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filterPrivacy="1" defaultThemeVersion="124226"/>
  <xr:revisionPtr revIDLastSave="1" documentId="8_{887C309E-C241-48B1-9EB1-9E874E3A98E4}" xr6:coauthVersionLast="47" xr6:coauthVersionMax="47" xr10:uidLastSave="{3DAA440D-ABF6-4D4B-8667-9108EB03E787}"/>
  <workbookProtection workbookAlgorithmName="SHA-512" workbookHashValue="X9mP/2iDdedrrxrZc1D4zY4UgW6FLdVL5/GAnrzfq4Qhjm/VgAAJXBgCSGvO6aWT7tM55cL4FwbzylyGzg6yAw==" workbookSaltValue="V3m5RxYGceWjLc20qICvtQ==" workbookSpinCount="100000" lockStructure="1"/>
  <bookViews>
    <workbookView xWindow="-28920" yWindow="-120" windowWidth="29040" windowHeight="15720" firstSheet="3" activeTab="3" xr2:uid="{00000000-000D-0000-FFFF-FFFF00000000}"/>
  </bookViews>
  <sheets>
    <sheet name="CFR V1" sheetId="2" state="hidden" r:id="rId1"/>
    <sheet name="ARBOR CFR" sheetId="6" state="hidden" r:id="rId2"/>
    <sheet name="CFR V2" sheetId="7" state="hidden" r:id="rId3"/>
    <sheet name="CFR TEMPLATE" sheetId="8" r:id="rId4"/>
    <sheet name="BS" sheetId="9" state="hidden" r:id="rId5"/>
  </sheets>
  <definedNames>
    <definedName name="_xlnm._FilterDatabase" localSheetId="1" hidden="1">'ARBOR CFR'!$A$4:$BW$102</definedName>
    <definedName name="_xlnm._FilterDatabase" localSheetId="0" hidden="1">'CFR V1'!$A$4:$DB$100</definedName>
    <definedName name="page\x2dtotal">#REF!</definedName>
    <definedName name="page\x2dtotal\x2dmaster0">#REF!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L6" i="7" l="1"/>
  <c r="BL7" i="7"/>
  <c r="BL8" i="7"/>
  <c r="BL9" i="7"/>
  <c r="BL10" i="7"/>
  <c r="BL11" i="7"/>
  <c r="BL12" i="7"/>
  <c r="BL13" i="7"/>
  <c r="BL14" i="7"/>
  <c r="BL15" i="7"/>
  <c r="BL16" i="7"/>
  <c r="BL17" i="7"/>
  <c r="BL18" i="7"/>
  <c r="BL19" i="7"/>
  <c r="BL20" i="7"/>
  <c r="BL21" i="7"/>
  <c r="BL22" i="7"/>
  <c r="BL23" i="7"/>
  <c r="BL24" i="7"/>
  <c r="BL25" i="7"/>
  <c r="BL26" i="7"/>
  <c r="BL27" i="7"/>
  <c r="BL28" i="7"/>
  <c r="BL29" i="7"/>
  <c r="BL30" i="7"/>
  <c r="BL31" i="7"/>
  <c r="BL32" i="7"/>
  <c r="BL33" i="7"/>
  <c r="BL34" i="7"/>
  <c r="BL35" i="7"/>
  <c r="BL36" i="7"/>
  <c r="BL37" i="7"/>
  <c r="BL38" i="7"/>
  <c r="BL39" i="7"/>
  <c r="BL40" i="7"/>
  <c r="BL41" i="7"/>
  <c r="BL42" i="7"/>
  <c r="BL43" i="7"/>
  <c r="BL44" i="7"/>
  <c r="BL45" i="7"/>
  <c r="BL46" i="7"/>
  <c r="BL47" i="7"/>
  <c r="BL48" i="7"/>
  <c r="BL49" i="7"/>
  <c r="BL50" i="7"/>
  <c r="BL51" i="7"/>
  <c r="BL52" i="7"/>
  <c r="BL53" i="7"/>
  <c r="BL54" i="7"/>
  <c r="BL55" i="7"/>
  <c r="BL56" i="7"/>
  <c r="BL57" i="7"/>
  <c r="BL58" i="7"/>
  <c r="BL59" i="7"/>
  <c r="BL60" i="7"/>
  <c r="BL61" i="7"/>
  <c r="BL62" i="7"/>
  <c r="BL63" i="7"/>
  <c r="BL64" i="7"/>
  <c r="BL65" i="7"/>
  <c r="BL66" i="7"/>
  <c r="BL67" i="7"/>
  <c r="BL68" i="7"/>
  <c r="BL69" i="7"/>
  <c r="BL70" i="7"/>
  <c r="BL71" i="7"/>
  <c r="BL72" i="7"/>
  <c r="BL73" i="7"/>
  <c r="BL74" i="7"/>
  <c r="BL75" i="7"/>
  <c r="BL76" i="7"/>
  <c r="BL77" i="7"/>
  <c r="BL78" i="7"/>
  <c r="BL79" i="7"/>
  <c r="BL80" i="7"/>
  <c r="BL81" i="7"/>
  <c r="BL82" i="7"/>
  <c r="BL83" i="7"/>
  <c r="BL84" i="7"/>
  <c r="BL85" i="7"/>
  <c r="BL86" i="7"/>
  <c r="BL87" i="7"/>
  <c r="BL88" i="7"/>
  <c r="BL89" i="7"/>
  <c r="BL90" i="7"/>
  <c r="BL91" i="7"/>
  <c r="BL92" i="7"/>
  <c r="BL93" i="7"/>
  <c r="BL94" i="7"/>
  <c r="BL95" i="7"/>
  <c r="BL96" i="7"/>
  <c r="BL97" i="7"/>
  <c r="BL98" i="7"/>
  <c r="BL99" i="7"/>
  <c r="BL100" i="7"/>
  <c r="BL5" i="7"/>
  <c r="AO6" i="7"/>
  <c r="AO7" i="7"/>
  <c r="AO8" i="7"/>
  <c r="AO9" i="7"/>
  <c r="AO10" i="7"/>
  <c r="AO11" i="7"/>
  <c r="AO12" i="7"/>
  <c r="AO13" i="7"/>
  <c r="AO14" i="7"/>
  <c r="AO15" i="7"/>
  <c r="AO16" i="7"/>
  <c r="AO17" i="7"/>
  <c r="AO18" i="7"/>
  <c r="AO19" i="7"/>
  <c r="AO20" i="7"/>
  <c r="AO21" i="7"/>
  <c r="AO22" i="7"/>
  <c r="AO23" i="7"/>
  <c r="AO24" i="7"/>
  <c r="AO25" i="7"/>
  <c r="AO26" i="7"/>
  <c r="AO27" i="7"/>
  <c r="AO28" i="7"/>
  <c r="AO29" i="7"/>
  <c r="AO30" i="7"/>
  <c r="AO31" i="7"/>
  <c r="AO32" i="7"/>
  <c r="AO33" i="7"/>
  <c r="AO34" i="7"/>
  <c r="AO35" i="7"/>
  <c r="AO36" i="7"/>
  <c r="AO37" i="7"/>
  <c r="AO38" i="7"/>
  <c r="AO39" i="7"/>
  <c r="AO40" i="7"/>
  <c r="AO41" i="7"/>
  <c r="AO42" i="7"/>
  <c r="AO43" i="7"/>
  <c r="AO44" i="7"/>
  <c r="AO45" i="7"/>
  <c r="AO46" i="7"/>
  <c r="AO47" i="7"/>
  <c r="AO48" i="7"/>
  <c r="AO49" i="7"/>
  <c r="AO50" i="7"/>
  <c r="AO51" i="7"/>
  <c r="AO52" i="7"/>
  <c r="AO53" i="7"/>
  <c r="AO54" i="7"/>
  <c r="AO55" i="7"/>
  <c r="AO56" i="7"/>
  <c r="AO57" i="7"/>
  <c r="AO58" i="7"/>
  <c r="AO59" i="7"/>
  <c r="AO60" i="7"/>
  <c r="AO61" i="7"/>
  <c r="AO62" i="7"/>
  <c r="AO63" i="7"/>
  <c r="AO64" i="7"/>
  <c r="AO65" i="7"/>
  <c r="AO66" i="7"/>
  <c r="AO67" i="7"/>
  <c r="AO68" i="7"/>
  <c r="AO69" i="7"/>
  <c r="AO70" i="7"/>
  <c r="AO71" i="7"/>
  <c r="AO72" i="7"/>
  <c r="AO73" i="7"/>
  <c r="AO74" i="7"/>
  <c r="AO75" i="7"/>
  <c r="AO76" i="7"/>
  <c r="AO77" i="7"/>
  <c r="AO78" i="7"/>
  <c r="AO79" i="7"/>
  <c r="AO80" i="7"/>
  <c r="AO81" i="7"/>
  <c r="AO82" i="7"/>
  <c r="AO83" i="7"/>
  <c r="AO84" i="7"/>
  <c r="AO85" i="7"/>
  <c r="AO86" i="7"/>
  <c r="AO87" i="7"/>
  <c r="AO88" i="7"/>
  <c r="AO89" i="7"/>
  <c r="AO90" i="7"/>
  <c r="AO91" i="7"/>
  <c r="AO92" i="7"/>
  <c r="AO93" i="7"/>
  <c r="AO94" i="7"/>
  <c r="AO95" i="7"/>
  <c r="AO96" i="7"/>
  <c r="AO97" i="7"/>
  <c r="AO98" i="7"/>
  <c r="AO99" i="7"/>
  <c r="AO100" i="7"/>
  <c r="AO5" i="7"/>
  <c r="AA6" i="7"/>
  <c r="AB6" i="7"/>
  <c r="AC6" i="7"/>
  <c r="AD6" i="7"/>
  <c r="AE6" i="7"/>
  <c r="AF6" i="7"/>
  <c r="AG6" i="7"/>
  <c r="AH6" i="7"/>
  <c r="AI6" i="7"/>
  <c r="AJ6" i="7"/>
  <c r="AK6" i="7"/>
  <c r="AL6" i="7"/>
  <c r="AM6" i="7"/>
  <c r="AN6" i="7"/>
  <c r="AP6" i="7"/>
  <c r="AQ6" i="7"/>
  <c r="AR6" i="7"/>
  <c r="AS6" i="7"/>
  <c r="AT6" i="7"/>
  <c r="AU6" i="7"/>
  <c r="AV6" i="7"/>
  <c r="AW6" i="7"/>
  <c r="AX6" i="7"/>
  <c r="AY6" i="7"/>
  <c r="AZ6" i="7"/>
  <c r="BA6" i="7"/>
  <c r="BB6" i="7"/>
  <c r="BC6" i="7"/>
  <c r="BD6" i="7"/>
  <c r="BE6" i="7"/>
  <c r="BF6" i="7"/>
  <c r="BG6" i="7"/>
  <c r="BH6" i="7"/>
  <c r="BI6" i="7"/>
  <c r="BJ6" i="7"/>
  <c r="BK6" i="7"/>
  <c r="BM6" i="7"/>
  <c r="BN6" i="7"/>
  <c r="BO6" i="7"/>
  <c r="BP6" i="7"/>
  <c r="BQ6" i="7"/>
  <c r="BR6" i="7"/>
  <c r="BS6" i="7"/>
  <c r="BT6" i="7"/>
  <c r="BU6" i="7"/>
  <c r="BV6" i="7"/>
  <c r="BW6" i="7"/>
  <c r="BX6" i="7"/>
  <c r="BY6" i="7"/>
  <c r="BZ6" i="7"/>
  <c r="CA6" i="7"/>
  <c r="CB6" i="7"/>
  <c r="CC6" i="7"/>
  <c r="CD6" i="7"/>
  <c r="CE6" i="7"/>
  <c r="CF6" i="7"/>
  <c r="AA7" i="7"/>
  <c r="AB7" i="7"/>
  <c r="AC7" i="7"/>
  <c r="AD7" i="7"/>
  <c r="AE7" i="7"/>
  <c r="AF7" i="7"/>
  <c r="AG7" i="7"/>
  <c r="AH7" i="7"/>
  <c r="AI7" i="7"/>
  <c r="AJ7" i="7"/>
  <c r="AK7" i="7"/>
  <c r="AL7" i="7"/>
  <c r="AM7" i="7"/>
  <c r="AN7" i="7"/>
  <c r="AP7" i="7"/>
  <c r="AQ7" i="7"/>
  <c r="AR7" i="7"/>
  <c r="AS7" i="7"/>
  <c r="AT7" i="7"/>
  <c r="AU7" i="7"/>
  <c r="AV7" i="7"/>
  <c r="AW7" i="7"/>
  <c r="AX7" i="7"/>
  <c r="AY7" i="7"/>
  <c r="AZ7" i="7"/>
  <c r="BA7" i="7"/>
  <c r="BB7" i="7"/>
  <c r="BC7" i="7"/>
  <c r="BD7" i="7"/>
  <c r="BE7" i="7"/>
  <c r="BF7" i="7"/>
  <c r="BG7" i="7"/>
  <c r="BH7" i="7"/>
  <c r="BI7" i="7"/>
  <c r="BJ7" i="7"/>
  <c r="BK7" i="7"/>
  <c r="BM7" i="7"/>
  <c r="BN7" i="7"/>
  <c r="BO7" i="7"/>
  <c r="BP7" i="7"/>
  <c r="BQ7" i="7"/>
  <c r="BR7" i="7"/>
  <c r="BS7" i="7"/>
  <c r="BT7" i="7"/>
  <c r="BU7" i="7"/>
  <c r="BV7" i="7"/>
  <c r="BW7" i="7"/>
  <c r="BX7" i="7"/>
  <c r="BY7" i="7"/>
  <c r="BZ7" i="7"/>
  <c r="CA7" i="7"/>
  <c r="CB7" i="7"/>
  <c r="CC7" i="7"/>
  <c r="CD7" i="7"/>
  <c r="CE7" i="7"/>
  <c r="CF7" i="7"/>
  <c r="AA8" i="7"/>
  <c r="AB8" i="7"/>
  <c r="AC8" i="7"/>
  <c r="AD8" i="7"/>
  <c r="AE8" i="7"/>
  <c r="AF8" i="7"/>
  <c r="AG8" i="7"/>
  <c r="AH8" i="7"/>
  <c r="AI8" i="7"/>
  <c r="AJ8" i="7"/>
  <c r="AK8" i="7"/>
  <c r="AL8" i="7"/>
  <c r="AM8" i="7"/>
  <c r="AN8" i="7"/>
  <c r="AP8" i="7"/>
  <c r="AQ8" i="7"/>
  <c r="AR8" i="7"/>
  <c r="AS8" i="7"/>
  <c r="AT8" i="7"/>
  <c r="AU8" i="7"/>
  <c r="AV8" i="7"/>
  <c r="AW8" i="7"/>
  <c r="AX8" i="7"/>
  <c r="AY8" i="7"/>
  <c r="AZ8" i="7"/>
  <c r="BA8" i="7"/>
  <c r="BB8" i="7"/>
  <c r="BC8" i="7"/>
  <c r="BD8" i="7"/>
  <c r="BE8" i="7"/>
  <c r="BF8" i="7"/>
  <c r="BG8" i="7"/>
  <c r="BH8" i="7"/>
  <c r="BI8" i="7"/>
  <c r="BJ8" i="7"/>
  <c r="BK8" i="7"/>
  <c r="BM8" i="7"/>
  <c r="BN8" i="7"/>
  <c r="BO8" i="7"/>
  <c r="BP8" i="7"/>
  <c r="BQ8" i="7"/>
  <c r="BR8" i="7"/>
  <c r="BS8" i="7"/>
  <c r="BT8" i="7"/>
  <c r="BU8" i="7"/>
  <c r="BV8" i="7"/>
  <c r="BW8" i="7"/>
  <c r="BX8" i="7"/>
  <c r="BY8" i="7"/>
  <c r="BZ8" i="7"/>
  <c r="CA8" i="7"/>
  <c r="CB8" i="7"/>
  <c r="CC8" i="7"/>
  <c r="CD8" i="7"/>
  <c r="CE8" i="7"/>
  <c r="CF8" i="7"/>
  <c r="AA9" i="7"/>
  <c r="AB9" i="7"/>
  <c r="AC9" i="7"/>
  <c r="AD9" i="7"/>
  <c r="AE9" i="7"/>
  <c r="AF9" i="7"/>
  <c r="AG9" i="7"/>
  <c r="AH9" i="7"/>
  <c r="AI9" i="7"/>
  <c r="AJ9" i="7"/>
  <c r="AK9" i="7"/>
  <c r="AL9" i="7"/>
  <c r="AM9" i="7"/>
  <c r="AN9" i="7"/>
  <c r="AP9" i="7"/>
  <c r="AQ9" i="7"/>
  <c r="AR9" i="7"/>
  <c r="AS9" i="7"/>
  <c r="AT9" i="7"/>
  <c r="AU9" i="7"/>
  <c r="AV9" i="7"/>
  <c r="AW9" i="7"/>
  <c r="AX9" i="7"/>
  <c r="AY9" i="7"/>
  <c r="AZ9" i="7"/>
  <c r="BA9" i="7"/>
  <c r="BB9" i="7"/>
  <c r="BC9" i="7"/>
  <c r="BD9" i="7"/>
  <c r="BE9" i="7"/>
  <c r="BF9" i="7"/>
  <c r="BG9" i="7"/>
  <c r="BH9" i="7"/>
  <c r="BI9" i="7"/>
  <c r="BJ9" i="7"/>
  <c r="BK9" i="7"/>
  <c r="BM9" i="7"/>
  <c r="BN9" i="7"/>
  <c r="BO9" i="7"/>
  <c r="BP9" i="7"/>
  <c r="BQ9" i="7"/>
  <c r="BR9" i="7"/>
  <c r="BS9" i="7"/>
  <c r="BT9" i="7"/>
  <c r="BU9" i="7"/>
  <c r="BV9" i="7"/>
  <c r="BW9" i="7"/>
  <c r="BX9" i="7"/>
  <c r="BY9" i="7"/>
  <c r="BZ9" i="7"/>
  <c r="CA9" i="7"/>
  <c r="CB9" i="7"/>
  <c r="CC9" i="7"/>
  <c r="CD9" i="7"/>
  <c r="CE9" i="7"/>
  <c r="CF9" i="7"/>
  <c r="AA10" i="7"/>
  <c r="AB10" i="7"/>
  <c r="AC10" i="7"/>
  <c r="AD10" i="7"/>
  <c r="AE10" i="7"/>
  <c r="AF10" i="7"/>
  <c r="AG10" i="7"/>
  <c r="AH10" i="7"/>
  <c r="AI10" i="7"/>
  <c r="AJ10" i="7"/>
  <c r="AK10" i="7"/>
  <c r="AL10" i="7"/>
  <c r="AM10" i="7"/>
  <c r="AN10" i="7"/>
  <c r="AP10" i="7"/>
  <c r="AQ10" i="7"/>
  <c r="AR10" i="7"/>
  <c r="AS10" i="7"/>
  <c r="AT10" i="7"/>
  <c r="AU10" i="7"/>
  <c r="AV10" i="7"/>
  <c r="AW10" i="7"/>
  <c r="AX10" i="7"/>
  <c r="AY10" i="7"/>
  <c r="AZ10" i="7"/>
  <c r="BA10" i="7"/>
  <c r="BB10" i="7"/>
  <c r="BC10" i="7"/>
  <c r="BD10" i="7"/>
  <c r="BE10" i="7"/>
  <c r="BF10" i="7"/>
  <c r="BG10" i="7"/>
  <c r="BH10" i="7"/>
  <c r="BI10" i="7"/>
  <c r="BJ10" i="7"/>
  <c r="BK10" i="7"/>
  <c r="BM10" i="7"/>
  <c r="BN10" i="7"/>
  <c r="BO10" i="7"/>
  <c r="BP10" i="7"/>
  <c r="BQ10" i="7"/>
  <c r="BR10" i="7"/>
  <c r="BS10" i="7"/>
  <c r="BT10" i="7"/>
  <c r="BU10" i="7"/>
  <c r="BV10" i="7"/>
  <c r="BW10" i="7"/>
  <c r="BX10" i="7"/>
  <c r="BY10" i="7"/>
  <c r="BZ10" i="7"/>
  <c r="CA10" i="7"/>
  <c r="CB10" i="7"/>
  <c r="CC10" i="7"/>
  <c r="CD10" i="7"/>
  <c r="CE10" i="7"/>
  <c r="CF10" i="7"/>
  <c r="AA11" i="7"/>
  <c r="AB11" i="7"/>
  <c r="AC11" i="7"/>
  <c r="AD11" i="7"/>
  <c r="AE11" i="7"/>
  <c r="AF11" i="7"/>
  <c r="AG11" i="7"/>
  <c r="AH11" i="7"/>
  <c r="AI11" i="7"/>
  <c r="AJ11" i="7"/>
  <c r="AK11" i="7"/>
  <c r="AL11" i="7"/>
  <c r="AM11" i="7"/>
  <c r="AN11" i="7"/>
  <c r="AP11" i="7"/>
  <c r="AQ11" i="7"/>
  <c r="AR11" i="7"/>
  <c r="AS11" i="7"/>
  <c r="AT11" i="7"/>
  <c r="AU11" i="7"/>
  <c r="AV11" i="7"/>
  <c r="AW11" i="7"/>
  <c r="AX11" i="7"/>
  <c r="AY11" i="7"/>
  <c r="AZ11" i="7"/>
  <c r="BA11" i="7"/>
  <c r="BB11" i="7"/>
  <c r="BC11" i="7"/>
  <c r="BD11" i="7"/>
  <c r="BE11" i="7"/>
  <c r="BF11" i="7"/>
  <c r="BG11" i="7"/>
  <c r="BH11" i="7"/>
  <c r="BI11" i="7"/>
  <c r="BJ11" i="7"/>
  <c r="BK11" i="7"/>
  <c r="BM11" i="7"/>
  <c r="BN11" i="7"/>
  <c r="BO11" i="7"/>
  <c r="BP11" i="7"/>
  <c r="BQ11" i="7"/>
  <c r="BR11" i="7"/>
  <c r="BS11" i="7"/>
  <c r="BT11" i="7"/>
  <c r="BU11" i="7"/>
  <c r="BV11" i="7"/>
  <c r="BW11" i="7"/>
  <c r="BX11" i="7"/>
  <c r="BY11" i="7"/>
  <c r="BZ11" i="7"/>
  <c r="CA11" i="7"/>
  <c r="CB11" i="7"/>
  <c r="CC11" i="7"/>
  <c r="CD11" i="7"/>
  <c r="CE11" i="7"/>
  <c r="CF11" i="7"/>
  <c r="AA12" i="7"/>
  <c r="AB12" i="7"/>
  <c r="AC12" i="7"/>
  <c r="AD12" i="7"/>
  <c r="AE12" i="7"/>
  <c r="AF12" i="7"/>
  <c r="AG12" i="7"/>
  <c r="AH12" i="7"/>
  <c r="AI12" i="7"/>
  <c r="AJ12" i="7"/>
  <c r="AK12" i="7"/>
  <c r="AL12" i="7"/>
  <c r="AM12" i="7"/>
  <c r="AN12" i="7"/>
  <c r="AP12" i="7"/>
  <c r="AQ12" i="7"/>
  <c r="AR12" i="7"/>
  <c r="AS12" i="7"/>
  <c r="AT12" i="7"/>
  <c r="AU12" i="7"/>
  <c r="AV12" i="7"/>
  <c r="AW12" i="7"/>
  <c r="AX12" i="7"/>
  <c r="AY12" i="7"/>
  <c r="AZ12" i="7"/>
  <c r="BA12" i="7"/>
  <c r="BB12" i="7"/>
  <c r="BC12" i="7"/>
  <c r="BD12" i="7"/>
  <c r="BE12" i="7"/>
  <c r="BF12" i="7"/>
  <c r="BG12" i="7"/>
  <c r="BH12" i="7"/>
  <c r="BI12" i="7"/>
  <c r="BJ12" i="7"/>
  <c r="BK12" i="7"/>
  <c r="BM12" i="7"/>
  <c r="BN12" i="7"/>
  <c r="BO12" i="7"/>
  <c r="BP12" i="7"/>
  <c r="BQ12" i="7"/>
  <c r="BR12" i="7"/>
  <c r="BS12" i="7"/>
  <c r="BT12" i="7"/>
  <c r="BU12" i="7"/>
  <c r="BV12" i="7"/>
  <c r="BW12" i="7"/>
  <c r="BX12" i="7"/>
  <c r="BY12" i="7"/>
  <c r="BZ12" i="7"/>
  <c r="CA12" i="7"/>
  <c r="CB12" i="7"/>
  <c r="CC12" i="7"/>
  <c r="CD12" i="7"/>
  <c r="CE12" i="7"/>
  <c r="CF12" i="7"/>
  <c r="AA13" i="7"/>
  <c r="AB13" i="7"/>
  <c r="AC13" i="7"/>
  <c r="AD13" i="7"/>
  <c r="AE13" i="7"/>
  <c r="AF13" i="7"/>
  <c r="AG13" i="7"/>
  <c r="AH13" i="7"/>
  <c r="AI13" i="7"/>
  <c r="AJ13" i="7"/>
  <c r="AK13" i="7"/>
  <c r="AL13" i="7"/>
  <c r="AM13" i="7"/>
  <c r="AN13" i="7"/>
  <c r="AP13" i="7"/>
  <c r="AQ13" i="7"/>
  <c r="AR13" i="7"/>
  <c r="AS13" i="7"/>
  <c r="AT13" i="7"/>
  <c r="AU13" i="7"/>
  <c r="AV13" i="7"/>
  <c r="AW13" i="7"/>
  <c r="AX13" i="7"/>
  <c r="AY13" i="7"/>
  <c r="AZ13" i="7"/>
  <c r="BA13" i="7"/>
  <c r="BB13" i="7"/>
  <c r="BC13" i="7"/>
  <c r="BD13" i="7"/>
  <c r="BE13" i="7"/>
  <c r="BF13" i="7"/>
  <c r="BG13" i="7"/>
  <c r="BH13" i="7"/>
  <c r="BI13" i="7"/>
  <c r="BJ13" i="7"/>
  <c r="BK13" i="7"/>
  <c r="BM13" i="7"/>
  <c r="BN13" i="7"/>
  <c r="BO13" i="7"/>
  <c r="BP13" i="7"/>
  <c r="BQ13" i="7"/>
  <c r="BR13" i="7"/>
  <c r="BS13" i="7"/>
  <c r="BT13" i="7"/>
  <c r="BU13" i="7"/>
  <c r="BV13" i="7"/>
  <c r="BW13" i="7"/>
  <c r="BX13" i="7"/>
  <c r="BY13" i="7"/>
  <c r="BZ13" i="7"/>
  <c r="CA13" i="7"/>
  <c r="CB13" i="7"/>
  <c r="CC13" i="7"/>
  <c r="CD13" i="7"/>
  <c r="CE13" i="7"/>
  <c r="CF13" i="7"/>
  <c r="AA14" i="7"/>
  <c r="AB14" i="7"/>
  <c r="AC14" i="7"/>
  <c r="AD14" i="7"/>
  <c r="AE14" i="7"/>
  <c r="AF14" i="7"/>
  <c r="AG14" i="7"/>
  <c r="AH14" i="7"/>
  <c r="AI14" i="7"/>
  <c r="AJ14" i="7"/>
  <c r="AK14" i="7"/>
  <c r="AL14" i="7"/>
  <c r="AM14" i="7"/>
  <c r="AN14" i="7"/>
  <c r="AP14" i="7"/>
  <c r="AQ14" i="7"/>
  <c r="AR14" i="7"/>
  <c r="AS14" i="7"/>
  <c r="AT14" i="7"/>
  <c r="AU14" i="7"/>
  <c r="AV14" i="7"/>
  <c r="AW14" i="7"/>
  <c r="AX14" i="7"/>
  <c r="AY14" i="7"/>
  <c r="AZ14" i="7"/>
  <c r="BA14" i="7"/>
  <c r="BB14" i="7"/>
  <c r="BC14" i="7"/>
  <c r="BD14" i="7"/>
  <c r="BE14" i="7"/>
  <c r="BF14" i="7"/>
  <c r="BG14" i="7"/>
  <c r="BH14" i="7"/>
  <c r="BI14" i="7"/>
  <c r="BJ14" i="7"/>
  <c r="BK14" i="7"/>
  <c r="BM14" i="7"/>
  <c r="BN14" i="7"/>
  <c r="BO14" i="7"/>
  <c r="BP14" i="7"/>
  <c r="BQ14" i="7"/>
  <c r="BR14" i="7"/>
  <c r="BS14" i="7"/>
  <c r="BT14" i="7"/>
  <c r="BU14" i="7"/>
  <c r="BV14" i="7"/>
  <c r="BW14" i="7"/>
  <c r="BX14" i="7"/>
  <c r="BY14" i="7"/>
  <c r="BZ14" i="7"/>
  <c r="CA14" i="7"/>
  <c r="CB14" i="7"/>
  <c r="CC14" i="7"/>
  <c r="CD14" i="7"/>
  <c r="CE14" i="7"/>
  <c r="CF14" i="7"/>
  <c r="AA15" i="7"/>
  <c r="AB15" i="7"/>
  <c r="AC15" i="7"/>
  <c r="AD15" i="7"/>
  <c r="AE15" i="7"/>
  <c r="AF15" i="7"/>
  <c r="AG15" i="7"/>
  <c r="AH15" i="7"/>
  <c r="AI15" i="7"/>
  <c r="AJ15" i="7"/>
  <c r="AK15" i="7"/>
  <c r="AL15" i="7"/>
  <c r="AM15" i="7"/>
  <c r="AN15" i="7"/>
  <c r="AP15" i="7"/>
  <c r="AQ15" i="7"/>
  <c r="AR15" i="7"/>
  <c r="AS15" i="7"/>
  <c r="AT15" i="7"/>
  <c r="AU15" i="7"/>
  <c r="AV15" i="7"/>
  <c r="AW15" i="7"/>
  <c r="AX15" i="7"/>
  <c r="AY15" i="7"/>
  <c r="AZ15" i="7"/>
  <c r="BA15" i="7"/>
  <c r="BB15" i="7"/>
  <c r="BC15" i="7"/>
  <c r="BD15" i="7"/>
  <c r="BE15" i="7"/>
  <c r="BF15" i="7"/>
  <c r="BG15" i="7"/>
  <c r="BH15" i="7"/>
  <c r="BI15" i="7"/>
  <c r="BJ15" i="7"/>
  <c r="BK15" i="7"/>
  <c r="BM15" i="7"/>
  <c r="BN15" i="7"/>
  <c r="BO15" i="7"/>
  <c r="BP15" i="7"/>
  <c r="BQ15" i="7"/>
  <c r="BR15" i="7"/>
  <c r="BS15" i="7"/>
  <c r="BT15" i="7"/>
  <c r="BU15" i="7"/>
  <c r="BV15" i="7"/>
  <c r="BW15" i="7"/>
  <c r="BX15" i="7"/>
  <c r="BY15" i="7"/>
  <c r="BZ15" i="7"/>
  <c r="CA15" i="7"/>
  <c r="CB15" i="7"/>
  <c r="CC15" i="7"/>
  <c r="CD15" i="7"/>
  <c r="CE15" i="7"/>
  <c r="CF15" i="7"/>
  <c r="AA16" i="7"/>
  <c r="AB16" i="7"/>
  <c r="AC16" i="7"/>
  <c r="AD16" i="7"/>
  <c r="AE16" i="7"/>
  <c r="AF16" i="7"/>
  <c r="AG16" i="7"/>
  <c r="AH16" i="7"/>
  <c r="AI16" i="7"/>
  <c r="AJ16" i="7"/>
  <c r="AK16" i="7"/>
  <c r="AL16" i="7"/>
  <c r="AM16" i="7"/>
  <c r="AN16" i="7"/>
  <c r="AP16" i="7"/>
  <c r="AQ16" i="7"/>
  <c r="AR16" i="7"/>
  <c r="AS16" i="7"/>
  <c r="AT16" i="7"/>
  <c r="AU16" i="7"/>
  <c r="AV16" i="7"/>
  <c r="AW16" i="7"/>
  <c r="AX16" i="7"/>
  <c r="AY16" i="7"/>
  <c r="AZ16" i="7"/>
  <c r="BA16" i="7"/>
  <c r="BB16" i="7"/>
  <c r="BC16" i="7"/>
  <c r="BD16" i="7"/>
  <c r="BE16" i="7"/>
  <c r="BF16" i="7"/>
  <c r="BG16" i="7"/>
  <c r="BH16" i="7"/>
  <c r="BI16" i="7"/>
  <c r="BJ16" i="7"/>
  <c r="BK16" i="7"/>
  <c r="BM16" i="7"/>
  <c r="BN16" i="7"/>
  <c r="BO16" i="7"/>
  <c r="BP16" i="7"/>
  <c r="BQ16" i="7"/>
  <c r="BR16" i="7"/>
  <c r="BS16" i="7"/>
  <c r="BT16" i="7"/>
  <c r="BU16" i="7"/>
  <c r="BV16" i="7"/>
  <c r="BW16" i="7"/>
  <c r="BX16" i="7"/>
  <c r="BY16" i="7"/>
  <c r="BZ16" i="7"/>
  <c r="CA16" i="7"/>
  <c r="CB16" i="7"/>
  <c r="CC16" i="7"/>
  <c r="CD16" i="7"/>
  <c r="CE16" i="7"/>
  <c r="CF16" i="7"/>
  <c r="AA17" i="7"/>
  <c r="AB17" i="7"/>
  <c r="AC17" i="7"/>
  <c r="AD17" i="7"/>
  <c r="AE17" i="7"/>
  <c r="AF17" i="7"/>
  <c r="AG17" i="7"/>
  <c r="AH17" i="7"/>
  <c r="AI17" i="7"/>
  <c r="AJ17" i="7"/>
  <c r="AK17" i="7"/>
  <c r="AL17" i="7"/>
  <c r="AM17" i="7"/>
  <c r="AN17" i="7"/>
  <c r="AP17" i="7"/>
  <c r="AQ17" i="7"/>
  <c r="AR17" i="7"/>
  <c r="AS17" i="7"/>
  <c r="AT17" i="7"/>
  <c r="AU17" i="7"/>
  <c r="AV17" i="7"/>
  <c r="AW17" i="7"/>
  <c r="AX17" i="7"/>
  <c r="AY17" i="7"/>
  <c r="AZ17" i="7"/>
  <c r="BA17" i="7"/>
  <c r="BB17" i="7"/>
  <c r="BC17" i="7"/>
  <c r="BD17" i="7"/>
  <c r="BE17" i="7"/>
  <c r="BF17" i="7"/>
  <c r="BG17" i="7"/>
  <c r="BH17" i="7"/>
  <c r="BI17" i="7"/>
  <c r="BJ17" i="7"/>
  <c r="BK17" i="7"/>
  <c r="BM17" i="7"/>
  <c r="BN17" i="7"/>
  <c r="BO17" i="7"/>
  <c r="BP17" i="7"/>
  <c r="BQ17" i="7"/>
  <c r="BR17" i="7"/>
  <c r="BS17" i="7"/>
  <c r="BT17" i="7"/>
  <c r="BU17" i="7"/>
  <c r="BV17" i="7"/>
  <c r="BW17" i="7"/>
  <c r="BX17" i="7"/>
  <c r="BY17" i="7"/>
  <c r="BZ17" i="7"/>
  <c r="CA17" i="7"/>
  <c r="CB17" i="7"/>
  <c r="CC17" i="7"/>
  <c r="CD17" i="7"/>
  <c r="CE17" i="7"/>
  <c r="CF17" i="7"/>
  <c r="AA18" i="7"/>
  <c r="AB18" i="7"/>
  <c r="AC18" i="7"/>
  <c r="AD18" i="7"/>
  <c r="AE18" i="7"/>
  <c r="AF18" i="7"/>
  <c r="AG18" i="7"/>
  <c r="AH18" i="7"/>
  <c r="AI18" i="7"/>
  <c r="AJ18" i="7"/>
  <c r="AK18" i="7"/>
  <c r="AL18" i="7"/>
  <c r="AM18" i="7"/>
  <c r="AN18" i="7"/>
  <c r="AP18" i="7"/>
  <c r="AQ18" i="7"/>
  <c r="AR18" i="7"/>
  <c r="AS18" i="7"/>
  <c r="AT18" i="7"/>
  <c r="AU18" i="7"/>
  <c r="AV18" i="7"/>
  <c r="AW18" i="7"/>
  <c r="AX18" i="7"/>
  <c r="AY18" i="7"/>
  <c r="AZ18" i="7"/>
  <c r="BA18" i="7"/>
  <c r="BB18" i="7"/>
  <c r="BC18" i="7"/>
  <c r="BD18" i="7"/>
  <c r="BE18" i="7"/>
  <c r="BF18" i="7"/>
  <c r="BG18" i="7"/>
  <c r="BH18" i="7"/>
  <c r="BI18" i="7"/>
  <c r="BJ18" i="7"/>
  <c r="BK18" i="7"/>
  <c r="BM18" i="7"/>
  <c r="BN18" i="7"/>
  <c r="BO18" i="7"/>
  <c r="BP18" i="7"/>
  <c r="BQ18" i="7"/>
  <c r="BR18" i="7"/>
  <c r="BS18" i="7"/>
  <c r="BT18" i="7"/>
  <c r="BU18" i="7"/>
  <c r="BV18" i="7"/>
  <c r="BW18" i="7"/>
  <c r="BX18" i="7"/>
  <c r="BY18" i="7"/>
  <c r="BZ18" i="7"/>
  <c r="CA18" i="7"/>
  <c r="CB18" i="7"/>
  <c r="CC18" i="7"/>
  <c r="CD18" i="7"/>
  <c r="CE18" i="7"/>
  <c r="CF18" i="7"/>
  <c r="AA19" i="7"/>
  <c r="AB19" i="7"/>
  <c r="AC19" i="7"/>
  <c r="AD19" i="7"/>
  <c r="AE19" i="7"/>
  <c r="AF19" i="7"/>
  <c r="AG19" i="7"/>
  <c r="AH19" i="7"/>
  <c r="AI19" i="7"/>
  <c r="AJ19" i="7"/>
  <c r="AK19" i="7"/>
  <c r="AL19" i="7"/>
  <c r="AM19" i="7"/>
  <c r="AN19" i="7"/>
  <c r="AP19" i="7"/>
  <c r="AQ19" i="7"/>
  <c r="AR19" i="7"/>
  <c r="AS19" i="7"/>
  <c r="AT19" i="7"/>
  <c r="AU19" i="7"/>
  <c r="AV19" i="7"/>
  <c r="AW19" i="7"/>
  <c r="AX19" i="7"/>
  <c r="AY19" i="7"/>
  <c r="AZ19" i="7"/>
  <c r="BA19" i="7"/>
  <c r="BB19" i="7"/>
  <c r="BC19" i="7"/>
  <c r="BD19" i="7"/>
  <c r="BE19" i="7"/>
  <c r="BF19" i="7"/>
  <c r="BG19" i="7"/>
  <c r="BH19" i="7"/>
  <c r="BI19" i="7"/>
  <c r="BJ19" i="7"/>
  <c r="BK19" i="7"/>
  <c r="BM19" i="7"/>
  <c r="BN19" i="7"/>
  <c r="BO19" i="7"/>
  <c r="BP19" i="7"/>
  <c r="BQ19" i="7"/>
  <c r="BR19" i="7"/>
  <c r="BS19" i="7"/>
  <c r="BT19" i="7"/>
  <c r="BU19" i="7"/>
  <c r="BV19" i="7"/>
  <c r="BW19" i="7"/>
  <c r="BX19" i="7"/>
  <c r="BY19" i="7"/>
  <c r="BZ19" i="7"/>
  <c r="CA19" i="7"/>
  <c r="CB19" i="7"/>
  <c r="CC19" i="7"/>
  <c r="CD19" i="7"/>
  <c r="CE19" i="7"/>
  <c r="CF19" i="7"/>
  <c r="AA20" i="7"/>
  <c r="AB20" i="7"/>
  <c r="AC20" i="7"/>
  <c r="AD20" i="7"/>
  <c r="AE20" i="7"/>
  <c r="AF20" i="7"/>
  <c r="AG20" i="7"/>
  <c r="AH20" i="7"/>
  <c r="AI20" i="7"/>
  <c r="AJ20" i="7"/>
  <c r="AK20" i="7"/>
  <c r="AL20" i="7"/>
  <c r="AM20" i="7"/>
  <c r="AN20" i="7"/>
  <c r="AP20" i="7"/>
  <c r="AQ20" i="7"/>
  <c r="AR20" i="7"/>
  <c r="AS20" i="7"/>
  <c r="AT20" i="7"/>
  <c r="AU20" i="7"/>
  <c r="AV20" i="7"/>
  <c r="AW20" i="7"/>
  <c r="AX20" i="7"/>
  <c r="AY20" i="7"/>
  <c r="AZ20" i="7"/>
  <c r="BA20" i="7"/>
  <c r="BB20" i="7"/>
  <c r="BC20" i="7"/>
  <c r="BD20" i="7"/>
  <c r="BE20" i="7"/>
  <c r="BF20" i="7"/>
  <c r="BG20" i="7"/>
  <c r="BH20" i="7"/>
  <c r="BI20" i="7"/>
  <c r="BJ20" i="7"/>
  <c r="BK20" i="7"/>
  <c r="BM20" i="7"/>
  <c r="BN20" i="7"/>
  <c r="BO20" i="7"/>
  <c r="BP20" i="7"/>
  <c r="BQ20" i="7"/>
  <c r="BR20" i="7"/>
  <c r="BS20" i="7"/>
  <c r="BT20" i="7"/>
  <c r="BU20" i="7"/>
  <c r="BV20" i="7"/>
  <c r="BW20" i="7"/>
  <c r="BX20" i="7"/>
  <c r="BY20" i="7"/>
  <c r="BZ20" i="7"/>
  <c r="CA20" i="7"/>
  <c r="CB20" i="7"/>
  <c r="CC20" i="7"/>
  <c r="CD20" i="7"/>
  <c r="CE20" i="7"/>
  <c r="CF20" i="7"/>
  <c r="AA21" i="7"/>
  <c r="AB21" i="7"/>
  <c r="AC21" i="7"/>
  <c r="AD21" i="7"/>
  <c r="AE21" i="7"/>
  <c r="AF21" i="7"/>
  <c r="AG21" i="7"/>
  <c r="AH21" i="7"/>
  <c r="AI21" i="7"/>
  <c r="AJ21" i="7"/>
  <c r="AK21" i="7"/>
  <c r="AL21" i="7"/>
  <c r="AM21" i="7"/>
  <c r="AN21" i="7"/>
  <c r="AP21" i="7"/>
  <c r="AQ21" i="7"/>
  <c r="AR21" i="7"/>
  <c r="AS21" i="7"/>
  <c r="AT21" i="7"/>
  <c r="AU21" i="7"/>
  <c r="AV21" i="7"/>
  <c r="AW21" i="7"/>
  <c r="AX21" i="7"/>
  <c r="AY21" i="7"/>
  <c r="AZ21" i="7"/>
  <c r="BA21" i="7"/>
  <c r="BB21" i="7"/>
  <c r="BC21" i="7"/>
  <c r="BD21" i="7"/>
  <c r="BE21" i="7"/>
  <c r="BF21" i="7"/>
  <c r="BG21" i="7"/>
  <c r="BH21" i="7"/>
  <c r="BI21" i="7"/>
  <c r="BJ21" i="7"/>
  <c r="BK21" i="7"/>
  <c r="BM21" i="7"/>
  <c r="BN21" i="7"/>
  <c r="BO21" i="7"/>
  <c r="BP21" i="7"/>
  <c r="BQ21" i="7"/>
  <c r="BR21" i="7"/>
  <c r="BS21" i="7"/>
  <c r="BT21" i="7"/>
  <c r="BU21" i="7"/>
  <c r="BV21" i="7"/>
  <c r="BW21" i="7"/>
  <c r="BX21" i="7"/>
  <c r="BY21" i="7"/>
  <c r="BZ21" i="7"/>
  <c r="CA21" i="7"/>
  <c r="CB21" i="7"/>
  <c r="CC21" i="7"/>
  <c r="CD21" i="7"/>
  <c r="CE21" i="7"/>
  <c r="CF21" i="7"/>
  <c r="AA22" i="7"/>
  <c r="AB22" i="7"/>
  <c r="AC22" i="7"/>
  <c r="AD22" i="7"/>
  <c r="AE22" i="7"/>
  <c r="AF22" i="7"/>
  <c r="AG22" i="7"/>
  <c r="AH22" i="7"/>
  <c r="AI22" i="7"/>
  <c r="AJ22" i="7"/>
  <c r="AK22" i="7"/>
  <c r="AL22" i="7"/>
  <c r="AM22" i="7"/>
  <c r="AN22" i="7"/>
  <c r="AP22" i="7"/>
  <c r="AQ22" i="7"/>
  <c r="AR22" i="7"/>
  <c r="AS22" i="7"/>
  <c r="AT22" i="7"/>
  <c r="AU22" i="7"/>
  <c r="AV22" i="7"/>
  <c r="AW22" i="7"/>
  <c r="AX22" i="7"/>
  <c r="AY22" i="7"/>
  <c r="AZ22" i="7"/>
  <c r="BA22" i="7"/>
  <c r="BB22" i="7"/>
  <c r="BC22" i="7"/>
  <c r="BD22" i="7"/>
  <c r="BE22" i="7"/>
  <c r="BF22" i="7"/>
  <c r="BG22" i="7"/>
  <c r="BH22" i="7"/>
  <c r="BI22" i="7"/>
  <c r="BJ22" i="7"/>
  <c r="BK22" i="7"/>
  <c r="BM22" i="7"/>
  <c r="BN22" i="7"/>
  <c r="BO22" i="7"/>
  <c r="BP22" i="7"/>
  <c r="BQ22" i="7"/>
  <c r="BR22" i="7"/>
  <c r="BS22" i="7"/>
  <c r="BT22" i="7"/>
  <c r="BU22" i="7"/>
  <c r="BV22" i="7"/>
  <c r="BW22" i="7"/>
  <c r="BX22" i="7"/>
  <c r="BY22" i="7"/>
  <c r="BZ22" i="7"/>
  <c r="CA22" i="7"/>
  <c r="CB22" i="7"/>
  <c r="CC22" i="7"/>
  <c r="CD22" i="7"/>
  <c r="CE22" i="7"/>
  <c r="CF22" i="7"/>
  <c r="AA23" i="7"/>
  <c r="AB23" i="7"/>
  <c r="AC23" i="7"/>
  <c r="AD23" i="7"/>
  <c r="AE23" i="7"/>
  <c r="AF23" i="7"/>
  <c r="AG23" i="7"/>
  <c r="AH23" i="7"/>
  <c r="AI23" i="7"/>
  <c r="AJ23" i="7"/>
  <c r="AK23" i="7"/>
  <c r="AL23" i="7"/>
  <c r="AM23" i="7"/>
  <c r="AN23" i="7"/>
  <c r="AP23" i="7"/>
  <c r="AQ23" i="7"/>
  <c r="AR23" i="7"/>
  <c r="AS23" i="7"/>
  <c r="AT23" i="7"/>
  <c r="AU23" i="7"/>
  <c r="AV23" i="7"/>
  <c r="AW23" i="7"/>
  <c r="AX23" i="7"/>
  <c r="AY23" i="7"/>
  <c r="AZ23" i="7"/>
  <c r="BA23" i="7"/>
  <c r="BB23" i="7"/>
  <c r="BC23" i="7"/>
  <c r="BD23" i="7"/>
  <c r="BE23" i="7"/>
  <c r="BF23" i="7"/>
  <c r="BG23" i="7"/>
  <c r="BH23" i="7"/>
  <c r="BI23" i="7"/>
  <c r="BJ23" i="7"/>
  <c r="BK23" i="7"/>
  <c r="BM23" i="7"/>
  <c r="BN23" i="7"/>
  <c r="BO23" i="7"/>
  <c r="BP23" i="7"/>
  <c r="BQ23" i="7"/>
  <c r="BR23" i="7"/>
  <c r="BS23" i="7"/>
  <c r="BT23" i="7"/>
  <c r="BU23" i="7"/>
  <c r="BV23" i="7"/>
  <c r="BW23" i="7"/>
  <c r="BX23" i="7"/>
  <c r="BY23" i="7"/>
  <c r="BZ23" i="7"/>
  <c r="CA23" i="7"/>
  <c r="CB23" i="7"/>
  <c r="CC23" i="7"/>
  <c r="CD23" i="7"/>
  <c r="CE23" i="7"/>
  <c r="CF23" i="7"/>
  <c r="AA24" i="7"/>
  <c r="AB24" i="7"/>
  <c r="AC24" i="7"/>
  <c r="AD24" i="7"/>
  <c r="AE24" i="7"/>
  <c r="AF24" i="7"/>
  <c r="AG24" i="7"/>
  <c r="AH24" i="7"/>
  <c r="AI24" i="7"/>
  <c r="AJ24" i="7"/>
  <c r="AK24" i="7"/>
  <c r="AL24" i="7"/>
  <c r="AM24" i="7"/>
  <c r="AN24" i="7"/>
  <c r="AP24" i="7"/>
  <c r="AQ24" i="7"/>
  <c r="AR24" i="7"/>
  <c r="AS24" i="7"/>
  <c r="AT24" i="7"/>
  <c r="AU24" i="7"/>
  <c r="AV24" i="7"/>
  <c r="AW24" i="7"/>
  <c r="AX24" i="7"/>
  <c r="AY24" i="7"/>
  <c r="AZ24" i="7"/>
  <c r="BA24" i="7"/>
  <c r="BB24" i="7"/>
  <c r="BC24" i="7"/>
  <c r="BD24" i="7"/>
  <c r="BE24" i="7"/>
  <c r="BF24" i="7"/>
  <c r="BG24" i="7"/>
  <c r="BH24" i="7"/>
  <c r="BI24" i="7"/>
  <c r="BJ24" i="7"/>
  <c r="BK24" i="7"/>
  <c r="BM24" i="7"/>
  <c r="BN24" i="7"/>
  <c r="BO24" i="7"/>
  <c r="BP24" i="7"/>
  <c r="BQ24" i="7"/>
  <c r="BR24" i="7"/>
  <c r="BS24" i="7"/>
  <c r="BT24" i="7"/>
  <c r="BU24" i="7"/>
  <c r="BV24" i="7"/>
  <c r="BW24" i="7"/>
  <c r="BX24" i="7"/>
  <c r="BY24" i="7"/>
  <c r="BZ24" i="7"/>
  <c r="CA24" i="7"/>
  <c r="CB24" i="7"/>
  <c r="CC24" i="7"/>
  <c r="CD24" i="7"/>
  <c r="CE24" i="7"/>
  <c r="CF24" i="7"/>
  <c r="AA25" i="7"/>
  <c r="AB25" i="7"/>
  <c r="AC25" i="7"/>
  <c r="AD25" i="7"/>
  <c r="AE25" i="7"/>
  <c r="AF25" i="7"/>
  <c r="AG25" i="7"/>
  <c r="AH25" i="7"/>
  <c r="AI25" i="7"/>
  <c r="AJ25" i="7"/>
  <c r="AK25" i="7"/>
  <c r="AL25" i="7"/>
  <c r="AM25" i="7"/>
  <c r="AN25" i="7"/>
  <c r="AP25" i="7"/>
  <c r="AQ25" i="7"/>
  <c r="AR25" i="7"/>
  <c r="AS25" i="7"/>
  <c r="AT25" i="7"/>
  <c r="AU25" i="7"/>
  <c r="AV25" i="7"/>
  <c r="AW25" i="7"/>
  <c r="AX25" i="7"/>
  <c r="AY25" i="7"/>
  <c r="AZ25" i="7"/>
  <c r="BA25" i="7"/>
  <c r="BB25" i="7"/>
  <c r="BC25" i="7"/>
  <c r="BD25" i="7"/>
  <c r="BE25" i="7"/>
  <c r="BF25" i="7"/>
  <c r="BG25" i="7"/>
  <c r="BH25" i="7"/>
  <c r="BI25" i="7"/>
  <c r="BJ25" i="7"/>
  <c r="BK25" i="7"/>
  <c r="BM25" i="7"/>
  <c r="BN25" i="7"/>
  <c r="BO25" i="7"/>
  <c r="BP25" i="7"/>
  <c r="BQ25" i="7"/>
  <c r="BR25" i="7"/>
  <c r="BS25" i="7"/>
  <c r="BT25" i="7"/>
  <c r="BU25" i="7"/>
  <c r="BV25" i="7"/>
  <c r="BW25" i="7"/>
  <c r="BX25" i="7"/>
  <c r="BY25" i="7"/>
  <c r="BZ25" i="7"/>
  <c r="CA25" i="7"/>
  <c r="CB25" i="7"/>
  <c r="CC25" i="7"/>
  <c r="CD25" i="7"/>
  <c r="CE25" i="7"/>
  <c r="CF25" i="7"/>
  <c r="AA26" i="7"/>
  <c r="AB26" i="7"/>
  <c r="AC26" i="7"/>
  <c r="AD26" i="7"/>
  <c r="AE26" i="7"/>
  <c r="AF26" i="7"/>
  <c r="AG26" i="7"/>
  <c r="AH26" i="7"/>
  <c r="AI26" i="7"/>
  <c r="AJ26" i="7"/>
  <c r="AK26" i="7"/>
  <c r="AL26" i="7"/>
  <c r="AM26" i="7"/>
  <c r="AN26" i="7"/>
  <c r="AP26" i="7"/>
  <c r="AQ26" i="7"/>
  <c r="AR26" i="7"/>
  <c r="AS26" i="7"/>
  <c r="AT26" i="7"/>
  <c r="AU26" i="7"/>
  <c r="AV26" i="7"/>
  <c r="AW26" i="7"/>
  <c r="AX26" i="7"/>
  <c r="AY26" i="7"/>
  <c r="AZ26" i="7"/>
  <c r="BA26" i="7"/>
  <c r="BB26" i="7"/>
  <c r="BC26" i="7"/>
  <c r="BD26" i="7"/>
  <c r="BE26" i="7"/>
  <c r="BF26" i="7"/>
  <c r="BG26" i="7"/>
  <c r="BH26" i="7"/>
  <c r="BI26" i="7"/>
  <c r="BJ26" i="7"/>
  <c r="BK26" i="7"/>
  <c r="BM26" i="7"/>
  <c r="BN26" i="7"/>
  <c r="BO26" i="7"/>
  <c r="BP26" i="7"/>
  <c r="BQ26" i="7"/>
  <c r="BR26" i="7"/>
  <c r="BS26" i="7"/>
  <c r="BT26" i="7"/>
  <c r="BU26" i="7"/>
  <c r="BV26" i="7"/>
  <c r="BW26" i="7"/>
  <c r="BX26" i="7"/>
  <c r="BY26" i="7"/>
  <c r="BZ26" i="7"/>
  <c r="CA26" i="7"/>
  <c r="CB26" i="7"/>
  <c r="CC26" i="7"/>
  <c r="CD26" i="7"/>
  <c r="CE26" i="7"/>
  <c r="CF26" i="7"/>
  <c r="AA27" i="7"/>
  <c r="AB27" i="7"/>
  <c r="AC27" i="7"/>
  <c r="AD27" i="7"/>
  <c r="AE27" i="7"/>
  <c r="AF27" i="7"/>
  <c r="AG27" i="7"/>
  <c r="AH27" i="7"/>
  <c r="AI27" i="7"/>
  <c r="AJ27" i="7"/>
  <c r="AK27" i="7"/>
  <c r="AL27" i="7"/>
  <c r="AM27" i="7"/>
  <c r="AN27" i="7"/>
  <c r="AP27" i="7"/>
  <c r="AQ27" i="7"/>
  <c r="AR27" i="7"/>
  <c r="AS27" i="7"/>
  <c r="AT27" i="7"/>
  <c r="AU27" i="7"/>
  <c r="AV27" i="7"/>
  <c r="AW27" i="7"/>
  <c r="AX27" i="7"/>
  <c r="AY27" i="7"/>
  <c r="AZ27" i="7"/>
  <c r="BA27" i="7"/>
  <c r="BB27" i="7"/>
  <c r="BC27" i="7"/>
  <c r="BD27" i="7"/>
  <c r="BE27" i="7"/>
  <c r="BF27" i="7"/>
  <c r="BG27" i="7"/>
  <c r="BH27" i="7"/>
  <c r="BI27" i="7"/>
  <c r="BJ27" i="7"/>
  <c r="BK27" i="7"/>
  <c r="BM27" i="7"/>
  <c r="BN27" i="7"/>
  <c r="BO27" i="7"/>
  <c r="BP27" i="7"/>
  <c r="BQ27" i="7"/>
  <c r="BR27" i="7"/>
  <c r="BS27" i="7"/>
  <c r="BT27" i="7"/>
  <c r="BU27" i="7"/>
  <c r="BV27" i="7"/>
  <c r="BW27" i="7"/>
  <c r="BX27" i="7"/>
  <c r="BY27" i="7"/>
  <c r="BZ27" i="7"/>
  <c r="CA27" i="7"/>
  <c r="CB27" i="7"/>
  <c r="CC27" i="7"/>
  <c r="CD27" i="7"/>
  <c r="CE27" i="7"/>
  <c r="CF27" i="7"/>
  <c r="AA28" i="7"/>
  <c r="AB28" i="7"/>
  <c r="AC28" i="7"/>
  <c r="AD28" i="7"/>
  <c r="AE28" i="7"/>
  <c r="AF28" i="7"/>
  <c r="AG28" i="7"/>
  <c r="AH28" i="7"/>
  <c r="AI28" i="7"/>
  <c r="AJ28" i="7"/>
  <c r="AK28" i="7"/>
  <c r="AL28" i="7"/>
  <c r="AM28" i="7"/>
  <c r="AN28" i="7"/>
  <c r="AP28" i="7"/>
  <c r="AQ28" i="7"/>
  <c r="AR28" i="7"/>
  <c r="AS28" i="7"/>
  <c r="AT28" i="7"/>
  <c r="AU28" i="7"/>
  <c r="AV28" i="7"/>
  <c r="AW28" i="7"/>
  <c r="AX28" i="7"/>
  <c r="AY28" i="7"/>
  <c r="AZ28" i="7"/>
  <c r="BA28" i="7"/>
  <c r="BB28" i="7"/>
  <c r="BC28" i="7"/>
  <c r="BD28" i="7"/>
  <c r="BE28" i="7"/>
  <c r="BF28" i="7"/>
  <c r="BG28" i="7"/>
  <c r="BH28" i="7"/>
  <c r="BI28" i="7"/>
  <c r="BJ28" i="7"/>
  <c r="BK28" i="7"/>
  <c r="BM28" i="7"/>
  <c r="BN28" i="7"/>
  <c r="BO28" i="7"/>
  <c r="BP28" i="7"/>
  <c r="BQ28" i="7"/>
  <c r="BR28" i="7"/>
  <c r="BS28" i="7"/>
  <c r="BT28" i="7"/>
  <c r="BU28" i="7"/>
  <c r="BV28" i="7"/>
  <c r="BW28" i="7"/>
  <c r="BX28" i="7"/>
  <c r="BY28" i="7"/>
  <c r="BZ28" i="7"/>
  <c r="CA28" i="7"/>
  <c r="CB28" i="7"/>
  <c r="CC28" i="7"/>
  <c r="CD28" i="7"/>
  <c r="CE28" i="7"/>
  <c r="CF28" i="7"/>
  <c r="AA29" i="7"/>
  <c r="AB29" i="7"/>
  <c r="AC29" i="7"/>
  <c r="AD29" i="7"/>
  <c r="AE29" i="7"/>
  <c r="AF29" i="7"/>
  <c r="AG29" i="7"/>
  <c r="AH29" i="7"/>
  <c r="AI29" i="7"/>
  <c r="AJ29" i="7"/>
  <c r="AK29" i="7"/>
  <c r="AL29" i="7"/>
  <c r="AM29" i="7"/>
  <c r="AN29" i="7"/>
  <c r="AP29" i="7"/>
  <c r="AQ29" i="7"/>
  <c r="AR29" i="7"/>
  <c r="AS29" i="7"/>
  <c r="AT29" i="7"/>
  <c r="AU29" i="7"/>
  <c r="AV29" i="7"/>
  <c r="AW29" i="7"/>
  <c r="AX29" i="7"/>
  <c r="AY29" i="7"/>
  <c r="AZ29" i="7"/>
  <c r="BA29" i="7"/>
  <c r="BB29" i="7"/>
  <c r="BC29" i="7"/>
  <c r="BD29" i="7"/>
  <c r="BE29" i="7"/>
  <c r="BF29" i="7"/>
  <c r="BG29" i="7"/>
  <c r="BH29" i="7"/>
  <c r="BI29" i="7"/>
  <c r="BJ29" i="7"/>
  <c r="BK29" i="7"/>
  <c r="BM29" i="7"/>
  <c r="BN29" i="7"/>
  <c r="BO29" i="7"/>
  <c r="BP29" i="7"/>
  <c r="BQ29" i="7"/>
  <c r="BR29" i="7"/>
  <c r="BS29" i="7"/>
  <c r="BT29" i="7"/>
  <c r="BU29" i="7"/>
  <c r="BV29" i="7"/>
  <c r="BW29" i="7"/>
  <c r="BX29" i="7"/>
  <c r="BY29" i="7"/>
  <c r="BZ29" i="7"/>
  <c r="CA29" i="7"/>
  <c r="CB29" i="7"/>
  <c r="CC29" i="7"/>
  <c r="CD29" i="7"/>
  <c r="CE29" i="7"/>
  <c r="CF29" i="7"/>
  <c r="AA30" i="7"/>
  <c r="AB30" i="7"/>
  <c r="AC30" i="7"/>
  <c r="AD30" i="7"/>
  <c r="AE30" i="7"/>
  <c r="AF30" i="7"/>
  <c r="AG30" i="7"/>
  <c r="AH30" i="7"/>
  <c r="AI30" i="7"/>
  <c r="AJ30" i="7"/>
  <c r="AK30" i="7"/>
  <c r="AL30" i="7"/>
  <c r="AM30" i="7"/>
  <c r="AN30" i="7"/>
  <c r="AP30" i="7"/>
  <c r="AQ30" i="7"/>
  <c r="AR30" i="7"/>
  <c r="AS30" i="7"/>
  <c r="AT30" i="7"/>
  <c r="AU30" i="7"/>
  <c r="AV30" i="7"/>
  <c r="AW30" i="7"/>
  <c r="AX30" i="7"/>
  <c r="AY30" i="7"/>
  <c r="AZ30" i="7"/>
  <c r="BA30" i="7"/>
  <c r="BB30" i="7"/>
  <c r="BC30" i="7"/>
  <c r="BD30" i="7"/>
  <c r="BE30" i="7"/>
  <c r="BF30" i="7"/>
  <c r="BG30" i="7"/>
  <c r="BH30" i="7"/>
  <c r="BI30" i="7"/>
  <c r="BJ30" i="7"/>
  <c r="BK30" i="7"/>
  <c r="BM30" i="7"/>
  <c r="BN30" i="7"/>
  <c r="BO30" i="7"/>
  <c r="BP30" i="7"/>
  <c r="BQ30" i="7"/>
  <c r="BR30" i="7"/>
  <c r="BS30" i="7"/>
  <c r="BT30" i="7"/>
  <c r="BU30" i="7"/>
  <c r="BV30" i="7"/>
  <c r="BW30" i="7"/>
  <c r="BX30" i="7"/>
  <c r="BY30" i="7"/>
  <c r="BZ30" i="7"/>
  <c r="CA30" i="7"/>
  <c r="CB30" i="7"/>
  <c r="CC30" i="7"/>
  <c r="CD30" i="7"/>
  <c r="CE30" i="7"/>
  <c r="CF30" i="7"/>
  <c r="AA31" i="7"/>
  <c r="AB31" i="7"/>
  <c r="AC31" i="7"/>
  <c r="AD31" i="7"/>
  <c r="AE31" i="7"/>
  <c r="AF31" i="7"/>
  <c r="AG31" i="7"/>
  <c r="AH31" i="7"/>
  <c r="AI31" i="7"/>
  <c r="AJ31" i="7"/>
  <c r="AK31" i="7"/>
  <c r="AL31" i="7"/>
  <c r="AM31" i="7"/>
  <c r="AN31" i="7"/>
  <c r="AP31" i="7"/>
  <c r="AQ31" i="7"/>
  <c r="AR31" i="7"/>
  <c r="AS31" i="7"/>
  <c r="AT31" i="7"/>
  <c r="AU31" i="7"/>
  <c r="AV31" i="7"/>
  <c r="AW31" i="7"/>
  <c r="AX31" i="7"/>
  <c r="AY31" i="7"/>
  <c r="AZ31" i="7"/>
  <c r="BA31" i="7"/>
  <c r="BB31" i="7"/>
  <c r="BC31" i="7"/>
  <c r="BD31" i="7"/>
  <c r="BE31" i="7"/>
  <c r="BF31" i="7"/>
  <c r="BG31" i="7"/>
  <c r="BH31" i="7"/>
  <c r="BI31" i="7"/>
  <c r="BJ31" i="7"/>
  <c r="BK31" i="7"/>
  <c r="BM31" i="7"/>
  <c r="BN31" i="7"/>
  <c r="BO31" i="7"/>
  <c r="BP31" i="7"/>
  <c r="BQ31" i="7"/>
  <c r="BR31" i="7"/>
  <c r="BS31" i="7"/>
  <c r="BT31" i="7"/>
  <c r="BU31" i="7"/>
  <c r="BV31" i="7"/>
  <c r="BW31" i="7"/>
  <c r="BX31" i="7"/>
  <c r="BY31" i="7"/>
  <c r="BZ31" i="7"/>
  <c r="CA31" i="7"/>
  <c r="CB31" i="7"/>
  <c r="CC31" i="7"/>
  <c r="CD31" i="7"/>
  <c r="CE31" i="7"/>
  <c r="CF31" i="7"/>
  <c r="AA32" i="7"/>
  <c r="AB32" i="7"/>
  <c r="AC32" i="7"/>
  <c r="AD32" i="7"/>
  <c r="AE32" i="7"/>
  <c r="AF32" i="7"/>
  <c r="AG32" i="7"/>
  <c r="AH32" i="7"/>
  <c r="AI32" i="7"/>
  <c r="AJ32" i="7"/>
  <c r="AK32" i="7"/>
  <c r="AL32" i="7"/>
  <c r="AM32" i="7"/>
  <c r="AN32" i="7"/>
  <c r="AP32" i="7"/>
  <c r="AQ32" i="7"/>
  <c r="AR32" i="7"/>
  <c r="AS32" i="7"/>
  <c r="AT32" i="7"/>
  <c r="AU32" i="7"/>
  <c r="AV32" i="7"/>
  <c r="AW32" i="7"/>
  <c r="AX32" i="7"/>
  <c r="AY32" i="7"/>
  <c r="AZ32" i="7"/>
  <c r="BA32" i="7"/>
  <c r="BB32" i="7"/>
  <c r="BC32" i="7"/>
  <c r="BD32" i="7"/>
  <c r="BE32" i="7"/>
  <c r="BF32" i="7"/>
  <c r="BG32" i="7"/>
  <c r="BH32" i="7"/>
  <c r="BI32" i="7"/>
  <c r="BJ32" i="7"/>
  <c r="BK32" i="7"/>
  <c r="BM32" i="7"/>
  <c r="BN32" i="7"/>
  <c r="BO32" i="7"/>
  <c r="BP32" i="7"/>
  <c r="BQ32" i="7"/>
  <c r="BR32" i="7"/>
  <c r="BS32" i="7"/>
  <c r="BT32" i="7"/>
  <c r="BU32" i="7"/>
  <c r="BV32" i="7"/>
  <c r="BW32" i="7"/>
  <c r="BX32" i="7"/>
  <c r="BY32" i="7"/>
  <c r="BZ32" i="7"/>
  <c r="CA32" i="7"/>
  <c r="CB32" i="7"/>
  <c r="CC32" i="7"/>
  <c r="CD32" i="7"/>
  <c r="CE32" i="7"/>
  <c r="CF32" i="7"/>
  <c r="AA33" i="7"/>
  <c r="AB33" i="7"/>
  <c r="AC33" i="7"/>
  <c r="AD33" i="7"/>
  <c r="AE33" i="7"/>
  <c r="AF33" i="7"/>
  <c r="AG33" i="7"/>
  <c r="AH33" i="7"/>
  <c r="AI33" i="7"/>
  <c r="AJ33" i="7"/>
  <c r="AK33" i="7"/>
  <c r="AL33" i="7"/>
  <c r="AM33" i="7"/>
  <c r="AN33" i="7"/>
  <c r="AP33" i="7"/>
  <c r="AQ33" i="7"/>
  <c r="AR33" i="7"/>
  <c r="AS33" i="7"/>
  <c r="AT33" i="7"/>
  <c r="AU33" i="7"/>
  <c r="AV33" i="7"/>
  <c r="AW33" i="7"/>
  <c r="AX33" i="7"/>
  <c r="AY33" i="7"/>
  <c r="AZ33" i="7"/>
  <c r="BA33" i="7"/>
  <c r="BB33" i="7"/>
  <c r="BC33" i="7"/>
  <c r="BD33" i="7"/>
  <c r="BE33" i="7"/>
  <c r="BF33" i="7"/>
  <c r="BG33" i="7"/>
  <c r="BH33" i="7"/>
  <c r="BI33" i="7"/>
  <c r="BJ33" i="7"/>
  <c r="BK33" i="7"/>
  <c r="BM33" i="7"/>
  <c r="BN33" i="7"/>
  <c r="BO33" i="7"/>
  <c r="BP33" i="7"/>
  <c r="BQ33" i="7"/>
  <c r="BR33" i="7"/>
  <c r="BS33" i="7"/>
  <c r="BT33" i="7"/>
  <c r="BU33" i="7"/>
  <c r="BV33" i="7"/>
  <c r="BW33" i="7"/>
  <c r="BX33" i="7"/>
  <c r="BY33" i="7"/>
  <c r="BZ33" i="7"/>
  <c r="CA33" i="7"/>
  <c r="CB33" i="7"/>
  <c r="CC33" i="7"/>
  <c r="CD33" i="7"/>
  <c r="CE33" i="7"/>
  <c r="CF33" i="7"/>
  <c r="AA34" i="7"/>
  <c r="AB34" i="7"/>
  <c r="AC34" i="7"/>
  <c r="AD34" i="7"/>
  <c r="AE34" i="7"/>
  <c r="AF34" i="7"/>
  <c r="AG34" i="7"/>
  <c r="AH34" i="7"/>
  <c r="AI34" i="7"/>
  <c r="AJ34" i="7"/>
  <c r="AK34" i="7"/>
  <c r="AL34" i="7"/>
  <c r="AM34" i="7"/>
  <c r="AN34" i="7"/>
  <c r="AP34" i="7"/>
  <c r="AQ34" i="7"/>
  <c r="AR34" i="7"/>
  <c r="AS34" i="7"/>
  <c r="AT34" i="7"/>
  <c r="AU34" i="7"/>
  <c r="AV34" i="7"/>
  <c r="AW34" i="7"/>
  <c r="AX34" i="7"/>
  <c r="AY34" i="7"/>
  <c r="AZ34" i="7"/>
  <c r="BA34" i="7"/>
  <c r="BB34" i="7"/>
  <c r="BC34" i="7"/>
  <c r="BD34" i="7"/>
  <c r="BE34" i="7"/>
  <c r="BF34" i="7"/>
  <c r="BG34" i="7"/>
  <c r="BH34" i="7"/>
  <c r="BI34" i="7"/>
  <c r="BJ34" i="7"/>
  <c r="BK34" i="7"/>
  <c r="BM34" i="7"/>
  <c r="BN34" i="7"/>
  <c r="BO34" i="7"/>
  <c r="BP34" i="7"/>
  <c r="BQ34" i="7"/>
  <c r="BR34" i="7"/>
  <c r="BS34" i="7"/>
  <c r="BT34" i="7"/>
  <c r="BU34" i="7"/>
  <c r="BV34" i="7"/>
  <c r="BW34" i="7"/>
  <c r="BX34" i="7"/>
  <c r="BY34" i="7"/>
  <c r="BZ34" i="7"/>
  <c r="CA34" i="7"/>
  <c r="CB34" i="7"/>
  <c r="CC34" i="7"/>
  <c r="CD34" i="7"/>
  <c r="CE34" i="7"/>
  <c r="CF34" i="7"/>
  <c r="AA35" i="7"/>
  <c r="AB35" i="7"/>
  <c r="AC35" i="7"/>
  <c r="AD35" i="7"/>
  <c r="AE35" i="7"/>
  <c r="AF35" i="7"/>
  <c r="AG35" i="7"/>
  <c r="AH35" i="7"/>
  <c r="AI35" i="7"/>
  <c r="AJ35" i="7"/>
  <c r="AK35" i="7"/>
  <c r="AL35" i="7"/>
  <c r="AM35" i="7"/>
  <c r="AN35" i="7"/>
  <c r="AP35" i="7"/>
  <c r="AQ35" i="7"/>
  <c r="AR35" i="7"/>
  <c r="AS35" i="7"/>
  <c r="AT35" i="7"/>
  <c r="AU35" i="7"/>
  <c r="AV35" i="7"/>
  <c r="AW35" i="7"/>
  <c r="AX35" i="7"/>
  <c r="AY35" i="7"/>
  <c r="AZ35" i="7"/>
  <c r="BA35" i="7"/>
  <c r="BB35" i="7"/>
  <c r="BC35" i="7"/>
  <c r="BD35" i="7"/>
  <c r="BE35" i="7"/>
  <c r="BF35" i="7"/>
  <c r="BG35" i="7"/>
  <c r="BH35" i="7"/>
  <c r="BI35" i="7"/>
  <c r="BJ35" i="7"/>
  <c r="BK35" i="7"/>
  <c r="BM35" i="7"/>
  <c r="BN35" i="7"/>
  <c r="BO35" i="7"/>
  <c r="BP35" i="7"/>
  <c r="BQ35" i="7"/>
  <c r="BR35" i="7"/>
  <c r="BS35" i="7"/>
  <c r="BT35" i="7"/>
  <c r="BU35" i="7"/>
  <c r="BV35" i="7"/>
  <c r="BW35" i="7"/>
  <c r="BX35" i="7"/>
  <c r="BY35" i="7"/>
  <c r="BZ35" i="7"/>
  <c r="CA35" i="7"/>
  <c r="CB35" i="7"/>
  <c r="CC35" i="7"/>
  <c r="CD35" i="7"/>
  <c r="CE35" i="7"/>
  <c r="CF35" i="7"/>
  <c r="AA36" i="7"/>
  <c r="AB36" i="7"/>
  <c r="AC36" i="7"/>
  <c r="AD36" i="7"/>
  <c r="AE36" i="7"/>
  <c r="AF36" i="7"/>
  <c r="AG36" i="7"/>
  <c r="AH36" i="7"/>
  <c r="AI36" i="7"/>
  <c r="AJ36" i="7"/>
  <c r="AK36" i="7"/>
  <c r="AL36" i="7"/>
  <c r="AM36" i="7"/>
  <c r="AN36" i="7"/>
  <c r="AP36" i="7"/>
  <c r="AQ36" i="7"/>
  <c r="AR36" i="7"/>
  <c r="AS36" i="7"/>
  <c r="AT36" i="7"/>
  <c r="AU36" i="7"/>
  <c r="AV36" i="7"/>
  <c r="AW36" i="7"/>
  <c r="AX36" i="7"/>
  <c r="AY36" i="7"/>
  <c r="AZ36" i="7"/>
  <c r="BA36" i="7"/>
  <c r="BB36" i="7"/>
  <c r="BC36" i="7"/>
  <c r="BD36" i="7"/>
  <c r="BE36" i="7"/>
  <c r="BF36" i="7"/>
  <c r="BG36" i="7"/>
  <c r="BH36" i="7"/>
  <c r="BI36" i="7"/>
  <c r="BJ36" i="7"/>
  <c r="BK36" i="7"/>
  <c r="BM36" i="7"/>
  <c r="BN36" i="7"/>
  <c r="BO36" i="7"/>
  <c r="BP36" i="7"/>
  <c r="BQ36" i="7"/>
  <c r="BR36" i="7"/>
  <c r="BS36" i="7"/>
  <c r="BT36" i="7"/>
  <c r="BU36" i="7"/>
  <c r="BV36" i="7"/>
  <c r="BW36" i="7"/>
  <c r="BX36" i="7"/>
  <c r="BY36" i="7"/>
  <c r="BZ36" i="7"/>
  <c r="CA36" i="7"/>
  <c r="CB36" i="7"/>
  <c r="CC36" i="7"/>
  <c r="CD36" i="7"/>
  <c r="CE36" i="7"/>
  <c r="CF36" i="7"/>
  <c r="AA37" i="7"/>
  <c r="AB37" i="7"/>
  <c r="AC37" i="7"/>
  <c r="AD37" i="7"/>
  <c r="AE37" i="7"/>
  <c r="AF37" i="7"/>
  <c r="AG37" i="7"/>
  <c r="AH37" i="7"/>
  <c r="AI37" i="7"/>
  <c r="AJ37" i="7"/>
  <c r="AK37" i="7"/>
  <c r="AL37" i="7"/>
  <c r="AM37" i="7"/>
  <c r="AN37" i="7"/>
  <c r="AP37" i="7"/>
  <c r="AQ37" i="7"/>
  <c r="AR37" i="7"/>
  <c r="AS37" i="7"/>
  <c r="AT37" i="7"/>
  <c r="AU37" i="7"/>
  <c r="AV37" i="7"/>
  <c r="AW37" i="7"/>
  <c r="AX37" i="7"/>
  <c r="AY37" i="7"/>
  <c r="AZ37" i="7"/>
  <c r="BA37" i="7"/>
  <c r="BB37" i="7"/>
  <c r="BC37" i="7"/>
  <c r="BD37" i="7"/>
  <c r="BE37" i="7"/>
  <c r="BF37" i="7"/>
  <c r="BG37" i="7"/>
  <c r="BH37" i="7"/>
  <c r="BI37" i="7"/>
  <c r="BJ37" i="7"/>
  <c r="BK37" i="7"/>
  <c r="BM37" i="7"/>
  <c r="BN37" i="7"/>
  <c r="BO37" i="7"/>
  <c r="BP37" i="7"/>
  <c r="BQ37" i="7"/>
  <c r="BR37" i="7"/>
  <c r="BS37" i="7"/>
  <c r="BT37" i="7"/>
  <c r="BU37" i="7"/>
  <c r="BV37" i="7"/>
  <c r="BW37" i="7"/>
  <c r="BX37" i="7"/>
  <c r="BY37" i="7"/>
  <c r="BZ37" i="7"/>
  <c r="CA37" i="7"/>
  <c r="CB37" i="7"/>
  <c r="CC37" i="7"/>
  <c r="CD37" i="7"/>
  <c r="CE37" i="7"/>
  <c r="CF37" i="7"/>
  <c r="AA38" i="7"/>
  <c r="AB38" i="7"/>
  <c r="AC38" i="7"/>
  <c r="AD38" i="7"/>
  <c r="AE38" i="7"/>
  <c r="AF38" i="7"/>
  <c r="AG38" i="7"/>
  <c r="AH38" i="7"/>
  <c r="AI38" i="7"/>
  <c r="AJ38" i="7"/>
  <c r="AK38" i="7"/>
  <c r="AL38" i="7"/>
  <c r="AM38" i="7"/>
  <c r="AN38" i="7"/>
  <c r="AP38" i="7"/>
  <c r="AQ38" i="7"/>
  <c r="AR38" i="7"/>
  <c r="AS38" i="7"/>
  <c r="AT38" i="7"/>
  <c r="AU38" i="7"/>
  <c r="AV38" i="7"/>
  <c r="AW38" i="7"/>
  <c r="AX38" i="7"/>
  <c r="AY38" i="7"/>
  <c r="AZ38" i="7"/>
  <c r="BA38" i="7"/>
  <c r="BB38" i="7"/>
  <c r="BC38" i="7"/>
  <c r="BD38" i="7"/>
  <c r="BE38" i="7"/>
  <c r="BF38" i="7"/>
  <c r="BG38" i="7"/>
  <c r="BH38" i="7"/>
  <c r="BI38" i="7"/>
  <c r="BJ38" i="7"/>
  <c r="BK38" i="7"/>
  <c r="BM38" i="7"/>
  <c r="BN38" i="7"/>
  <c r="BO38" i="7"/>
  <c r="BP38" i="7"/>
  <c r="BQ38" i="7"/>
  <c r="BR38" i="7"/>
  <c r="BS38" i="7"/>
  <c r="BT38" i="7"/>
  <c r="BU38" i="7"/>
  <c r="BV38" i="7"/>
  <c r="BW38" i="7"/>
  <c r="BX38" i="7"/>
  <c r="BY38" i="7"/>
  <c r="BZ38" i="7"/>
  <c r="CA38" i="7"/>
  <c r="CB38" i="7"/>
  <c r="CC38" i="7"/>
  <c r="CD38" i="7"/>
  <c r="CE38" i="7"/>
  <c r="CF38" i="7"/>
  <c r="AA39" i="7"/>
  <c r="AB39" i="7"/>
  <c r="AC39" i="7"/>
  <c r="AD39" i="7"/>
  <c r="AE39" i="7"/>
  <c r="AF39" i="7"/>
  <c r="AG39" i="7"/>
  <c r="AH39" i="7"/>
  <c r="AI39" i="7"/>
  <c r="AJ39" i="7"/>
  <c r="AK39" i="7"/>
  <c r="AL39" i="7"/>
  <c r="AM39" i="7"/>
  <c r="AN39" i="7"/>
  <c r="AP39" i="7"/>
  <c r="AQ39" i="7"/>
  <c r="AR39" i="7"/>
  <c r="AS39" i="7"/>
  <c r="AT39" i="7"/>
  <c r="AU39" i="7"/>
  <c r="AV39" i="7"/>
  <c r="AW39" i="7"/>
  <c r="AX39" i="7"/>
  <c r="AY39" i="7"/>
  <c r="AZ39" i="7"/>
  <c r="BA39" i="7"/>
  <c r="BB39" i="7"/>
  <c r="BC39" i="7"/>
  <c r="BD39" i="7"/>
  <c r="BE39" i="7"/>
  <c r="BF39" i="7"/>
  <c r="BG39" i="7"/>
  <c r="BH39" i="7"/>
  <c r="BI39" i="7"/>
  <c r="BJ39" i="7"/>
  <c r="BK39" i="7"/>
  <c r="BM39" i="7"/>
  <c r="BN39" i="7"/>
  <c r="BO39" i="7"/>
  <c r="BP39" i="7"/>
  <c r="BQ39" i="7"/>
  <c r="BR39" i="7"/>
  <c r="BS39" i="7"/>
  <c r="BT39" i="7"/>
  <c r="BU39" i="7"/>
  <c r="BV39" i="7"/>
  <c r="BW39" i="7"/>
  <c r="BX39" i="7"/>
  <c r="BY39" i="7"/>
  <c r="BZ39" i="7"/>
  <c r="CA39" i="7"/>
  <c r="CB39" i="7"/>
  <c r="CC39" i="7"/>
  <c r="CD39" i="7"/>
  <c r="CE39" i="7"/>
  <c r="CF39" i="7"/>
  <c r="AA40" i="7"/>
  <c r="AB40" i="7"/>
  <c r="AC40" i="7"/>
  <c r="AD40" i="7"/>
  <c r="AE40" i="7"/>
  <c r="AF40" i="7"/>
  <c r="AG40" i="7"/>
  <c r="AH40" i="7"/>
  <c r="AI40" i="7"/>
  <c r="AJ40" i="7"/>
  <c r="AK40" i="7"/>
  <c r="AL40" i="7"/>
  <c r="AM40" i="7"/>
  <c r="AN40" i="7"/>
  <c r="AP40" i="7"/>
  <c r="AQ40" i="7"/>
  <c r="AR40" i="7"/>
  <c r="AS40" i="7"/>
  <c r="AT40" i="7"/>
  <c r="AU40" i="7"/>
  <c r="AV40" i="7"/>
  <c r="AW40" i="7"/>
  <c r="AX40" i="7"/>
  <c r="AY40" i="7"/>
  <c r="AZ40" i="7"/>
  <c r="BA40" i="7"/>
  <c r="BB40" i="7"/>
  <c r="BC40" i="7"/>
  <c r="BD40" i="7"/>
  <c r="BE40" i="7"/>
  <c r="BF40" i="7"/>
  <c r="BG40" i="7"/>
  <c r="BH40" i="7"/>
  <c r="BI40" i="7"/>
  <c r="BJ40" i="7"/>
  <c r="BK40" i="7"/>
  <c r="BM40" i="7"/>
  <c r="BN40" i="7"/>
  <c r="BO40" i="7"/>
  <c r="BP40" i="7"/>
  <c r="BQ40" i="7"/>
  <c r="BR40" i="7"/>
  <c r="BS40" i="7"/>
  <c r="BT40" i="7"/>
  <c r="BU40" i="7"/>
  <c r="BV40" i="7"/>
  <c r="BW40" i="7"/>
  <c r="BX40" i="7"/>
  <c r="BY40" i="7"/>
  <c r="BZ40" i="7"/>
  <c r="CA40" i="7"/>
  <c r="CB40" i="7"/>
  <c r="CC40" i="7"/>
  <c r="CD40" i="7"/>
  <c r="CE40" i="7"/>
  <c r="CF40" i="7"/>
  <c r="AA41" i="7"/>
  <c r="AB41" i="7"/>
  <c r="AC41" i="7"/>
  <c r="AD41" i="7"/>
  <c r="AE41" i="7"/>
  <c r="AF41" i="7"/>
  <c r="AG41" i="7"/>
  <c r="AH41" i="7"/>
  <c r="AI41" i="7"/>
  <c r="AJ41" i="7"/>
  <c r="AK41" i="7"/>
  <c r="AL41" i="7"/>
  <c r="AM41" i="7"/>
  <c r="AN41" i="7"/>
  <c r="AP41" i="7"/>
  <c r="AQ41" i="7"/>
  <c r="AR41" i="7"/>
  <c r="AS41" i="7"/>
  <c r="AT41" i="7"/>
  <c r="AU41" i="7"/>
  <c r="AV41" i="7"/>
  <c r="AW41" i="7"/>
  <c r="AX41" i="7"/>
  <c r="AY41" i="7"/>
  <c r="AZ41" i="7"/>
  <c r="BA41" i="7"/>
  <c r="BB41" i="7"/>
  <c r="BC41" i="7"/>
  <c r="BD41" i="7"/>
  <c r="BE41" i="7"/>
  <c r="BF41" i="7"/>
  <c r="BG41" i="7"/>
  <c r="BH41" i="7"/>
  <c r="BI41" i="7"/>
  <c r="BJ41" i="7"/>
  <c r="BK41" i="7"/>
  <c r="BM41" i="7"/>
  <c r="BN41" i="7"/>
  <c r="BO41" i="7"/>
  <c r="BP41" i="7"/>
  <c r="BQ41" i="7"/>
  <c r="BR41" i="7"/>
  <c r="BS41" i="7"/>
  <c r="BT41" i="7"/>
  <c r="BU41" i="7"/>
  <c r="BV41" i="7"/>
  <c r="BW41" i="7"/>
  <c r="BX41" i="7"/>
  <c r="BY41" i="7"/>
  <c r="BZ41" i="7"/>
  <c r="CA41" i="7"/>
  <c r="CB41" i="7"/>
  <c r="CC41" i="7"/>
  <c r="CD41" i="7"/>
  <c r="CE41" i="7"/>
  <c r="CF41" i="7"/>
  <c r="AA42" i="7"/>
  <c r="AB42" i="7"/>
  <c r="AC42" i="7"/>
  <c r="AD42" i="7"/>
  <c r="AE42" i="7"/>
  <c r="AF42" i="7"/>
  <c r="AG42" i="7"/>
  <c r="AH42" i="7"/>
  <c r="AI42" i="7"/>
  <c r="AJ42" i="7"/>
  <c r="AK42" i="7"/>
  <c r="AL42" i="7"/>
  <c r="AM42" i="7"/>
  <c r="AN42" i="7"/>
  <c r="AP42" i="7"/>
  <c r="AQ42" i="7"/>
  <c r="AR42" i="7"/>
  <c r="AS42" i="7"/>
  <c r="AT42" i="7"/>
  <c r="AU42" i="7"/>
  <c r="AV42" i="7"/>
  <c r="AW42" i="7"/>
  <c r="AX42" i="7"/>
  <c r="AY42" i="7"/>
  <c r="AZ42" i="7"/>
  <c r="BA42" i="7"/>
  <c r="BB42" i="7"/>
  <c r="BC42" i="7"/>
  <c r="BD42" i="7"/>
  <c r="BE42" i="7"/>
  <c r="BF42" i="7"/>
  <c r="BG42" i="7"/>
  <c r="BH42" i="7"/>
  <c r="BI42" i="7"/>
  <c r="BJ42" i="7"/>
  <c r="BK42" i="7"/>
  <c r="BM42" i="7"/>
  <c r="BN42" i="7"/>
  <c r="BO42" i="7"/>
  <c r="BP42" i="7"/>
  <c r="BQ42" i="7"/>
  <c r="BR42" i="7"/>
  <c r="BS42" i="7"/>
  <c r="BT42" i="7"/>
  <c r="BU42" i="7"/>
  <c r="BV42" i="7"/>
  <c r="BW42" i="7"/>
  <c r="BX42" i="7"/>
  <c r="BY42" i="7"/>
  <c r="BZ42" i="7"/>
  <c r="CA42" i="7"/>
  <c r="CB42" i="7"/>
  <c r="CC42" i="7"/>
  <c r="CD42" i="7"/>
  <c r="CE42" i="7"/>
  <c r="CF42" i="7"/>
  <c r="AA43" i="7"/>
  <c r="AB43" i="7"/>
  <c r="AC43" i="7"/>
  <c r="AD43" i="7"/>
  <c r="AE43" i="7"/>
  <c r="AF43" i="7"/>
  <c r="AG43" i="7"/>
  <c r="AH43" i="7"/>
  <c r="AI43" i="7"/>
  <c r="AJ43" i="7"/>
  <c r="AK43" i="7"/>
  <c r="AL43" i="7"/>
  <c r="AM43" i="7"/>
  <c r="AN43" i="7"/>
  <c r="AP43" i="7"/>
  <c r="AQ43" i="7"/>
  <c r="AR43" i="7"/>
  <c r="AS43" i="7"/>
  <c r="AT43" i="7"/>
  <c r="AU43" i="7"/>
  <c r="AV43" i="7"/>
  <c r="AW43" i="7"/>
  <c r="AX43" i="7"/>
  <c r="AY43" i="7"/>
  <c r="AZ43" i="7"/>
  <c r="BA43" i="7"/>
  <c r="BB43" i="7"/>
  <c r="BC43" i="7"/>
  <c r="BD43" i="7"/>
  <c r="BE43" i="7"/>
  <c r="BF43" i="7"/>
  <c r="BG43" i="7"/>
  <c r="BH43" i="7"/>
  <c r="BI43" i="7"/>
  <c r="BJ43" i="7"/>
  <c r="BK43" i="7"/>
  <c r="BM43" i="7"/>
  <c r="BN43" i="7"/>
  <c r="BO43" i="7"/>
  <c r="BP43" i="7"/>
  <c r="BQ43" i="7"/>
  <c r="BR43" i="7"/>
  <c r="BS43" i="7"/>
  <c r="BT43" i="7"/>
  <c r="BU43" i="7"/>
  <c r="BV43" i="7"/>
  <c r="BW43" i="7"/>
  <c r="BX43" i="7"/>
  <c r="BY43" i="7"/>
  <c r="BZ43" i="7"/>
  <c r="CA43" i="7"/>
  <c r="CB43" i="7"/>
  <c r="CC43" i="7"/>
  <c r="CD43" i="7"/>
  <c r="CE43" i="7"/>
  <c r="CF43" i="7"/>
  <c r="AA44" i="7"/>
  <c r="AB44" i="7"/>
  <c r="AC44" i="7"/>
  <c r="AD44" i="7"/>
  <c r="AE44" i="7"/>
  <c r="AF44" i="7"/>
  <c r="AG44" i="7"/>
  <c r="AH44" i="7"/>
  <c r="AI44" i="7"/>
  <c r="AJ44" i="7"/>
  <c r="AK44" i="7"/>
  <c r="AL44" i="7"/>
  <c r="AM44" i="7"/>
  <c r="AN44" i="7"/>
  <c r="AP44" i="7"/>
  <c r="AQ44" i="7"/>
  <c r="AR44" i="7"/>
  <c r="AS44" i="7"/>
  <c r="AT44" i="7"/>
  <c r="AU44" i="7"/>
  <c r="AV44" i="7"/>
  <c r="AW44" i="7"/>
  <c r="AX44" i="7"/>
  <c r="AY44" i="7"/>
  <c r="AZ44" i="7"/>
  <c r="BA44" i="7"/>
  <c r="BB44" i="7"/>
  <c r="BC44" i="7"/>
  <c r="BD44" i="7"/>
  <c r="BE44" i="7"/>
  <c r="BF44" i="7"/>
  <c r="BG44" i="7"/>
  <c r="BH44" i="7"/>
  <c r="BI44" i="7"/>
  <c r="BJ44" i="7"/>
  <c r="BK44" i="7"/>
  <c r="BM44" i="7"/>
  <c r="BN44" i="7"/>
  <c r="BO44" i="7"/>
  <c r="BP44" i="7"/>
  <c r="BQ44" i="7"/>
  <c r="BR44" i="7"/>
  <c r="BS44" i="7"/>
  <c r="BT44" i="7"/>
  <c r="BU44" i="7"/>
  <c r="BV44" i="7"/>
  <c r="BW44" i="7"/>
  <c r="BX44" i="7"/>
  <c r="BY44" i="7"/>
  <c r="BZ44" i="7"/>
  <c r="CA44" i="7"/>
  <c r="CB44" i="7"/>
  <c r="CC44" i="7"/>
  <c r="CD44" i="7"/>
  <c r="CE44" i="7"/>
  <c r="CF44" i="7"/>
  <c r="AA45" i="7"/>
  <c r="AB45" i="7"/>
  <c r="AC45" i="7"/>
  <c r="AD45" i="7"/>
  <c r="AE45" i="7"/>
  <c r="AF45" i="7"/>
  <c r="AG45" i="7"/>
  <c r="AH45" i="7"/>
  <c r="AI45" i="7"/>
  <c r="AJ45" i="7"/>
  <c r="AK45" i="7"/>
  <c r="AL45" i="7"/>
  <c r="AM45" i="7"/>
  <c r="AN45" i="7"/>
  <c r="AP45" i="7"/>
  <c r="AQ45" i="7"/>
  <c r="AR45" i="7"/>
  <c r="AS45" i="7"/>
  <c r="AT45" i="7"/>
  <c r="AU45" i="7"/>
  <c r="AV45" i="7"/>
  <c r="AW45" i="7"/>
  <c r="AX45" i="7"/>
  <c r="AY45" i="7"/>
  <c r="AZ45" i="7"/>
  <c r="BA45" i="7"/>
  <c r="BB45" i="7"/>
  <c r="BC45" i="7"/>
  <c r="BD45" i="7"/>
  <c r="BE45" i="7"/>
  <c r="BF45" i="7"/>
  <c r="BG45" i="7"/>
  <c r="BH45" i="7"/>
  <c r="BI45" i="7"/>
  <c r="BJ45" i="7"/>
  <c r="BK45" i="7"/>
  <c r="BM45" i="7"/>
  <c r="BN45" i="7"/>
  <c r="BO45" i="7"/>
  <c r="BP45" i="7"/>
  <c r="BQ45" i="7"/>
  <c r="BR45" i="7"/>
  <c r="BS45" i="7"/>
  <c r="BT45" i="7"/>
  <c r="BU45" i="7"/>
  <c r="BV45" i="7"/>
  <c r="BW45" i="7"/>
  <c r="BX45" i="7"/>
  <c r="BY45" i="7"/>
  <c r="BZ45" i="7"/>
  <c r="CA45" i="7"/>
  <c r="CB45" i="7"/>
  <c r="CC45" i="7"/>
  <c r="CD45" i="7"/>
  <c r="CE45" i="7"/>
  <c r="CF45" i="7"/>
  <c r="AA46" i="7"/>
  <c r="AB46" i="7"/>
  <c r="AC46" i="7"/>
  <c r="AD46" i="7"/>
  <c r="AE46" i="7"/>
  <c r="AF46" i="7"/>
  <c r="AG46" i="7"/>
  <c r="AH46" i="7"/>
  <c r="AI46" i="7"/>
  <c r="AJ46" i="7"/>
  <c r="AK46" i="7"/>
  <c r="AL46" i="7"/>
  <c r="AM46" i="7"/>
  <c r="AN46" i="7"/>
  <c r="AP46" i="7"/>
  <c r="AQ46" i="7"/>
  <c r="AR46" i="7"/>
  <c r="AS46" i="7"/>
  <c r="AT46" i="7"/>
  <c r="AU46" i="7"/>
  <c r="AV46" i="7"/>
  <c r="AW46" i="7"/>
  <c r="AX46" i="7"/>
  <c r="AY46" i="7"/>
  <c r="AZ46" i="7"/>
  <c r="BA46" i="7"/>
  <c r="BB46" i="7"/>
  <c r="BC46" i="7"/>
  <c r="BD46" i="7"/>
  <c r="BE46" i="7"/>
  <c r="BF46" i="7"/>
  <c r="BG46" i="7"/>
  <c r="BH46" i="7"/>
  <c r="BI46" i="7"/>
  <c r="BJ46" i="7"/>
  <c r="BK46" i="7"/>
  <c r="BM46" i="7"/>
  <c r="BN46" i="7"/>
  <c r="BO46" i="7"/>
  <c r="BP46" i="7"/>
  <c r="BQ46" i="7"/>
  <c r="BR46" i="7"/>
  <c r="BS46" i="7"/>
  <c r="BT46" i="7"/>
  <c r="BU46" i="7"/>
  <c r="BV46" i="7"/>
  <c r="BW46" i="7"/>
  <c r="BX46" i="7"/>
  <c r="BY46" i="7"/>
  <c r="BZ46" i="7"/>
  <c r="CA46" i="7"/>
  <c r="CB46" i="7"/>
  <c r="CC46" i="7"/>
  <c r="CD46" i="7"/>
  <c r="CE46" i="7"/>
  <c r="CF46" i="7"/>
  <c r="AA47" i="7"/>
  <c r="AB47" i="7"/>
  <c r="AC47" i="7"/>
  <c r="AD47" i="7"/>
  <c r="AE47" i="7"/>
  <c r="AF47" i="7"/>
  <c r="AG47" i="7"/>
  <c r="AH47" i="7"/>
  <c r="AI47" i="7"/>
  <c r="AJ47" i="7"/>
  <c r="AK47" i="7"/>
  <c r="AL47" i="7"/>
  <c r="AM47" i="7"/>
  <c r="AN47" i="7"/>
  <c r="AP47" i="7"/>
  <c r="AQ47" i="7"/>
  <c r="AR47" i="7"/>
  <c r="AS47" i="7"/>
  <c r="AT47" i="7"/>
  <c r="AU47" i="7"/>
  <c r="AV47" i="7"/>
  <c r="AW47" i="7"/>
  <c r="AX47" i="7"/>
  <c r="AY47" i="7"/>
  <c r="AZ47" i="7"/>
  <c r="BA47" i="7"/>
  <c r="BB47" i="7"/>
  <c r="BC47" i="7"/>
  <c r="BD47" i="7"/>
  <c r="BE47" i="7"/>
  <c r="BF47" i="7"/>
  <c r="BG47" i="7"/>
  <c r="BH47" i="7"/>
  <c r="BI47" i="7"/>
  <c r="BJ47" i="7"/>
  <c r="BK47" i="7"/>
  <c r="BM47" i="7"/>
  <c r="BN47" i="7"/>
  <c r="BO47" i="7"/>
  <c r="BP47" i="7"/>
  <c r="BQ47" i="7"/>
  <c r="BR47" i="7"/>
  <c r="BS47" i="7"/>
  <c r="BT47" i="7"/>
  <c r="BU47" i="7"/>
  <c r="BV47" i="7"/>
  <c r="BW47" i="7"/>
  <c r="BX47" i="7"/>
  <c r="BY47" i="7"/>
  <c r="BZ47" i="7"/>
  <c r="CA47" i="7"/>
  <c r="CB47" i="7"/>
  <c r="CC47" i="7"/>
  <c r="CD47" i="7"/>
  <c r="CE47" i="7"/>
  <c r="CF47" i="7"/>
  <c r="AA48" i="7"/>
  <c r="AB48" i="7"/>
  <c r="AC48" i="7"/>
  <c r="AD48" i="7"/>
  <c r="AE48" i="7"/>
  <c r="AF48" i="7"/>
  <c r="AG48" i="7"/>
  <c r="AH48" i="7"/>
  <c r="AI48" i="7"/>
  <c r="AJ48" i="7"/>
  <c r="AK48" i="7"/>
  <c r="AL48" i="7"/>
  <c r="AM48" i="7"/>
  <c r="AN48" i="7"/>
  <c r="AP48" i="7"/>
  <c r="AQ48" i="7"/>
  <c r="AR48" i="7"/>
  <c r="AS48" i="7"/>
  <c r="AT48" i="7"/>
  <c r="AU48" i="7"/>
  <c r="AV48" i="7"/>
  <c r="AW48" i="7"/>
  <c r="AX48" i="7"/>
  <c r="AY48" i="7"/>
  <c r="AZ48" i="7"/>
  <c r="BA48" i="7"/>
  <c r="BB48" i="7"/>
  <c r="BC48" i="7"/>
  <c r="BD48" i="7"/>
  <c r="BE48" i="7"/>
  <c r="BF48" i="7"/>
  <c r="BG48" i="7"/>
  <c r="BH48" i="7"/>
  <c r="BI48" i="7"/>
  <c r="BJ48" i="7"/>
  <c r="BK48" i="7"/>
  <c r="BM48" i="7"/>
  <c r="BN48" i="7"/>
  <c r="BO48" i="7"/>
  <c r="BP48" i="7"/>
  <c r="BQ48" i="7"/>
  <c r="BR48" i="7"/>
  <c r="BS48" i="7"/>
  <c r="BT48" i="7"/>
  <c r="BU48" i="7"/>
  <c r="BV48" i="7"/>
  <c r="BW48" i="7"/>
  <c r="BX48" i="7"/>
  <c r="BY48" i="7"/>
  <c r="BZ48" i="7"/>
  <c r="CA48" i="7"/>
  <c r="CB48" i="7"/>
  <c r="CC48" i="7"/>
  <c r="CD48" i="7"/>
  <c r="CE48" i="7"/>
  <c r="CF48" i="7"/>
  <c r="AA49" i="7"/>
  <c r="AB49" i="7"/>
  <c r="AC49" i="7"/>
  <c r="AD49" i="7"/>
  <c r="AE49" i="7"/>
  <c r="AF49" i="7"/>
  <c r="AG49" i="7"/>
  <c r="AH49" i="7"/>
  <c r="AI49" i="7"/>
  <c r="AJ49" i="7"/>
  <c r="AK49" i="7"/>
  <c r="AL49" i="7"/>
  <c r="AM49" i="7"/>
  <c r="AN49" i="7"/>
  <c r="AP49" i="7"/>
  <c r="AQ49" i="7"/>
  <c r="AR49" i="7"/>
  <c r="AS49" i="7"/>
  <c r="AT49" i="7"/>
  <c r="AU49" i="7"/>
  <c r="AV49" i="7"/>
  <c r="AW49" i="7"/>
  <c r="AX49" i="7"/>
  <c r="AY49" i="7"/>
  <c r="AZ49" i="7"/>
  <c r="BA49" i="7"/>
  <c r="BB49" i="7"/>
  <c r="BC49" i="7"/>
  <c r="BD49" i="7"/>
  <c r="BE49" i="7"/>
  <c r="BF49" i="7"/>
  <c r="BG49" i="7"/>
  <c r="BH49" i="7"/>
  <c r="BI49" i="7"/>
  <c r="BJ49" i="7"/>
  <c r="BK49" i="7"/>
  <c r="BM49" i="7"/>
  <c r="BN49" i="7"/>
  <c r="BO49" i="7"/>
  <c r="BP49" i="7"/>
  <c r="BQ49" i="7"/>
  <c r="BR49" i="7"/>
  <c r="BS49" i="7"/>
  <c r="BT49" i="7"/>
  <c r="BU49" i="7"/>
  <c r="BV49" i="7"/>
  <c r="BW49" i="7"/>
  <c r="BX49" i="7"/>
  <c r="BY49" i="7"/>
  <c r="BZ49" i="7"/>
  <c r="CA49" i="7"/>
  <c r="CB49" i="7"/>
  <c r="CC49" i="7"/>
  <c r="CD49" i="7"/>
  <c r="CE49" i="7"/>
  <c r="CF49" i="7"/>
  <c r="AA50" i="7"/>
  <c r="AB50" i="7"/>
  <c r="AC50" i="7"/>
  <c r="AD50" i="7"/>
  <c r="AE50" i="7"/>
  <c r="AF50" i="7"/>
  <c r="AG50" i="7"/>
  <c r="AH50" i="7"/>
  <c r="AI50" i="7"/>
  <c r="AJ50" i="7"/>
  <c r="AK50" i="7"/>
  <c r="AL50" i="7"/>
  <c r="AM50" i="7"/>
  <c r="AN50" i="7"/>
  <c r="AP50" i="7"/>
  <c r="AQ50" i="7"/>
  <c r="AR50" i="7"/>
  <c r="AS50" i="7"/>
  <c r="AT50" i="7"/>
  <c r="AU50" i="7"/>
  <c r="AV50" i="7"/>
  <c r="AW50" i="7"/>
  <c r="AX50" i="7"/>
  <c r="AY50" i="7"/>
  <c r="AZ50" i="7"/>
  <c r="BA50" i="7"/>
  <c r="BB50" i="7"/>
  <c r="BC50" i="7"/>
  <c r="BD50" i="7"/>
  <c r="BE50" i="7"/>
  <c r="BF50" i="7"/>
  <c r="BG50" i="7"/>
  <c r="BH50" i="7"/>
  <c r="BI50" i="7"/>
  <c r="BJ50" i="7"/>
  <c r="BK50" i="7"/>
  <c r="BM50" i="7"/>
  <c r="BN50" i="7"/>
  <c r="BO50" i="7"/>
  <c r="BP50" i="7"/>
  <c r="BQ50" i="7"/>
  <c r="BR50" i="7"/>
  <c r="BS50" i="7"/>
  <c r="BT50" i="7"/>
  <c r="BU50" i="7"/>
  <c r="BV50" i="7"/>
  <c r="BW50" i="7"/>
  <c r="BX50" i="7"/>
  <c r="BY50" i="7"/>
  <c r="BZ50" i="7"/>
  <c r="CA50" i="7"/>
  <c r="CB50" i="7"/>
  <c r="CC50" i="7"/>
  <c r="CD50" i="7"/>
  <c r="CE50" i="7"/>
  <c r="CF50" i="7"/>
  <c r="AA51" i="7"/>
  <c r="AB51" i="7"/>
  <c r="AC51" i="7"/>
  <c r="AD51" i="7"/>
  <c r="AE51" i="7"/>
  <c r="AF51" i="7"/>
  <c r="AG51" i="7"/>
  <c r="AH51" i="7"/>
  <c r="AI51" i="7"/>
  <c r="AJ51" i="7"/>
  <c r="AK51" i="7"/>
  <c r="AL51" i="7"/>
  <c r="AM51" i="7"/>
  <c r="AN51" i="7"/>
  <c r="AP51" i="7"/>
  <c r="AQ51" i="7"/>
  <c r="AR51" i="7"/>
  <c r="AS51" i="7"/>
  <c r="AT51" i="7"/>
  <c r="AU51" i="7"/>
  <c r="AV51" i="7"/>
  <c r="AW51" i="7"/>
  <c r="AX51" i="7"/>
  <c r="AY51" i="7"/>
  <c r="AZ51" i="7"/>
  <c r="BA51" i="7"/>
  <c r="BB51" i="7"/>
  <c r="BC51" i="7"/>
  <c r="BD51" i="7"/>
  <c r="BE51" i="7"/>
  <c r="BF51" i="7"/>
  <c r="BG51" i="7"/>
  <c r="BH51" i="7"/>
  <c r="BI51" i="7"/>
  <c r="BJ51" i="7"/>
  <c r="BK51" i="7"/>
  <c r="BM51" i="7"/>
  <c r="BN51" i="7"/>
  <c r="BO51" i="7"/>
  <c r="BP51" i="7"/>
  <c r="BQ51" i="7"/>
  <c r="BR51" i="7"/>
  <c r="BS51" i="7"/>
  <c r="BT51" i="7"/>
  <c r="BU51" i="7"/>
  <c r="BV51" i="7"/>
  <c r="BW51" i="7"/>
  <c r="BX51" i="7"/>
  <c r="BY51" i="7"/>
  <c r="BZ51" i="7"/>
  <c r="CA51" i="7"/>
  <c r="CB51" i="7"/>
  <c r="CC51" i="7"/>
  <c r="CD51" i="7"/>
  <c r="CE51" i="7"/>
  <c r="CF51" i="7"/>
  <c r="AA52" i="7"/>
  <c r="AB52" i="7"/>
  <c r="AC52" i="7"/>
  <c r="AD52" i="7"/>
  <c r="AE52" i="7"/>
  <c r="AF52" i="7"/>
  <c r="AG52" i="7"/>
  <c r="AH52" i="7"/>
  <c r="AI52" i="7"/>
  <c r="AJ52" i="7"/>
  <c r="AK52" i="7"/>
  <c r="AL52" i="7"/>
  <c r="AM52" i="7"/>
  <c r="AN52" i="7"/>
  <c r="AP52" i="7"/>
  <c r="AQ52" i="7"/>
  <c r="AR52" i="7"/>
  <c r="AS52" i="7"/>
  <c r="AT52" i="7"/>
  <c r="AU52" i="7"/>
  <c r="AV52" i="7"/>
  <c r="AW52" i="7"/>
  <c r="AX52" i="7"/>
  <c r="AY52" i="7"/>
  <c r="AZ52" i="7"/>
  <c r="BA52" i="7"/>
  <c r="BB52" i="7"/>
  <c r="BC52" i="7"/>
  <c r="BD52" i="7"/>
  <c r="BE52" i="7"/>
  <c r="BF52" i="7"/>
  <c r="BG52" i="7"/>
  <c r="BH52" i="7"/>
  <c r="BI52" i="7"/>
  <c r="BJ52" i="7"/>
  <c r="BK52" i="7"/>
  <c r="BM52" i="7"/>
  <c r="BN52" i="7"/>
  <c r="BO52" i="7"/>
  <c r="BP52" i="7"/>
  <c r="BQ52" i="7"/>
  <c r="BR52" i="7"/>
  <c r="BS52" i="7"/>
  <c r="BT52" i="7"/>
  <c r="BU52" i="7"/>
  <c r="BV52" i="7"/>
  <c r="BW52" i="7"/>
  <c r="BX52" i="7"/>
  <c r="BY52" i="7"/>
  <c r="BZ52" i="7"/>
  <c r="CA52" i="7"/>
  <c r="CB52" i="7"/>
  <c r="CC52" i="7"/>
  <c r="CD52" i="7"/>
  <c r="CE52" i="7"/>
  <c r="CF52" i="7"/>
  <c r="AA53" i="7"/>
  <c r="AB53" i="7"/>
  <c r="AC53" i="7"/>
  <c r="AD53" i="7"/>
  <c r="AE53" i="7"/>
  <c r="AF53" i="7"/>
  <c r="AG53" i="7"/>
  <c r="AH53" i="7"/>
  <c r="AI53" i="7"/>
  <c r="AJ53" i="7"/>
  <c r="AK53" i="7"/>
  <c r="AL53" i="7"/>
  <c r="AM53" i="7"/>
  <c r="AN53" i="7"/>
  <c r="AP53" i="7"/>
  <c r="AQ53" i="7"/>
  <c r="AR53" i="7"/>
  <c r="AS53" i="7"/>
  <c r="AT53" i="7"/>
  <c r="AU53" i="7"/>
  <c r="AV53" i="7"/>
  <c r="AW53" i="7"/>
  <c r="AX53" i="7"/>
  <c r="AY53" i="7"/>
  <c r="AZ53" i="7"/>
  <c r="BA53" i="7"/>
  <c r="BB53" i="7"/>
  <c r="BC53" i="7"/>
  <c r="BD53" i="7"/>
  <c r="BE53" i="7"/>
  <c r="BF53" i="7"/>
  <c r="BG53" i="7"/>
  <c r="BH53" i="7"/>
  <c r="BI53" i="7"/>
  <c r="BJ53" i="7"/>
  <c r="BK53" i="7"/>
  <c r="BM53" i="7"/>
  <c r="BN53" i="7"/>
  <c r="BO53" i="7"/>
  <c r="BP53" i="7"/>
  <c r="BQ53" i="7"/>
  <c r="BR53" i="7"/>
  <c r="BS53" i="7"/>
  <c r="BT53" i="7"/>
  <c r="BU53" i="7"/>
  <c r="BV53" i="7"/>
  <c r="BW53" i="7"/>
  <c r="BX53" i="7"/>
  <c r="BY53" i="7"/>
  <c r="BZ53" i="7"/>
  <c r="CA53" i="7"/>
  <c r="CB53" i="7"/>
  <c r="CC53" i="7"/>
  <c r="CD53" i="7"/>
  <c r="CE53" i="7"/>
  <c r="CF53" i="7"/>
  <c r="AA54" i="7"/>
  <c r="AB54" i="7"/>
  <c r="AC54" i="7"/>
  <c r="AD54" i="7"/>
  <c r="AE54" i="7"/>
  <c r="AF54" i="7"/>
  <c r="AG54" i="7"/>
  <c r="AH54" i="7"/>
  <c r="AI54" i="7"/>
  <c r="AJ54" i="7"/>
  <c r="AK54" i="7"/>
  <c r="AL54" i="7"/>
  <c r="AM54" i="7"/>
  <c r="AN54" i="7"/>
  <c r="AP54" i="7"/>
  <c r="AQ54" i="7"/>
  <c r="AR54" i="7"/>
  <c r="AS54" i="7"/>
  <c r="AT54" i="7"/>
  <c r="AU54" i="7"/>
  <c r="AV54" i="7"/>
  <c r="AW54" i="7"/>
  <c r="AX54" i="7"/>
  <c r="AY54" i="7"/>
  <c r="AZ54" i="7"/>
  <c r="BA54" i="7"/>
  <c r="BB54" i="7"/>
  <c r="BC54" i="7"/>
  <c r="BD54" i="7"/>
  <c r="BE54" i="7"/>
  <c r="BF54" i="7"/>
  <c r="BG54" i="7"/>
  <c r="BH54" i="7"/>
  <c r="BI54" i="7"/>
  <c r="BJ54" i="7"/>
  <c r="BK54" i="7"/>
  <c r="BM54" i="7"/>
  <c r="BN54" i="7"/>
  <c r="BO54" i="7"/>
  <c r="BP54" i="7"/>
  <c r="BQ54" i="7"/>
  <c r="BR54" i="7"/>
  <c r="BS54" i="7"/>
  <c r="BT54" i="7"/>
  <c r="BU54" i="7"/>
  <c r="BV54" i="7"/>
  <c r="BW54" i="7"/>
  <c r="BX54" i="7"/>
  <c r="BY54" i="7"/>
  <c r="BZ54" i="7"/>
  <c r="CA54" i="7"/>
  <c r="CB54" i="7"/>
  <c r="CC54" i="7"/>
  <c r="CD54" i="7"/>
  <c r="CE54" i="7"/>
  <c r="CF54" i="7"/>
  <c r="AA55" i="7"/>
  <c r="AB55" i="7"/>
  <c r="AC55" i="7"/>
  <c r="AD55" i="7"/>
  <c r="AE55" i="7"/>
  <c r="AF55" i="7"/>
  <c r="AG55" i="7"/>
  <c r="AH55" i="7"/>
  <c r="AI55" i="7"/>
  <c r="AJ55" i="7"/>
  <c r="AK55" i="7"/>
  <c r="AL55" i="7"/>
  <c r="AM55" i="7"/>
  <c r="AN55" i="7"/>
  <c r="AP55" i="7"/>
  <c r="AQ55" i="7"/>
  <c r="AR55" i="7"/>
  <c r="AS55" i="7"/>
  <c r="AT55" i="7"/>
  <c r="AU55" i="7"/>
  <c r="AV55" i="7"/>
  <c r="AW55" i="7"/>
  <c r="AX55" i="7"/>
  <c r="AY55" i="7"/>
  <c r="AZ55" i="7"/>
  <c r="BA55" i="7"/>
  <c r="BB55" i="7"/>
  <c r="BC55" i="7"/>
  <c r="BD55" i="7"/>
  <c r="BE55" i="7"/>
  <c r="BF55" i="7"/>
  <c r="BG55" i="7"/>
  <c r="BH55" i="7"/>
  <c r="BI55" i="7"/>
  <c r="BJ55" i="7"/>
  <c r="BK55" i="7"/>
  <c r="BM55" i="7"/>
  <c r="BN55" i="7"/>
  <c r="BO55" i="7"/>
  <c r="BP55" i="7"/>
  <c r="BQ55" i="7"/>
  <c r="BR55" i="7"/>
  <c r="BS55" i="7"/>
  <c r="BT55" i="7"/>
  <c r="BU55" i="7"/>
  <c r="BV55" i="7"/>
  <c r="BW55" i="7"/>
  <c r="BX55" i="7"/>
  <c r="BY55" i="7"/>
  <c r="BZ55" i="7"/>
  <c r="CA55" i="7"/>
  <c r="CB55" i="7"/>
  <c r="CC55" i="7"/>
  <c r="CD55" i="7"/>
  <c r="CE55" i="7"/>
  <c r="CF55" i="7"/>
  <c r="AA56" i="7"/>
  <c r="AB56" i="7"/>
  <c r="AC56" i="7"/>
  <c r="AD56" i="7"/>
  <c r="AE56" i="7"/>
  <c r="AF56" i="7"/>
  <c r="AG56" i="7"/>
  <c r="AH56" i="7"/>
  <c r="AI56" i="7"/>
  <c r="AJ56" i="7"/>
  <c r="AK56" i="7"/>
  <c r="AL56" i="7"/>
  <c r="AM56" i="7"/>
  <c r="AN56" i="7"/>
  <c r="AP56" i="7"/>
  <c r="AQ56" i="7"/>
  <c r="AR56" i="7"/>
  <c r="AS56" i="7"/>
  <c r="AT56" i="7"/>
  <c r="AU56" i="7"/>
  <c r="AV56" i="7"/>
  <c r="AW56" i="7"/>
  <c r="AX56" i="7"/>
  <c r="AY56" i="7"/>
  <c r="AZ56" i="7"/>
  <c r="BA56" i="7"/>
  <c r="BB56" i="7"/>
  <c r="BC56" i="7"/>
  <c r="BD56" i="7"/>
  <c r="BE56" i="7"/>
  <c r="BF56" i="7"/>
  <c r="BG56" i="7"/>
  <c r="BH56" i="7"/>
  <c r="BI56" i="7"/>
  <c r="BJ56" i="7"/>
  <c r="BK56" i="7"/>
  <c r="BM56" i="7"/>
  <c r="BN56" i="7"/>
  <c r="BO56" i="7"/>
  <c r="BP56" i="7"/>
  <c r="BQ56" i="7"/>
  <c r="BR56" i="7"/>
  <c r="BS56" i="7"/>
  <c r="BT56" i="7"/>
  <c r="BU56" i="7"/>
  <c r="BV56" i="7"/>
  <c r="BW56" i="7"/>
  <c r="BX56" i="7"/>
  <c r="BY56" i="7"/>
  <c r="BZ56" i="7"/>
  <c r="CA56" i="7"/>
  <c r="CB56" i="7"/>
  <c r="CC56" i="7"/>
  <c r="CD56" i="7"/>
  <c r="CE56" i="7"/>
  <c r="CF56" i="7"/>
  <c r="AA57" i="7"/>
  <c r="AB57" i="7"/>
  <c r="AC57" i="7"/>
  <c r="AD57" i="7"/>
  <c r="AE57" i="7"/>
  <c r="AF57" i="7"/>
  <c r="AG57" i="7"/>
  <c r="AH57" i="7"/>
  <c r="AI57" i="7"/>
  <c r="AJ57" i="7"/>
  <c r="AK57" i="7"/>
  <c r="AL57" i="7"/>
  <c r="AM57" i="7"/>
  <c r="AN57" i="7"/>
  <c r="AP57" i="7"/>
  <c r="AQ57" i="7"/>
  <c r="AR57" i="7"/>
  <c r="AS57" i="7"/>
  <c r="AT57" i="7"/>
  <c r="AU57" i="7"/>
  <c r="AV57" i="7"/>
  <c r="AW57" i="7"/>
  <c r="AX57" i="7"/>
  <c r="AY57" i="7"/>
  <c r="AZ57" i="7"/>
  <c r="BA57" i="7"/>
  <c r="BB57" i="7"/>
  <c r="BC57" i="7"/>
  <c r="BD57" i="7"/>
  <c r="BE57" i="7"/>
  <c r="BF57" i="7"/>
  <c r="BG57" i="7"/>
  <c r="BH57" i="7"/>
  <c r="BI57" i="7"/>
  <c r="BJ57" i="7"/>
  <c r="BK57" i="7"/>
  <c r="BM57" i="7"/>
  <c r="BN57" i="7"/>
  <c r="BO57" i="7"/>
  <c r="BP57" i="7"/>
  <c r="BQ57" i="7"/>
  <c r="BR57" i="7"/>
  <c r="BS57" i="7"/>
  <c r="BT57" i="7"/>
  <c r="BU57" i="7"/>
  <c r="BV57" i="7"/>
  <c r="BW57" i="7"/>
  <c r="BX57" i="7"/>
  <c r="BY57" i="7"/>
  <c r="BZ57" i="7"/>
  <c r="CA57" i="7"/>
  <c r="CB57" i="7"/>
  <c r="CC57" i="7"/>
  <c r="CD57" i="7"/>
  <c r="CE57" i="7"/>
  <c r="CF57" i="7"/>
  <c r="AA58" i="7"/>
  <c r="AB58" i="7"/>
  <c r="AC58" i="7"/>
  <c r="AD58" i="7"/>
  <c r="AE58" i="7"/>
  <c r="AF58" i="7"/>
  <c r="AG58" i="7"/>
  <c r="AH58" i="7"/>
  <c r="AI58" i="7"/>
  <c r="AJ58" i="7"/>
  <c r="AK58" i="7"/>
  <c r="AL58" i="7"/>
  <c r="AM58" i="7"/>
  <c r="AN58" i="7"/>
  <c r="AP58" i="7"/>
  <c r="AQ58" i="7"/>
  <c r="AR58" i="7"/>
  <c r="AS58" i="7"/>
  <c r="AT58" i="7"/>
  <c r="AU58" i="7"/>
  <c r="AV58" i="7"/>
  <c r="AW58" i="7"/>
  <c r="AX58" i="7"/>
  <c r="AY58" i="7"/>
  <c r="AZ58" i="7"/>
  <c r="BA58" i="7"/>
  <c r="BB58" i="7"/>
  <c r="BC58" i="7"/>
  <c r="BD58" i="7"/>
  <c r="BE58" i="7"/>
  <c r="BF58" i="7"/>
  <c r="BG58" i="7"/>
  <c r="BH58" i="7"/>
  <c r="BI58" i="7"/>
  <c r="BJ58" i="7"/>
  <c r="BK58" i="7"/>
  <c r="BM58" i="7"/>
  <c r="BN58" i="7"/>
  <c r="BO58" i="7"/>
  <c r="BP58" i="7"/>
  <c r="BQ58" i="7"/>
  <c r="BR58" i="7"/>
  <c r="BS58" i="7"/>
  <c r="BT58" i="7"/>
  <c r="BU58" i="7"/>
  <c r="BV58" i="7"/>
  <c r="BW58" i="7"/>
  <c r="BX58" i="7"/>
  <c r="BY58" i="7"/>
  <c r="BZ58" i="7"/>
  <c r="CA58" i="7"/>
  <c r="CB58" i="7"/>
  <c r="CC58" i="7"/>
  <c r="CD58" i="7"/>
  <c r="CE58" i="7"/>
  <c r="CF58" i="7"/>
  <c r="AA59" i="7"/>
  <c r="AB59" i="7"/>
  <c r="AC59" i="7"/>
  <c r="AD59" i="7"/>
  <c r="AE59" i="7"/>
  <c r="AF59" i="7"/>
  <c r="AG59" i="7"/>
  <c r="AH59" i="7"/>
  <c r="AI59" i="7"/>
  <c r="AJ59" i="7"/>
  <c r="AK59" i="7"/>
  <c r="AL59" i="7"/>
  <c r="AM59" i="7"/>
  <c r="AN59" i="7"/>
  <c r="AP59" i="7"/>
  <c r="AQ59" i="7"/>
  <c r="AR59" i="7"/>
  <c r="AS59" i="7"/>
  <c r="AT59" i="7"/>
  <c r="AU59" i="7"/>
  <c r="AV59" i="7"/>
  <c r="AW59" i="7"/>
  <c r="AX59" i="7"/>
  <c r="AY59" i="7"/>
  <c r="AZ59" i="7"/>
  <c r="BA59" i="7"/>
  <c r="BB59" i="7"/>
  <c r="BC59" i="7"/>
  <c r="BD59" i="7"/>
  <c r="BE59" i="7"/>
  <c r="BF59" i="7"/>
  <c r="BG59" i="7"/>
  <c r="BH59" i="7"/>
  <c r="BI59" i="7"/>
  <c r="BJ59" i="7"/>
  <c r="BK59" i="7"/>
  <c r="BM59" i="7"/>
  <c r="BN59" i="7"/>
  <c r="BO59" i="7"/>
  <c r="BP59" i="7"/>
  <c r="BQ59" i="7"/>
  <c r="BR59" i="7"/>
  <c r="BS59" i="7"/>
  <c r="BT59" i="7"/>
  <c r="BU59" i="7"/>
  <c r="BV59" i="7"/>
  <c r="BW59" i="7"/>
  <c r="BX59" i="7"/>
  <c r="BY59" i="7"/>
  <c r="BZ59" i="7"/>
  <c r="CA59" i="7"/>
  <c r="CB59" i="7"/>
  <c r="CC59" i="7"/>
  <c r="CD59" i="7"/>
  <c r="CE59" i="7"/>
  <c r="CF59" i="7"/>
  <c r="AA60" i="7"/>
  <c r="AB60" i="7"/>
  <c r="AC60" i="7"/>
  <c r="AD60" i="7"/>
  <c r="AE60" i="7"/>
  <c r="AF60" i="7"/>
  <c r="AG60" i="7"/>
  <c r="AH60" i="7"/>
  <c r="AI60" i="7"/>
  <c r="AJ60" i="7"/>
  <c r="AK60" i="7"/>
  <c r="AL60" i="7"/>
  <c r="AM60" i="7"/>
  <c r="AN60" i="7"/>
  <c r="AP60" i="7"/>
  <c r="AQ60" i="7"/>
  <c r="AR60" i="7"/>
  <c r="AS60" i="7"/>
  <c r="AT60" i="7"/>
  <c r="AU60" i="7"/>
  <c r="AV60" i="7"/>
  <c r="AW60" i="7"/>
  <c r="AX60" i="7"/>
  <c r="AY60" i="7"/>
  <c r="AZ60" i="7"/>
  <c r="BA60" i="7"/>
  <c r="BB60" i="7"/>
  <c r="BC60" i="7"/>
  <c r="BD60" i="7"/>
  <c r="BE60" i="7"/>
  <c r="BF60" i="7"/>
  <c r="BG60" i="7"/>
  <c r="BH60" i="7"/>
  <c r="BI60" i="7"/>
  <c r="BJ60" i="7"/>
  <c r="BK60" i="7"/>
  <c r="BM60" i="7"/>
  <c r="BN60" i="7"/>
  <c r="BO60" i="7"/>
  <c r="BP60" i="7"/>
  <c r="BQ60" i="7"/>
  <c r="BR60" i="7"/>
  <c r="BS60" i="7"/>
  <c r="BT60" i="7"/>
  <c r="BU60" i="7"/>
  <c r="BV60" i="7"/>
  <c r="BW60" i="7"/>
  <c r="BX60" i="7"/>
  <c r="BY60" i="7"/>
  <c r="BZ60" i="7"/>
  <c r="CA60" i="7"/>
  <c r="CB60" i="7"/>
  <c r="CC60" i="7"/>
  <c r="CD60" i="7"/>
  <c r="CE60" i="7"/>
  <c r="CF60" i="7"/>
  <c r="AA61" i="7"/>
  <c r="AB61" i="7"/>
  <c r="AC61" i="7"/>
  <c r="AD61" i="7"/>
  <c r="AE61" i="7"/>
  <c r="AF61" i="7"/>
  <c r="AG61" i="7"/>
  <c r="AH61" i="7"/>
  <c r="AI61" i="7"/>
  <c r="AJ61" i="7"/>
  <c r="AK61" i="7"/>
  <c r="AL61" i="7"/>
  <c r="AM61" i="7"/>
  <c r="AN61" i="7"/>
  <c r="AP61" i="7"/>
  <c r="AQ61" i="7"/>
  <c r="AR61" i="7"/>
  <c r="AS61" i="7"/>
  <c r="AT61" i="7"/>
  <c r="AU61" i="7"/>
  <c r="AV61" i="7"/>
  <c r="AW61" i="7"/>
  <c r="AX61" i="7"/>
  <c r="AY61" i="7"/>
  <c r="AZ61" i="7"/>
  <c r="BA61" i="7"/>
  <c r="BB61" i="7"/>
  <c r="BC61" i="7"/>
  <c r="BD61" i="7"/>
  <c r="BE61" i="7"/>
  <c r="BF61" i="7"/>
  <c r="BG61" i="7"/>
  <c r="BH61" i="7"/>
  <c r="BI61" i="7"/>
  <c r="BJ61" i="7"/>
  <c r="BK61" i="7"/>
  <c r="BM61" i="7"/>
  <c r="BN61" i="7"/>
  <c r="BO61" i="7"/>
  <c r="BP61" i="7"/>
  <c r="BQ61" i="7"/>
  <c r="BR61" i="7"/>
  <c r="BS61" i="7"/>
  <c r="BT61" i="7"/>
  <c r="BU61" i="7"/>
  <c r="BV61" i="7"/>
  <c r="BW61" i="7"/>
  <c r="BX61" i="7"/>
  <c r="BY61" i="7"/>
  <c r="BZ61" i="7"/>
  <c r="CA61" i="7"/>
  <c r="CB61" i="7"/>
  <c r="CC61" i="7"/>
  <c r="CD61" i="7"/>
  <c r="CE61" i="7"/>
  <c r="CF61" i="7"/>
  <c r="AA62" i="7"/>
  <c r="AB62" i="7"/>
  <c r="AC62" i="7"/>
  <c r="AD62" i="7"/>
  <c r="AE62" i="7"/>
  <c r="AF62" i="7"/>
  <c r="AG62" i="7"/>
  <c r="AH62" i="7"/>
  <c r="AI62" i="7"/>
  <c r="AJ62" i="7"/>
  <c r="AK62" i="7"/>
  <c r="AL62" i="7"/>
  <c r="AM62" i="7"/>
  <c r="AN62" i="7"/>
  <c r="AP62" i="7"/>
  <c r="AQ62" i="7"/>
  <c r="AR62" i="7"/>
  <c r="AS62" i="7"/>
  <c r="AT62" i="7"/>
  <c r="AU62" i="7"/>
  <c r="AV62" i="7"/>
  <c r="AW62" i="7"/>
  <c r="AX62" i="7"/>
  <c r="AY62" i="7"/>
  <c r="AZ62" i="7"/>
  <c r="BA62" i="7"/>
  <c r="BB62" i="7"/>
  <c r="BC62" i="7"/>
  <c r="BD62" i="7"/>
  <c r="BE62" i="7"/>
  <c r="BF62" i="7"/>
  <c r="BG62" i="7"/>
  <c r="BH62" i="7"/>
  <c r="BI62" i="7"/>
  <c r="BJ62" i="7"/>
  <c r="BK62" i="7"/>
  <c r="BM62" i="7"/>
  <c r="BN62" i="7"/>
  <c r="BO62" i="7"/>
  <c r="BP62" i="7"/>
  <c r="BQ62" i="7"/>
  <c r="BR62" i="7"/>
  <c r="BS62" i="7"/>
  <c r="BT62" i="7"/>
  <c r="BU62" i="7"/>
  <c r="BV62" i="7"/>
  <c r="BW62" i="7"/>
  <c r="BX62" i="7"/>
  <c r="BY62" i="7"/>
  <c r="BZ62" i="7"/>
  <c r="CA62" i="7"/>
  <c r="CB62" i="7"/>
  <c r="CC62" i="7"/>
  <c r="CD62" i="7"/>
  <c r="CE62" i="7"/>
  <c r="CF62" i="7"/>
  <c r="AA63" i="7"/>
  <c r="AB63" i="7"/>
  <c r="AC63" i="7"/>
  <c r="AD63" i="7"/>
  <c r="AE63" i="7"/>
  <c r="AF63" i="7"/>
  <c r="AG63" i="7"/>
  <c r="AH63" i="7"/>
  <c r="AI63" i="7"/>
  <c r="AJ63" i="7"/>
  <c r="AK63" i="7"/>
  <c r="AL63" i="7"/>
  <c r="AM63" i="7"/>
  <c r="AN63" i="7"/>
  <c r="AP63" i="7"/>
  <c r="AQ63" i="7"/>
  <c r="AR63" i="7"/>
  <c r="AS63" i="7"/>
  <c r="AT63" i="7"/>
  <c r="AU63" i="7"/>
  <c r="AV63" i="7"/>
  <c r="AW63" i="7"/>
  <c r="AX63" i="7"/>
  <c r="AY63" i="7"/>
  <c r="AZ63" i="7"/>
  <c r="BA63" i="7"/>
  <c r="BB63" i="7"/>
  <c r="BC63" i="7"/>
  <c r="BD63" i="7"/>
  <c r="BE63" i="7"/>
  <c r="BF63" i="7"/>
  <c r="BG63" i="7"/>
  <c r="BH63" i="7"/>
  <c r="BI63" i="7"/>
  <c r="BJ63" i="7"/>
  <c r="BK63" i="7"/>
  <c r="BM63" i="7"/>
  <c r="BN63" i="7"/>
  <c r="BO63" i="7"/>
  <c r="BP63" i="7"/>
  <c r="BQ63" i="7"/>
  <c r="BR63" i="7"/>
  <c r="BS63" i="7"/>
  <c r="BT63" i="7"/>
  <c r="BU63" i="7"/>
  <c r="BV63" i="7"/>
  <c r="BW63" i="7"/>
  <c r="BX63" i="7"/>
  <c r="BY63" i="7"/>
  <c r="BZ63" i="7"/>
  <c r="CA63" i="7"/>
  <c r="CB63" i="7"/>
  <c r="CC63" i="7"/>
  <c r="CD63" i="7"/>
  <c r="CE63" i="7"/>
  <c r="CF63" i="7"/>
  <c r="AA64" i="7"/>
  <c r="AB64" i="7"/>
  <c r="AC64" i="7"/>
  <c r="AD64" i="7"/>
  <c r="AE64" i="7"/>
  <c r="AF64" i="7"/>
  <c r="AG64" i="7"/>
  <c r="AH64" i="7"/>
  <c r="AI64" i="7"/>
  <c r="AJ64" i="7"/>
  <c r="AK64" i="7"/>
  <c r="AL64" i="7"/>
  <c r="AM64" i="7"/>
  <c r="AN64" i="7"/>
  <c r="AP64" i="7"/>
  <c r="AQ64" i="7"/>
  <c r="AR64" i="7"/>
  <c r="AS64" i="7"/>
  <c r="AT64" i="7"/>
  <c r="AU64" i="7"/>
  <c r="AV64" i="7"/>
  <c r="AW64" i="7"/>
  <c r="AX64" i="7"/>
  <c r="AY64" i="7"/>
  <c r="AZ64" i="7"/>
  <c r="BA64" i="7"/>
  <c r="BB64" i="7"/>
  <c r="BC64" i="7"/>
  <c r="BD64" i="7"/>
  <c r="BE64" i="7"/>
  <c r="BF64" i="7"/>
  <c r="BG64" i="7"/>
  <c r="BH64" i="7"/>
  <c r="BI64" i="7"/>
  <c r="BJ64" i="7"/>
  <c r="BK64" i="7"/>
  <c r="BM64" i="7"/>
  <c r="BN64" i="7"/>
  <c r="BO64" i="7"/>
  <c r="BP64" i="7"/>
  <c r="BQ64" i="7"/>
  <c r="BR64" i="7"/>
  <c r="BS64" i="7"/>
  <c r="BT64" i="7"/>
  <c r="BU64" i="7"/>
  <c r="BV64" i="7"/>
  <c r="BW64" i="7"/>
  <c r="BX64" i="7"/>
  <c r="BY64" i="7"/>
  <c r="BZ64" i="7"/>
  <c r="CA64" i="7"/>
  <c r="CB64" i="7"/>
  <c r="CC64" i="7"/>
  <c r="CD64" i="7"/>
  <c r="CE64" i="7"/>
  <c r="CF64" i="7"/>
  <c r="AA65" i="7"/>
  <c r="AB65" i="7"/>
  <c r="AC65" i="7"/>
  <c r="AD65" i="7"/>
  <c r="AE65" i="7"/>
  <c r="AF65" i="7"/>
  <c r="AG65" i="7"/>
  <c r="AH65" i="7"/>
  <c r="AI65" i="7"/>
  <c r="AJ65" i="7"/>
  <c r="AK65" i="7"/>
  <c r="AL65" i="7"/>
  <c r="AM65" i="7"/>
  <c r="AN65" i="7"/>
  <c r="AP65" i="7"/>
  <c r="AQ65" i="7"/>
  <c r="AR65" i="7"/>
  <c r="AS65" i="7"/>
  <c r="AT65" i="7"/>
  <c r="AU65" i="7"/>
  <c r="AV65" i="7"/>
  <c r="AW65" i="7"/>
  <c r="AX65" i="7"/>
  <c r="AY65" i="7"/>
  <c r="AZ65" i="7"/>
  <c r="BA65" i="7"/>
  <c r="BB65" i="7"/>
  <c r="BC65" i="7"/>
  <c r="BD65" i="7"/>
  <c r="BE65" i="7"/>
  <c r="BF65" i="7"/>
  <c r="BG65" i="7"/>
  <c r="BH65" i="7"/>
  <c r="BI65" i="7"/>
  <c r="BJ65" i="7"/>
  <c r="BK65" i="7"/>
  <c r="BM65" i="7"/>
  <c r="BN65" i="7"/>
  <c r="BO65" i="7"/>
  <c r="BP65" i="7"/>
  <c r="BQ65" i="7"/>
  <c r="BR65" i="7"/>
  <c r="BS65" i="7"/>
  <c r="BT65" i="7"/>
  <c r="BU65" i="7"/>
  <c r="BV65" i="7"/>
  <c r="BW65" i="7"/>
  <c r="BX65" i="7"/>
  <c r="BY65" i="7"/>
  <c r="BZ65" i="7"/>
  <c r="CA65" i="7"/>
  <c r="CB65" i="7"/>
  <c r="CC65" i="7"/>
  <c r="CD65" i="7"/>
  <c r="CE65" i="7"/>
  <c r="CF65" i="7"/>
  <c r="AA66" i="7"/>
  <c r="AB66" i="7"/>
  <c r="AC66" i="7"/>
  <c r="AD66" i="7"/>
  <c r="AE66" i="7"/>
  <c r="AF66" i="7"/>
  <c r="AG66" i="7"/>
  <c r="AH66" i="7"/>
  <c r="AI66" i="7"/>
  <c r="AJ66" i="7"/>
  <c r="AK66" i="7"/>
  <c r="AL66" i="7"/>
  <c r="AM66" i="7"/>
  <c r="AN66" i="7"/>
  <c r="AP66" i="7"/>
  <c r="AQ66" i="7"/>
  <c r="AR66" i="7"/>
  <c r="AS66" i="7"/>
  <c r="AT66" i="7"/>
  <c r="AU66" i="7"/>
  <c r="AV66" i="7"/>
  <c r="AW66" i="7"/>
  <c r="AX66" i="7"/>
  <c r="AY66" i="7"/>
  <c r="AZ66" i="7"/>
  <c r="BA66" i="7"/>
  <c r="BB66" i="7"/>
  <c r="BC66" i="7"/>
  <c r="BD66" i="7"/>
  <c r="BE66" i="7"/>
  <c r="BF66" i="7"/>
  <c r="BG66" i="7"/>
  <c r="BH66" i="7"/>
  <c r="BI66" i="7"/>
  <c r="BJ66" i="7"/>
  <c r="BK66" i="7"/>
  <c r="BM66" i="7"/>
  <c r="BN66" i="7"/>
  <c r="BO66" i="7"/>
  <c r="BP66" i="7"/>
  <c r="BQ66" i="7"/>
  <c r="BR66" i="7"/>
  <c r="BS66" i="7"/>
  <c r="BT66" i="7"/>
  <c r="BU66" i="7"/>
  <c r="BV66" i="7"/>
  <c r="BW66" i="7"/>
  <c r="BX66" i="7"/>
  <c r="BY66" i="7"/>
  <c r="BZ66" i="7"/>
  <c r="CA66" i="7"/>
  <c r="CB66" i="7"/>
  <c r="CC66" i="7"/>
  <c r="CD66" i="7"/>
  <c r="CE66" i="7"/>
  <c r="CF66" i="7"/>
  <c r="AA67" i="7"/>
  <c r="AB67" i="7"/>
  <c r="AC67" i="7"/>
  <c r="AD67" i="7"/>
  <c r="AE67" i="7"/>
  <c r="AF67" i="7"/>
  <c r="AG67" i="7"/>
  <c r="AH67" i="7"/>
  <c r="AI67" i="7"/>
  <c r="AJ67" i="7"/>
  <c r="AK67" i="7"/>
  <c r="AL67" i="7"/>
  <c r="AM67" i="7"/>
  <c r="AN67" i="7"/>
  <c r="AP67" i="7"/>
  <c r="AQ67" i="7"/>
  <c r="AR67" i="7"/>
  <c r="AS67" i="7"/>
  <c r="AT67" i="7"/>
  <c r="AU67" i="7"/>
  <c r="AV67" i="7"/>
  <c r="AW67" i="7"/>
  <c r="AX67" i="7"/>
  <c r="AY67" i="7"/>
  <c r="AZ67" i="7"/>
  <c r="BA67" i="7"/>
  <c r="BB67" i="7"/>
  <c r="BC67" i="7"/>
  <c r="BD67" i="7"/>
  <c r="BE67" i="7"/>
  <c r="BF67" i="7"/>
  <c r="BG67" i="7"/>
  <c r="BH67" i="7"/>
  <c r="BI67" i="7"/>
  <c r="BJ67" i="7"/>
  <c r="BK67" i="7"/>
  <c r="BM67" i="7"/>
  <c r="BN67" i="7"/>
  <c r="BO67" i="7"/>
  <c r="BP67" i="7"/>
  <c r="BQ67" i="7"/>
  <c r="BR67" i="7"/>
  <c r="BS67" i="7"/>
  <c r="BT67" i="7"/>
  <c r="BU67" i="7"/>
  <c r="BV67" i="7"/>
  <c r="BW67" i="7"/>
  <c r="BX67" i="7"/>
  <c r="BY67" i="7"/>
  <c r="BZ67" i="7"/>
  <c r="CA67" i="7"/>
  <c r="CB67" i="7"/>
  <c r="CC67" i="7"/>
  <c r="CD67" i="7"/>
  <c r="CE67" i="7"/>
  <c r="CF67" i="7"/>
  <c r="AA68" i="7"/>
  <c r="AB68" i="7"/>
  <c r="AC68" i="7"/>
  <c r="AD68" i="7"/>
  <c r="AE68" i="7"/>
  <c r="AF68" i="7"/>
  <c r="AG68" i="7"/>
  <c r="AH68" i="7"/>
  <c r="AI68" i="7"/>
  <c r="AJ68" i="7"/>
  <c r="AK68" i="7"/>
  <c r="AL68" i="7"/>
  <c r="AM68" i="7"/>
  <c r="AN68" i="7"/>
  <c r="AP68" i="7"/>
  <c r="AQ68" i="7"/>
  <c r="AR68" i="7"/>
  <c r="AS68" i="7"/>
  <c r="AT68" i="7"/>
  <c r="AU68" i="7"/>
  <c r="AV68" i="7"/>
  <c r="AW68" i="7"/>
  <c r="AX68" i="7"/>
  <c r="AY68" i="7"/>
  <c r="AZ68" i="7"/>
  <c r="BA68" i="7"/>
  <c r="BB68" i="7"/>
  <c r="BC68" i="7"/>
  <c r="BD68" i="7"/>
  <c r="BE68" i="7"/>
  <c r="BF68" i="7"/>
  <c r="BG68" i="7"/>
  <c r="BH68" i="7"/>
  <c r="BI68" i="7"/>
  <c r="BJ68" i="7"/>
  <c r="BK68" i="7"/>
  <c r="BM68" i="7"/>
  <c r="BN68" i="7"/>
  <c r="BO68" i="7"/>
  <c r="BP68" i="7"/>
  <c r="BQ68" i="7"/>
  <c r="BR68" i="7"/>
  <c r="BS68" i="7"/>
  <c r="BT68" i="7"/>
  <c r="BU68" i="7"/>
  <c r="BV68" i="7"/>
  <c r="BW68" i="7"/>
  <c r="BX68" i="7"/>
  <c r="BY68" i="7"/>
  <c r="BZ68" i="7"/>
  <c r="CA68" i="7"/>
  <c r="CB68" i="7"/>
  <c r="CC68" i="7"/>
  <c r="CD68" i="7"/>
  <c r="CE68" i="7"/>
  <c r="CF68" i="7"/>
  <c r="AA69" i="7"/>
  <c r="AB69" i="7"/>
  <c r="AC69" i="7"/>
  <c r="AD69" i="7"/>
  <c r="AE69" i="7"/>
  <c r="AF69" i="7"/>
  <c r="AG69" i="7"/>
  <c r="AH69" i="7"/>
  <c r="AI69" i="7"/>
  <c r="AJ69" i="7"/>
  <c r="AK69" i="7"/>
  <c r="AL69" i="7"/>
  <c r="AM69" i="7"/>
  <c r="AN69" i="7"/>
  <c r="AP69" i="7"/>
  <c r="AQ69" i="7"/>
  <c r="AR69" i="7"/>
  <c r="AS69" i="7"/>
  <c r="AT69" i="7"/>
  <c r="AU69" i="7"/>
  <c r="AV69" i="7"/>
  <c r="AW69" i="7"/>
  <c r="AX69" i="7"/>
  <c r="AY69" i="7"/>
  <c r="AZ69" i="7"/>
  <c r="BA69" i="7"/>
  <c r="BB69" i="7"/>
  <c r="BC69" i="7"/>
  <c r="BD69" i="7"/>
  <c r="BE69" i="7"/>
  <c r="BF69" i="7"/>
  <c r="BG69" i="7"/>
  <c r="BH69" i="7"/>
  <c r="BI69" i="7"/>
  <c r="BJ69" i="7"/>
  <c r="BK69" i="7"/>
  <c r="BM69" i="7"/>
  <c r="BN69" i="7"/>
  <c r="BO69" i="7"/>
  <c r="BP69" i="7"/>
  <c r="BQ69" i="7"/>
  <c r="BR69" i="7"/>
  <c r="BS69" i="7"/>
  <c r="BT69" i="7"/>
  <c r="BU69" i="7"/>
  <c r="BV69" i="7"/>
  <c r="BW69" i="7"/>
  <c r="BX69" i="7"/>
  <c r="BY69" i="7"/>
  <c r="BZ69" i="7"/>
  <c r="CA69" i="7"/>
  <c r="CB69" i="7"/>
  <c r="CC69" i="7"/>
  <c r="CD69" i="7"/>
  <c r="CE69" i="7"/>
  <c r="CF69" i="7"/>
  <c r="AA70" i="7"/>
  <c r="AB70" i="7"/>
  <c r="AC70" i="7"/>
  <c r="AD70" i="7"/>
  <c r="AE70" i="7"/>
  <c r="AF70" i="7"/>
  <c r="AG70" i="7"/>
  <c r="AH70" i="7"/>
  <c r="AI70" i="7"/>
  <c r="AJ70" i="7"/>
  <c r="AK70" i="7"/>
  <c r="AL70" i="7"/>
  <c r="AM70" i="7"/>
  <c r="AN70" i="7"/>
  <c r="AP70" i="7"/>
  <c r="AQ70" i="7"/>
  <c r="AR70" i="7"/>
  <c r="AS70" i="7"/>
  <c r="AT70" i="7"/>
  <c r="AU70" i="7"/>
  <c r="AV70" i="7"/>
  <c r="AW70" i="7"/>
  <c r="AX70" i="7"/>
  <c r="AY70" i="7"/>
  <c r="AZ70" i="7"/>
  <c r="BA70" i="7"/>
  <c r="BB70" i="7"/>
  <c r="BC70" i="7"/>
  <c r="BD70" i="7"/>
  <c r="BE70" i="7"/>
  <c r="BF70" i="7"/>
  <c r="BG70" i="7"/>
  <c r="BH70" i="7"/>
  <c r="BI70" i="7"/>
  <c r="BJ70" i="7"/>
  <c r="BK70" i="7"/>
  <c r="BM70" i="7"/>
  <c r="BN70" i="7"/>
  <c r="BO70" i="7"/>
  <c r="BP70" i="7"/>
  <c r="BQ70" i="7"/>
  <c r="BR70" i="7"/>
  <c r="BS70" i="7"/>
  <c r="BT70" i="7"/>
  <c r="BU70" i="7"/>
  <c r="BV70" i="7"/>
  <c r="BW70" i="7"/>
  <c r="BX70" i="7"/>
  <c r="BY70" i="7"/>
  <c r="BZ70" i="7"/>
  <c r="CA70" i="7"/>
  <c r="CB70" i="7"/>
  <c r="CC70" i="7"/>
  <c r="CD70" i="7"/>
  <c r="CE70" i="7"/>
  <c r="CF70" i="7"/>
  <c r="AA71" i="7"/>
  <c r="AB71" i="7"/>
  <c r="AC71" i="7"/>
  <c r="AD71" i="7"/>
  <c r="AE71" i="7"/>
  <c r="AF71" i="7"/>
  <c r="AG71" i="7"/>
  <c r="AH71" i="7"/>
  <c r="AI71" i="7"/>
  <c r="AJ71" i="7"/>
  <c r="AK71" i="7"/>
  <c r="AL71" i="7"/>
  <c r="AM71" i="7"/>
  <c r="AN71" i="7"/>
  <c r="AP71" i="7"/>
  <c r="AQ71" i="7"/>
  <c r="AR71" i="7"/>
  <c r="AS71" i="7"/>
  <c r="AT71" i="7"/>
  <c r="AU71" i="7"/>
  <c r="AV71" i="7"/>
  <c r="AW71" i="7"/>
  <c r="AX71" i="7"/>
  <c r="AY71" i="7"/>
  <c r="AZ71" i="7"/>
  <c r="BA71" i="7"/>
  <c r="BB71" i="7"/>
  <c r="BC71" i="7"/>
  <c r="BD71" i="7"/>
  <c r="BE71" i="7"/>
  <c r="BF71" i="7"/>
  <c r="BG71" i="7"/>
  <c r="BH71" i="7"/>
  <c r="BI71" i="7"/>
  <c r="BJ71" i="7"/>
  <c r="BK71" i="7"/>
  <c r="BM71" i="7"/>
  <c r="BN71" i="7"/>
  <c r="BO71" i="7"/>
  <c r="BP71" i="7"/>
  <c r="BQ71" i="7"/>
  <c r="BR71" i="7"/>
  <c r="BS71" i="7"/>
  <c r="BT71" i="7"/>
  <c r="BU71" i="7"/>
  <c r="BV71" i="7"/>
  <c r="BW71" i="7"/>
  <c r="BX71" i="7"/>
  <c r="BY71" i="7"/>
  <c r="BZ71" i="7"/>
  <c r="CA71" i="7"/>
  <c r="CB71" i="7"/>
  <c r="CC71" i="7"/>
  <c r="CD71" i="7"/>
  <c r="CE71" i="7"/>
  <c r="CF71" i="7"/>
  <c r="AA72" i="7"/>
  <c r="AB72" i="7"/>
  <c r="AC72" i="7"/>
  <c r="AD72" i="7"/>
  <c r="AE72" i="7"/>
  <c r="AF72" i="7"/>
  <c r="AG72" i="7"/>
  <c r="AH72" i="7"/>
  <c r="AI72" i="7"/>
  <c r="AJ72" i="7"/>
  <c r="AK72" i="7"/>
  <c r="AL72" i="7"/>
  <c r="AM72" i="7"/>
  <c r="AN72" i="7"/>
  <c r="AP72" i="7"/>
  <c r="AQ72" i="7"/>
  <c r="AR72" i="7"/>
  <c r="AS72" i="7"/>
  <c r="AT72" i="7"/>
  <c r="AU72" i="7"/>
  <c r="AV72" i="7"/>
  <c r="AW72" i="7"/>
  <c r="AX72" i="7"/>
  <c r="AY72" i="7"/>
  <c r="AZ72" i="7"/>
  <c r="BA72" i="7"/>
  <c r="BB72" i="7"/>
  <c r="BC72" i="7"/>
  <c r="BD72" i="7"/>
  <c r="BE72" i="7"/>
  <c r="BF72" i="7"/>
  <c r="BG72" i="7"/>
  <c r="BH72" i="7"/>
  <c r="BI72" i="7"/>
  <c r="BJ72" i="7"/>
  <c r="BK72" i="7"/>
  <c r="BM72" i="7"/>
  <c r="BN72" i="7"/>
  <c r="BO72" i="7"/>
  <c r="BP72" i="7"/>
  <c r="BQ72" i="7"/>
  <c r="BR72" i="7"/>
  <c r="BS72" i="7"/>
  <c r="BT72" i="7"/>
  <c r="BU72" i="7"/>
  <c r="BV72" i="7"/>
  <c r="BW72" i="7"/>
  <c r="BX72" i="7"/>
  <c r="BY72" i="7"/>
  <c r="BZ72" i="7"/>
  <c r="CA72" i="7"/>
  <c r="CB72" i="7"/>
  <c r="CC72" i="7"/>
  <c r="CD72" i="7"/>
  <c r="CE72" i="7"/>
  <c r="CF72" i="7"/>
  <c r="AA73" i="7"/>
  <c r="AB73" i="7"/>
  <c r="AC73" i="7"/>
  <c r="AD73" i="7"/>
  <c r="AE73" i="7"/>
  <c r="AF73" i="7"/>
  <c r="AG73" i="7"/>
  <c r="AH73" i="7"/>
  <c r="AI73" i="7"/>
  <c r="AJ73" i="7"/>
  <c r="AK73" i="7"/>
  <c r="AL73" i="7"/>
  <c r="AM73" i="7"/>
  <c r="AN73" i="7"/>
  <c r="AP73" i="7"/>
  <c r="AQ73" i="7"/>
  <c r="AR73" i="7"/>
  <c r="AS73" i="7"/>
  <c r="AT73" i="7"/>
  <c r="AU73" i="7"/>
  <c r="AV73" i="7"/>
  <c r="AW73" i="7"/>
  <c r="AX73" i="7"/>
  <c r="AY73" i="7"/>
  <c r="AZ73" i="7"/>
  <c r="BA73" i="7"/>
  <c r="BB73" i="7"/>
  <c r="BC73" i="7"/>
  <c r="BD73" i="7"/>
  <c r="BE73" i="7"/>
  <c r="BF73" i="7"/>
  <c r="BG73" i="7"/>
  <c r="BH73" i="7"/>
  <c r="BI73" i="7"/>
  <c r="BJ73" i="7"/>
  <c r="BK73" i="7"/>
  <c r="BM73" i="7"/>
  <c r="BN73" i="7"/>
  <c r="BO73" i="7"/>
  <c r="BP73" i="7"/>
  <c r="BQ73" i="7"/>
  <c r="BR73" i="7"/>
  <c r="BS73" i="7"/>
  <c r="BT73" i="7"/>
  <c r="BU73" i="7"/>
  <c r="BV73" i="7"/>
  <c r="BW73" i="7"/>
  <c r="BX73" i="7"/>
  <c r="BY73" i="7"/>
  <c r="BZ73" i="7"/>
  <c r="CA73" i="7"/>
  <c r="CB73" i="7"/>
  <c r="CC73" i="7"/>
  <c r="CD73" i="7"/>
  <c r="CE73" i="7"/>
  <c r="CF73" i="7"/>
  <c r="AA74" i="7"/>
  <c r="AB74" i="7"/>
  <c r="AC74" i="7"/>
  <c r="AD74" i="7"/>
  <c r="AE74" i="7"/>
  <c r="AF74" i="7"/>
  <c r="AG74" i="7"/>
  <c r="AH74" i="7"/>
  <c r="AI74" i="7"/>
  <c r="AJ74" i="7"/>
  <c r="AK74" i="7"/>
  <c r="AL74" i="7"/>
  <c r="AM74" i="7"/>
  <c r="AN74" i="7"/>
  <c r="AP74" i="7"/>
  <c r="AQ74" i="7"/>
  <c r="AR74" i="7"/>
  <c r="AS74" i="7"/>
  <c r="AT74" i="7"/>
  <c r="AU74" i="7"/>
  <c r="AV74" i="7"/>
  <c r="AW74" i="7"/>
  <c r="AX74" i="7"/>
  <c r="AY74" i="7"/>
  <c r="AZ74" i="7"/>
  <c r="BA74" i="7"/>
  <c r="BB74" i="7"/>
  <c r="BC74" i="7"/>
  <c r="BD74" i="7"/>
  <c r="BE74" i="7"/>
  <c r="BF74" i="7"/>
  <c r="BG74" i="7"/>
  <c r="BH74" i="7"/>
  <c r="BI74" i="7"/>
  <c r="BJ74" i="7"/>
  <c r="BK74" i="7"/>
  <c r="BM74" i="7"/>
  <c r="BN74" i="7"/>
  <c r="BO74" i="7"/>
  <c r="BP74" i="7"/>
  <c r="BQ74" i="7"/>
  <c r="BR74" i="7"/>
  <c r="BS74" i="7"/>
  <c r="BT74" i="7"/>
  <c r="BU74" i="7"/>
  <c r="BV74" i="7"/>
  <c r="BW74" i="7"/>
  <c r="BX74" i="7"/>
  <c r="BY74" i="7"/>
  <c r="BZ74" i="7"/>
  <c r="CA74" i="7"/>
  <c r="CB74" i="7"/>
  <c r="CC74" i="7"/>
  <c r="CD74" i="7"/>
  <c r="CE74" i="7"/>
  <c r="CF74" i="7"/>
  <c r="AA75" i="7"/>
  <c r="AB75" i="7"/>
  <c r="AC75" i="7"/>
  <c r="AD75" i="7"/>
  <c r="AE75" i="7"/>
  <c r="AF75" i="7"/>
  <c r="AG75" i="7"/>
  <c r="AH75" i="7"/>
  <c r="AI75" i="7"/>
  <c r="AJ75" i="7"/>
  <c r="AK75" i="7"/>
  <c r="AL75" i="7"/>
  <c r="AM75" i="7"/>
  <c r="AN75" i="7"/>
  <c r="AP75" i="7"/>
  <c r="AQ75" i="7"/>
  <c r="AR75" i="7"/>
  <c r="AS75" i="7"/>
  <c r="AT75" i="7"/>
  <c r="AU75" i="7"/>
  <c r="AV75" i="7"/>
  <c r="AW75" i="7"/>
  <c r="AX75" i="7"/>
  <c r="AY75" i="7"/>
  <c r="AZ75" i="7"/>
  <c r="BA75" i="7"/>
  <c r="BB75" i="7"/>
  <c r="BC75" i="7"/>
  <c r="BD75" i="7"/>
  <c r="BE75" i="7"/>
  <c r="BF75" i="7"/>
  <c r="BG75" i="7"/>
  <c r="BH75" i="7"/>
  <c r="BI75" i="7"/>
  <c r="BJ75" i="7"/>
  <c r="BK75" i="7"/>
  <c r="BM75" i="7"/>
  <c r="BN75" i="7"/>
  <c r="BO75" i="7"/>
  <c r="BP75" i="7"/>
  <c r="BQ75" i="7"/>
  <c r="BR75" i="7"/>
  <c r="BS75" i="7"/>
  <c r="BT75" i="7"/>
  <c r="BU75" i="7"/>
  <c r="BV75" i="7"/>
  <c r="BW75" i="7"/>
  <c r="BX75" i="7"/>
  <c r="BY75" i="7"/>
  <c r="BZ75" i="7"/>
  <c r="CA75" i="7"/>
  <c r="CB75" i="7"/>
  <c r="CC75" i="7"/>
  <c r="CD75" i="7"/>
  <c r="CE75" i="7"/>
  <c r="CF75" i="7"/>
  <c r="AA76" i="7"/>
  <c r="AB76" i="7"/>
  <c r="AC76" i="7"/>
  <c r="AD76" i="7"/>
  <c r="AE76" i="7"/>
  <c r="AF76" i="7"/>
  <c r="AG76" i="7"/>
  <c r="AH76" i="7"/>
  <c r="AI76" i="7"/>
  <c r="AJ76" i="7"/>
  <c r="AK76" i="7"/>
  <c r="AL76" i="7"/>
  <c r="AM76" i="7"/>
  <c r="AN76" i="7"/>
  <c r="AP76" i="7"/>
  <c r="AQ76" i="7"/>
  <c r="AR76" i="7"/>
  <c r="AS76" i="7"/>
  <c r="AT76" i="7"/>
  <c r="AU76" i="7"/>
  <c r="AV76" i="7"/>
  <c r="AW76" i="7"/>
  <c r="AX76" i="7"/>
  <c r="AY76" i="7"/>
  <c r="AZ76" i="7"/>
  <c r="BA76" i="7"/>
  <c r="BB76" i="7"/>
  <c r="BC76" i="7"/>
  <c r="BD76" i="7"/>
  <c r="BE76" i="7"/>
  <c r="BF76" i="7"/>
  <c r="BG76" i="7"/>
  <c r="BH76" i="7"/>
  <c r="BI76" i="7"/>
  <c r="BJ76" i="7"/>
  <c r="BK76" i="7"/>
  <c r="BM76" i="7"/>
  <c r="BN76" i="7"/>
  <c r="BO76" i="7"/>
  <c r="BP76" i="7"/>
  <c r="BQ76" i="7"/>
  <c r="BR76" i="7"/>
  <c r="BS76" i="7"/>
  <c r="BT76" i="7"/>
  <c r="BU76" i="7"/>
  <c r="BV76" i="7"/>
  <c r="BW76" i="7"/>
  <c r="BX76" i="7"/>
  <c r="BY76" i="7"/>
  <c r="BZ76" i="7"/>
  <c r="CA76" i="7"/>
  <c r="CB76" i="7"/>
  <c r="CC76" i="7"/>
  <c r="CD76" i="7"/>
  <c r="CE76" i="7"/>
  <c r="CF76" i="7"/>
  <c r="AA77" i="7"/>
  <c r="AB77" i="7"/>
  <c r="AC77" i="7"/>
  <c r="AD77" i="7"/>
  <c r="AE77" i="7"/>
  <c r="AF77" i="7"/>
  <c r="AG77" i="7"/>
  <c r="AH77" i="7"/>
  <c r="AI77" i="7"/>
  <c r="AJ77" i="7"/>
  <c r="AK77" i="7"/>
  <c r="AL77" i="7"/>
  <c r="AM77" i="7"/>
  <c r="AN77" i="7"/>
  <c r="AP77" i="7"/>
  <c r="AQ77" i="7"/>
  <c r="AR77" i="7"/>
  <c r="AS77" i="7"/>
  <c r="AT77" i="7"/>
  <c r="AU77" i="7"/>
  <c r="AV77" i="7"/>
  <c r="AW77" i="7"/>
  <c r="AX77" i="7"/>
  <c r="AY77" i="7"/>
  <c r="AZ77" i="7"/>
  <c r="BA77" i="7"/>
  <c r="BB77" i="7"/>
  <c r="BC77" i="7"/>
  <c r="BD77" i="7"/>
  <c r="BE77" i="7"/>
  <c r="BF77" i="7"/>
  <c r="BG77" i="7"/>
  <c r="BH77" i="7"/>
  <c r="BI77" i="7"/>
  <c r="BJ77" i="7"/>
  <c r="BK77" i="7"/>
  <c r="BM77" i="7"/>
  <c r="BN77" i="7"/>
  <c r="BO77" i="7"/>
  <c r="BP77" i="7"/>
  <c r="BQ77" i="7"/>
  <c r="BR77" i="7"/>
  <c r="BS77" i="7"/>
  <c r="BT77" i="7"/>
  <c r="BU77" i="7"/>
  <c r="BV77" i="7"/>
  <c r="BW77" i="7"/>
  <c r="BX77" i="7"/>
  <c r="BY77" i="7"/>
  <c r="BZ77" i="7"/>
  <c r="CA77" i="7"/>
  <c r="CB77" i="7"/>
  <c r="CC77" i="7"/>
  <c r="CD77" i="7"/>
  <c r="CE77" i="7"/>
  <c r="CF77" i="7"/>
  <c r="AA78" i="7"/>
  <c r="AB78" i="7"/>
  <c r="AC78" i="7"/>
  <c r="AD78" i="7"/>
  <c r="AE78" i="7"/>
  <c r="AF78" i="7"/>
  <c r="AG78" i="7"/>
  <c r="AH78" i="7"/>
  <c r="AI78" i="7"/>
  <c r="AJ78" i="7"/>
  <c r="AK78" i="7"/>
  <c r="AL78" i="7"/>
  <c r="AM78" i="7"/>
  <c r="AN78" i="7"/>
  <c r="AP78" i="7"/>
  <c r="AQ78" i="7"/>
  <c r="AR78" i="7"/>
  <c r="AS78" i="7"/>
  <c r="AT78" i="7"/>
  <c r="AU78" i="7"/>
  <c r="AV78" i="7"/>
  <c r="AW78" i="7"/>
  <c r="AX78" i="7"/>
  <c r="AY78" i="7"/>
  <c r="AZ78" i="7"/>
  <c r="BA78" i="7"/>
  <c r="BB78" i="7"/>
  <c r="BC78" i="7"/>
  <c r="BD78" i="7"/>
  <c r="BE78" i="7"/>
  <c r="BF78" i="7"/>
  <c r="BG78" i="7"/>
  <c r="BH78" i="7"/>
  <c r="BI78" i="7"/>
  <c r="BJ78" i="7"/>
  <c r="BK78" i="7"/>
  <c r="BM78" i="7"/>
  <c r="BN78" i="7"/>
  <c r="BO78" i="7"/>
  <c r="BP78" i="7"/>
  <c r="BQ78" i="7"/>
  <c r="BR78" i="7"/>
  <c r="BS78" i="7"/>
  <c r="BT78" i="7"/>
  <c r="BU78" i="7"/>
  <c r="BV78" i="7"/>
  <c r="BW78" i="7"/>
  <c r="BX78" i="7"/>
  <c r="BY78" i="7"/>
  <c r="BZ78" i="7"/>
  <c r="CA78" i="7"/>
  <c r="CB78" i="7"/>
  <c r="CC78" i="7"/>
  <c r="CD78" i="7"/>
  <c r="CE78" i="7"/>
  <c r="CF78" i="7"/>
  <c r="AA79" i="7"/>
  <c r="AB79" i="7"/>
  <c r="AC79" i="7"/>
  <c r="AD79" i="7"/>
  <c r="AE79" i="7"/>
  <c r="AF79" i="7"/>
  <c r="AG79" i="7"/>
  <c r="AH79" i="7"/>
  <c r="AI79" i="7"/>
  <c r="AJ79" i="7"/>
  <c r="AK79" i="7"/>
  <c r="AL79" i="7"/>
  <c r="AM79" i="7"/>
  <c r="AN79" i="7"/>
  <c r="AP79" i="7"/>
  <c r="AQ79" i="7"/>
  <c r="AR79" i="7"/>
  <c r="AS79" i="7"/>
  <c r="AT79" i="7"/>
  <c r="AU79" i="7"/>
  <c r="AV79" i="7"/>
  <c r="AW79" i="7"/>
  <c r="AX79" i="7"/>
  <c r="AY79" i="7"/>
  <c r="AZ79" i="7"/>
  <c r="BA79" i="7"/>
  <c r="BB79" i="7"/>
  <c r="BC79" i="7"/>
  <c r="BD79" i="7"/>
  <c r="BE79" i="7"/>
  <c r="BF79" i="7"/>
  <c r="BG79" i="7"/>
  <c r="BH79" i="7"/>
  <c r="BI79" i="7"/>
  <c r="BJ79" i="7"/>
  <c r="BK79" i="7"/>
  <c r="BM79" i="7"/>
  <c r="BN79" i="7"/>
  <c r="BO79" i="7"/>
  <c r="BP79" i="7"/>
  <c r="BQ79" i="7"/>
  <c r="BR79" i="7"/>
  <c r="BS79" i="7"/>
  <c r="BT79" i="7"/>
  <c r="BU79" i="7"/>
  <c r="BV79" i="7"/>
  <c r="BW79" i="7"/>
  <c r="BX79" i="7"/>
  <c r="BY79" i="7"/>
  <c r="BZ79" i="7"/>
  <c r="CA79" i="7"/>
  <c r="CB79" i="7"/>
  <c r="CC79" i="7"/>
  <c r="CD79" i="7"/>
  <c r="CE79" i="7"/>
  <c r="CF79" i="7"/>
  <c r="AA80" i="7"/>
  <c r="AB80" i="7"/>
  <c r="AC80" i="7"/>
  <c r="AD80" i="7"/>
  <c r="AE80" i="7"/>
  <c r="AF80" i="7"/>
  <c r="AG80" i="7"/>
  <c r="AH80" i="7"/>
  <c r="AI80" i="7"/>
  <c r="AJ80" i="7"/>
  <c r="AK80" i="7"/>
  <c r="AL80" i="7"/>
  <c r="AM80" i="7"/>
  <c r="AN80" i="7"/>
  <c r="AP80" i="7"/>
  <c r="AQ80" i="7"/>
  <c r="AR80" i="7"/>
  <c r="AS80" i="7"/>
  <c r="AT80" i="7"/>
  <c r="AU80" i="7"/>
  <c r="AV80" i="7"/>
  <c r="AW80" i="7"/>
  <c r="AX80" i="7"/>
  <c r="AY80" i="7"/>
  <c r="AZ80" i="7"/>
  <c r="BA80" i="7"/>
  <c r="BB80" i="7"/>
  <c r="BC80" i="7"/>
  <c r="BD80" i="7"/>
  <c r="BE80" i="7"/>
  <c r="BF80" i="7"/>
  <c r="BG80" i="7"/>
  <c r="BH80" i="7"/>
  <c r="BI80" i="7"/>
  <c r="BJ80" i="7"/>
  <c r="BK80" i="7"/>
  <c r="BM80" i="7"/>
  <c r="BN80" i="7"/>
  <c r="BO80" i="7"/>
  <c r="BP80" i="7"/>
  <c r="BQ80" i="7"/>
  <c r="BR80" i="7"/>
  <c r="BS80" i="7"/>
  <c r="BT80" i="7"/>
  <c r="BU80" i="7"/>
  <c r="BV80" i="7"/>
  <c r="BW80" i="7"/>
  <c r="BX80" i="7"/>
  <c r="BY80" i="7"/>
  <c r="BZ80" i="7"/>
  <c r="CA80" i="7"/>
  <c r="CB80" i="7"/>
  <c r="CC80" i="7"/>
  <c r="CD80" i="7"/>
  <c r="CE80" i="7"/>
  <c r="CF80" i="7"/>
  <c r="AA81" i="7"/>
  <c r="AB81" i="7"/>
  <c r="AC81" i="7"/>
  <c r="AD81" i="7"/>
  <c r="AE81" i="7"/>
  <c r="AF81" i="7"/>
  <c r="AG81" i="7"/>
  <c r="AH81" i="7"/>
  <c r="AI81" i="7"/>
  <c r="AJ81" i="7"/>
  <c r="AK81" i="7"/>
  <c r="AL81" i="7"/>
  <c r="AM81" i="7"/>
  <c r="AN81" i="7"/>
  <c r="AP81" i="7"/>
  <c r="AQ81" i="7"/>
  <c r="AR81" i="7"/>
  <c r="AS81" i="7"/>
  <c r="AT81" i="7"/>
  <c r="AU81" i="7"/>
  <c r="AV81" i="7"/>
  <c r="AW81" i="7"/>
  <c r="AX81" i="7"/>
  <c r="AY81" i="7"/>
  <c r="AZ81" i="7"/>
  <c r="BA81" i="7"/>
  <c r="BB81" i="7"/>
  <c r="BC81" i="7"/>
  <c r="BD81" i="7"/>
  <c r="BE81" i="7"/>
  <c r="BF81" i="7"/>
  <c r="BG81" i="7"/>
  <c r="BH81" i="7"/>
  <c r="BI81" i="7"/>
  <c r="BJ81" i="7"/>
  <c r="BK81" i="7"/>
  <c r="BM81" i="7"/>
  <c r="BN81" i="7"/>
  <c r="BO81" i="7"/>
  <c r="BP81" i="7"/>
  <c r="BQ81" i="7"/>
  <c r="BR81" i="7"/>
  <c r="BS81" i="7"/>
  <c r="BT81" i="7"/>
  <c r="BU81" i="7"/>
  <c r="BV81" i="7"/>
  <c r="BW81" i="7"/>
  <c r="BX81" i="7"/>
  <c r="BY81" i="7"/>
  <c r="BZ81" i="7"/>
  <c r="CA81" i="7"/>
  <c r="CB81" i="7"/>
  <c r="CC81" i="7"/>
  <c r="CD81" i="7"/>
  <c r="CE81" i="7"/>
  <c r="CF81" i="7"/>
  <c r="AA82" i="7"/>
  <c r="AB82" i="7"/>
  <c r="AC82" i="7"/>
  <c r="AD82" i="7"/>
  <c r="AE82" i="7"/>
  <c r="AF82" i="7"/>
  <c r="AG82" i="7"/>
  <c r="AH82" i="7"/>
  <c r="AI82" i="7"/>
  <c r="AJ82" i="7"/>
  <c r="AK82" i="7"/>
  <c r="AL82" i="7"/>
  <c r="AM82" i="7"/>
  <c r="AN82" i="7"/>
  <c r="AP82" i="7"/>
  <c r="AQ82" i="7"/>
  <c r="AR82" i="7"/>
  <c r="AS82" i="7"/>
  <c r="AT82" i="7"/>
  <c r="AU82" i="7"/>
  <c r="AV82" i="7"/>
  <c r="AW82" i="7"/>
  <c r="AX82" i="7"/>
  <c r="AY82" i="7"/>
  <c r="AZ82" i="7"/>
  <c r="BA82" i="7"/>
  <c r="BB82" i="7"/>
  <c r="BC82" i="7"/>
  <c r="BD82" i="7"/>
  <c r="BE82" i="7"/>
  <c r="BF82" i="7"/>
  <c r="BG82" i="7"/>
  <c r="BH82" i="7"/>
  <c r="BI82" i="7"/>
  <c r="BJ82" i="7"/>
  <c r="BK82" i="7"/>
  <c r="BM82" i="7"/>
  <c r="BN82" i="7"/>
  <c r="BO82" i="7"/>
  <c r="BP82" i="7"/>
  <c r="BQ82" i="7"/>
  <c r="BR82" i="7"/>
  <c r="BS82" i="7"/>
  <c r="BT82" i="7"/>
  <c r="BU82" i="7"/>
  <c r="BV82" i="7"/>
  <c r="BW82" i="7"/>
  <c r="BX82" i="7"/>
  <c r="BY82" i="7"/>
  <c r="BZ82" i="7"/>
  <c r="CA82" i="7"/>
  <c r="CB82" i="7"/>
  <c r="CC82" i="7"/>
  <c r="CD82" i="7"/>
  <c r="CE82" i="7"/>
  <c r="CF82" i="7"/>
  <c r="AA83" i="7"/>
  <c r="AB83" i="7"/>
  <c r="AC83" i="7"/>
  <c r="AD83" i="7"/>
  <c r="AE83" i="7"/>
  <c r="AF83" i="7"/>
  <c r="AG83" i="7"/>
  <c r="AH83" i="7"/>
  <c r="AI83" i="7"/>
  <c r="AJ83" i="7"/>
  <c r="AK83" i="7"/>
  <c r="AL83" i="7"/>
  <c r="AM83" i="7"/>
  <c r="AN83" i="7"/>
  <c r="AP83" i="7"/>
  <c r="AQ83" i="7"/>
  <c r="AR83" i="7"/>
  <c r="AS83" i="7"/>
  <c r="AT83" i="7"/>
  <c r="AU83" i="7"/>
  <c r="AV83" i="7"/>
  <c r="AW83" i="7"/>
  <c r="AX83" i="7"/>
  <c r="AY83" i="7"/>
  <c r="AZ83" i="7"/>
  <c r="BA83" i="7"/>
  <c r="BB83" i="7"/>
  <c r="BC83" i="7"/>
  <c r="BD83" i="7"/>
  <c r="BE83" i="7"/>
  <c r="BF83" i="7"/>
  <c r="BG83" i="7"/>
  <c r="BH83" i="7"/>
  <c r="BI83" i="7"/>
  <c r="BJ83" i="7"/>
  <c r="BK83" i="7"/>
  <c r="BM83" i="7"/>
  <c r="BN83" i="7"/>
  <c r="BO83" i="7"/>
  <c r="BP83" i="7"/>
  <c r="BQ83" i="7"/>
  <c r="BR83" i="7"/>
  <c r="BS83" i="7"/>
  <c r="BT83" i="7"/>
  <c r="BU83" i="7"/>
  <c r="BV83" i="7"/>
  <c r="BW83" i="7"/>
  <c r="BX83" i="7"/>
  <c r="BY83" i="7"/>
  <c r="BZ83" i="7"/>
  <c r="CA83" i="7"/>
  <c r="CB83" i="7"/>
  <c r="CC83" i="7"/>
  <c r="CD83" i="7"/>
  <c r="CE83" i="7"/>
  <c r="CF83" i="7"/>
  <c r="AA84" i="7"/>
  <c r="AB84" i="7"/>
  <c r="AC84" i="7"/>
  <c r="AD84" i="7"/>
  <c r="AE84" i="7"/>
  <c r="AF84" i="7"/>
  <c r="AG84" i="7"/>
  <c r="AH84" i="7"/>
  <c r="AI84" i="7"/>
  <c r="AJ84" i="7"/>
  <c r="AK84" i="7"/>
  <c r="AL84" i="7"/>
  <c r="AM84" i="7"/>
  <c r="AN84" i="7"/>
  <c r="AP84" i="7"/>
  <c r="AQ84" i="7"/>
  <c r="AR84" i="7"/>
  <c r="AS84" i="7"/>
  <c r="AT84" i="7"/>
  <c r="AU84" i="7"/>
  <c r="AV84" i="7"/>
  <c r="AW84" i="7"/>
  <c r="AX84" i="7"/>
  <c r="AY84" i="7"/>
  <c r="AZ84" i="7"/>
  <c r="BA84" i="7"/>
  <c r="BB84" i="7"/>
  <c r="BC84" i="7"/>
  <c r="BD84" i="7"/>
  <c r="BE84" i="7"/>
  <c r="BF84" i="7"/>
  <c r="BG84" i="7"/>
  <c r="BH84" i="7"/>
  <c r="BI84" i="7"/>
  <c r="BJ84" i="7"/>
  <c r="BK84" i="7"/>
  <c r="BM84" i="7"/>
  <c r="BN84" i="7"/>
  <c r="BO84" i="7"/>
  <c r="BP84" i="7"/>
  <c r="BQ84" i="7"/>
  <c r="BR84" i="7"/>
  <c r="BS84" i="7"/>
  <c r="BT84" i="7"/>
  <c r="BU84" i="7"/>
  <c r="BV84" i="7"/>
  <c r="BW84" i="7"/>
  <c r="BX84" i="7"/>
  <c r="BY84" i="7"/>
  <c r="BZ84" i="7"/>
  <c r="CA84" i="7"/>
  <c r="CB84" i="7"/>
  <c r="CC84" i="7"/>
  <c r="CD84" i="7"/>
  <c r="CE84" i="7"/>
  <c r="CF84" i="7"/>
  <c r="AA85" i="7"/>
  <c r="AB85" i="7"/>
  <c r="AC85" i="7"/>
  <c r="AD85" i="7"/>
  <c r="AE85" i="7"/>
  <c r="AF85" i="7"/>
  <c r="AG85" i="7"/>
  <c r="AH85" i="7"/>
  <c r="AI85" i="7"/>
  <c r="AJ85" i="7"/>
  <c r="AK85" i="7"/>
  <c r="AL85" i="7"/>
  <c r="AM85" i="7"/>
  <c r="AN85" i="7"/>
  <c r="AP85" i="7"/>
  <c r="AQ85" i="7"/>
  <c r="AR85" i="7"/>
  <c r="AS85" i="7"/>
  <c r="AT85" i="7"/>
  <c r="AU85" i="7"/>
  <c r="AV85" i="7"/>
  <c r="AW85" i="7"/>
  <c r="AX85" i="7"/>
  <c r="AY85" i="7"/>
  <c r="AZ85" i="7"/>
  <c r="BA85" i="7"/>
  <c r="BB85" i="7"/>
  <c r="BC85" i="7"/>
  <c r="BD85" i="7"/>
  <c r="BE85" i="7"/>
  <c r="BF85" i="7"/>
  <c r="BG85" i="7"/>
  <c r="BH85" i="7"/>
  <c r="BI85" i="7"/>
  <c r="BJ85" i="7"/>
  <c r="BK85" i="7"/>
  <c r="BM85" i="7"/>
  <c r="BN85" i="7"/>
  <c r="BO85" i="7"/>
  <c r="BP85" i="7"/>
  <c r="BQ85" i="7"/>
  <c r="BR85" i="7"/>
  <c r="BS85" i="7"/>
  <c r="BT85" i="7"/>
  <c r="BU85" i="7"/>
  <c r="BV85" i="7"/>
  <c r="BW85" i="7"/>
  <c r="BX85" i="7"/>
  <c r="BY85" i="7"/>
  <c r="BZ85" i="7"/>
  <c r="CA85" i="7"/>
  <c r="CB85" i="7"/>
  <c r="CC85" i="7"/>
  <c r="CD85" i="7"/>
  <c r="CE85" i="7"/>
  <c r="CF85" i="7"/>
  <c r="AA86" i="7"/>
  <c r="AB86" i="7"/>
  <c r="AC86" i="7"/>
  <c r="AD86" i="7"/>
  <c r="AE86" i="7"/>
  <c r="AF86" i="7"/>
  <c r="AG86" i="7"/>
  <c r="AH86" i="7"/>
  <c r="AI86" i="7"/>
  <c r="AJ86" i="7"/>
  <c r="AK86" i="7"/>
  <c r="AL86" i="7"/>
  <c r="AM86" i="7"/>
  <c r="AN86" i="7"/>
  <c r="AP86" i="7"/>
  <c r="AQ86" i="7"/>
  <c r="AR86" i="7"/>
  <c r="AS86" i="7"/>
  <c r="AT86" i="7"/>
  <c r="AU86" i="7"/>
  <c r="AV86" i="7"/>
  <c r="AW86" i="7"/>
  <c r="AX86" i="7"/>
  <c r="AY86" i="7"/>
  <c r="AZ86" i="7"/>
  <c r="BA86" i="7"/>
  <c r="BB86" i="7"/>
  <c r="BC86" i="7"/>
  <c r="BD86" i="7"/>
  <c r="BE86" i="7"/>
  <c r="BF86" i="7"/>
  <c r="BG86" i="7"/>
  <c r="BH86" i="7"/>
  <c r="BI86" i="7"/>
  <c r="BJ86" i="7"/>
  <c r="BK86" i="7"/>
  <c r="BM86" i="7"/>
  <c r="BN86" i="7"/>
  <c r="BO86" i="7"/>
  <c r="BP86" i="7"/>
  <c r="BQ86" i="7"/>
  <c r="BR86" i="7"/>
  <c r="BS86" i="7"/>
  <c r="BT86" i="7"/>
  <c r="BU86" i="7"/>
  <c r="BV86" i="7"/>
  <c r="BW86" i="7"/>
  <c r="BX86" i="7"/>
  <c r="BY86" i="7"/>
  <c r="BZ86" i="7"/>
  <c r="CA86" i="7"/>
  <c r="CB86" i="7"/>
  <c r="CC86" i="7"/>
  <c r="CD86" i="7"/>
  <c r="CE86" i="7"/>
  <c r="CF86" i="7"/>
  <c r="AA87" i="7"/>
  <c r="AB87" i="7"/>
  <c r="AC87" i="7"/>
  <c r="AD87" i="7"/>
  <c r="AE87" i="7"/>
  <c r="AF87" i="7"/>
  <c r="AG87" i="7"/>
  <c r="AH87" i="7"/>
  <c r="AI87" i="7"/>
  <c r="AJ87" i="7"/>
  <c r="AK87" i="7"/>
  <c r="AL87" i="7"/>
  <c r="AM87" i="7"/>
  <c r="AN87" i="7"/>
  <c r="AP87" i="7"/>
  <c r="AQ87" i="7"/>
  <c r="AR87" i="7"/>
  <c r="AS87" i="7"/>
  <c r="AT87" i="7"/>
  <c r="AU87" i="7"/>
  <c r="AV87" i="7"/>
  <c r="AW87" i="7"/>
  <c r="AX87" i="7"/>
  <c r="AY87" i="7"/>
  <c r="AZ87" i="7"/>
  <c r="BA87" i="7"/>
  <c r="BB87" i="7"/>
  <c r="BC87" i="7"/>
  <c r="BD87" i="7"/>
  <c r="BE87" i="7"/>
  <c r="BF87" i="7"/>
  <c r="BG87" i="7"/>
  <c r="BH87" i="7"/>
  <c r="BI87" i="7"/>
  <c r="BJ87" i="7"/>
  <c r="BK87" i="7"/>
  <c r="BM87" i="7"/>
  <c r="BN87" i="7"/>
  <c r="BO87" i="7"/>
  <c r="BP87" i="7"/>
  <c r="BQ87" i="7"/>
  <c r="BR87" i="7"/>
  <c r="BS87" i="7"/>
  <c r="BT87" i="7"/>
  <c r="BU87" i="7"/>
  <c r="BV87" i="7"/>
  <c r="BW87" i="7"/>
  <c r="BX87" i="7"/>
  <c r="BY87" i="7"/>
  <c r="BZ87" i="7"/>
  <c r="CA87" i="7"/>
  <c r="CB87" i="7"/>
  <c r="CC87" i="7"/>
  <c r="CD87" i="7"/>
  <c r="CE87" i="7"/>
  <c r="CF87" i="7"/>
  <c r="AA88" i="7"/>
  <c r="AB88" i="7"/>
  <c r="AC88" i="7"/>
  <c r="AD88" i="7"/>
  <c r="AE88" i="7"/>
  <c r="AF88" i="7"/>
  <c r="AG88" i="7"/>
  <c r="AH88" i="7"/>
  <c r="AI88" i="7"/>
  <c r="AJ88" i="7"/>
  <c r="AK88" i="7"/>
  <c r="AL88" i="7"/>
  <c r="AM88" i="7"/>
  <c r="AN88" i="7"/>
  <c r="AP88" i="7"/>
  <c r="AQ88" i="7"/>
  <c r="AR88" i="7"/>
  <c r="AS88" i="7"/>
  <c r="AT88" i="7"/>
  <c r="AU88" i="7"/>
  <c r="AV88" i="7"/>
  <c r="AW88" i="7"/>
  <c r="AX88" i="7"/>
  <c r="AY88" i="7"/>
  <c r="AZ88" i="7"/>
  <c r="BA88" i="7"/>
  <c r="BB88" i="7"/>
  <c r="BC88" i="7"/>
  <c r="BD88" i="7"/>
  <c r="BE88" i="7"/>
  <c r="BF88" i="7"/>
  <c r="BG88" i="7"/>
  <c r="BH88" i="7"/>
  <c r="BI88" i="7"/>
  <c r="BJ88" i="7"/>
  <c r="BK88" i="7"/>
  <c r="BM88" i="7"/>
  <c r="BN88" i="7"/>
  <c r="BO88" i="7"/>
  <c r="BP88" i="7"/>
  <c r="BQ88" i="7"/>
  <c r="BR88" i="7"/>
  <c r="BS88" i="7"/>
  <c r="BT88" i="7"/>
  <c r="BU88" i="7"/>
  <c r="BV88" i="7"/>
  <c r="BW88" i="7"/>
  <c r="BX88" i="7"/>
  <c r="BY88" i="7"/>
  <c r="BZ88" i="7"/>
  <c r="CA88" i="7"/>
  <c r="CB88" i="7"/>
  <c r="CC88" i="7"/>
  <c r="CD88" i="7"/>
  <c r="CE88" i="7"/>
  <c r="CF88" i="7"/>
  <c r="AA89" i="7"/>
  <c r="AB89" i="7"/>
  <c r="AC89" i="7"/>
  <c r="AD89" i="7"/>
  <c r="AE89" i="7"/>
  <c r="AF89" i="7"/>
  <c r="AG89" i="7"/>
  <c r="AH89" i="7"/>
  <c r="AI89" i="7"/>
  <c r="AJ89" i="7"/>
  <c r="AK89" i="7"/>
  <c r="AL89" i="7"/>
  <c r="AM89" i="7"/>
  <c r="AN89" i="7"/>
  <c r="AP89" i="7"/>
  <c r="AQ89" i="7"/>
  <c r="AR89" i="7"/>
  <c r="AS89" i="7"/>
  <c r="AT89" i="7"/>
  <c r="AU89" i="7"/>
  <c r="AV89" i="7"/>
  <c r="AW89" i="7"/>
  <c r="AX89" i="7"/>
  <c r="AY89" i="7"/>
  <c r="AZ89" i="7"/>
  <c r="BA89" i="7"/>
  <c r="BB89" i="7"/>
  <c r="BC89" i="7"/>
  <c r="BD89" i="7"/>
  <c r="BE89" i="7"/>
  <c r="BF89" i="7"/>
  <c r="BG89" i="7"/>
  <c r="BH89" i="7"/>
  <c r="BI89" i="7"/>
  <c r="BJ89" i="7"/>
  <c r="BK89" i="7"/>
  <c r="BM89" i="7"/>
  <c r="BN89" i="7"/>
  <c r="BO89" i="7"/>
  <c r="BP89" i="7"/>
  <c r="BQ89" i="7"/>
  <c r="BR89" i="7"/>
  <c r="BS89" i="7"/>
  <c r="BT89" i="7"/>
  <c r="BU89" i="7"/>
  <c r="BV89" i="7"/>
  <c r="BW89" i="7"/>
  <c r="BX89" i="7"/>
  <c r="BY89" i="7"/>
  <c r="BZ89" i="7"/>
  <c r="CA89" i="7"/>
  <c r="CB89" i="7"/>
  <c r="CC89" i="7"/>
  <c r="CD89" i="7"/>
  <c r="CE89" i="7"/>
  <c r="CF89" i="7"/>
  <c r="AA90" i="7"/>
  <c r="AB90" i="7"/>
  <c r="AC90" i="7"/>
  <c r="AD90" i="7"/>
  <c r="AE90" i="7"/>
  <c r="AF90" i="7"/>
  <c r="AG90" i="7"/>
  <c r="AH90" i="7"/>
  <c r="AI90" i="7"/>
  <c r="AJ90" i="7"/>
  <c r="AK90" i="7"/>
  <c r="AL90" i="7"/>
  <c r="AM90" i="7"/>
  <c r="AN90" i="7"/>
  <c r="AP90" i="7"/>
  <c r="AQ90" i="7"/>
  <c r="AR90" i="7"/>
  <c r="AS90" i="7"/>
  <c r="AT90" i="7"/>
  <c r="AU90" i="7"/>
  <c r="AV90" i="7"/>
  <c r="AW90" i="7"/>
  <c r="AX90" i="7"/>
  <c r="AY90" i="7"/>
  <c r="AZ90" i="7"/>
  <c r="BA90" i="7"/>
  <c r="BB90" i="7"/>
  <c r="BC90" i="7"/>
  <c r="BD90" i="7"/>
  <c r="BE90" i="7"/>
  <c r="BF90" i="7"/>
  <c r="BG90" i="7"/>
  <c r="BH90" i="7"/>
  <c r="BI90" i="7"/>
  <c r="BJ90" i="7"/>
  <c r="BK90" i="7"/>
  <c r="BM90" i="7"/>
  <c r="BN90" i="7"/>
  <c r="BO90" i="7"/>
  <c r="BP90" i="7"/>
  <c r="BQ90" i="7"/>
  <c r="BR90" i="7"/>
  <c r="BS90" i="7"/>
  <c r="BT90" i="7"/>
  <c r="BU90" i="7"/>
  <c r="BV90" i="7"/>
  <c r="BW90" i="7"/>
  <c r="BX90" i="7"/>
  <c r="BY90" i="7"/>
  <c r="BZ90" i="7"/>
  <c r="CA90" i="7"/>
  <c r="CB90" i="7"/>
  <c r="CC90" i="7"/>
  <c r="CD90" i="7"/>
  <c r="CE90" i="7"/>
  <c r="CF90" i="7"/>
  <c r="AA91" i="7"/>
  <c r="AB91" i="7"/>
  <c r="AC91" i="7"/>
  <c r="AD91" i="7"/>
  <c r="AE91" i="7"/>
  <c r="AF91" i="7"/>
  <c r="AG91" i="7"/>
  <c r="AH91" i="7"/>
  <c r="AI91" i="7"/>
  <c r="AJ91" i="7"/>
  <c r="AK91" i="7"/>
  <c r="AL91" i="7"/>
  <c r="AM91" i="7"/>
  <c r="AN91" i="7"/>
  <c r="AP91" i="7"/>
  <c r="AQ91" i="7"/>
  <c r="AR91" i="7"/>
  <c r="AS91" i="7"/>
  <c r="AT91" i="7"/>
  <c r="AU91" i="7"/>
  <c r="AV91" i="7"/>
  <c r="AW91" i="7"/>
  <c r="AX91" i="7"/>
  <c r="AY91" i="7"/>
  <c r="AZ91" i="7"/>
  <c r="BA91" i="7"/>
  <c r="BB91" i="7"/>
  <c r="BC91" i="7"/>
  <c r="BD91" i="7"/>
  <c r="BE91" i="7"/>
  <c r="BF91" i="7"/>
  <c r="BG91" i="7"/>
  <c r="BH91" i="7"/>
  <c r="BI91" i="7"/>
  <c r="BJ91" i="7"/>
  <c r="BK91" i="7"/>
  <c r="BM91" i="7"/>
  <c r="BN91" i="7"/>
  <c r="BO91" i="7"/>
  <c r="BP91" i="7"/>
  <c r="BQ91" i="7"/>
  <c r="BR91" i="7"/>
  <c r="BS91" i="7"/>
  <c r="BT91" i="7"/>
  <c r="BU91" i="7"/>
  <c r="BV91" i="7"/>
  <c r="BW91" i="7"/>
  <c r="BX91" i="7"/>
  <c r="BY91" i="7"/>
  <c r="BZ91" i="7"/>
  <c r="CA91" i="7"/>
  <c r="CB91" i="7"/>
  <c r="CC91" i="7"/>
  <c r="CD91" i="7"/>
  <c r="CE91" i="7"/>
  <c r="CF91" i="7"/>
  <c r="AA92" i="7"/>
  <c r="AB92" i="7"/>
  <c r="AC92" i="7"/>
  <c r="AD92" i="7"/>
  <c r="AE92" i="7"/>
  <c r="AF92" i="7"/>
  <c r="AG92" i="7"/>
  <c r="AH92" i="7"/>
  <c r="AI92" i="7"/>
  <c r="AJ92" i="7"/>
  <c r="AK92" i="7"/>
  <c r="AL92" i="7"/>
  <c r="AM92" i="7"/>
  <c r="AN92" i="7"/>
  <c r="AP92" i="7"/>
  <c r="AQ92" i="7"/>
  <c r="AR92" i="7"/>
  <c r="AS92" i="7"/>
  <c r="AT92" i="7"/>
  <c r="AU92" i="7"/>
  <c r="AV92" i="7"/>
  <c r="AW92" i="7"/>
  <c r="AX92" i="7"/>
  <c r="AY92" i="7"/>
  <c r="AZ92" i="7"/>
  <c r="BA92" i="7"/>
  <c r="BB92" i="7"/>
  <c r="BC92" i="7"/>
  <c r="BD92" i="7"/>
  <c r="BE92" i="7"/>
  <c r="BF92" i="7"/>
  <c r="BG92" i="7"/>
  <c r="BH92" i="7"/>
  <c r="BI92" i="7"/>
  <c r="BJ92" i="7"/>
  <c r="BK92" i="7"/>
  <c r="BM92" i="7"/>
  <c r="BN92" i="7"/>
  <c r="BO92" i="7"/>
  <c r="BP92" i="7"/>
  <c r="BQ92" i="7"/>
  <c r="BR92" i="7"/>
  <c r="BS92" i="7"/>
  <c r="BT92" i="7"/>
  <c r="BU92" i="7"/>
  <c r="BV92" i="7"/>
  <c r="BW92" i="7"/>
  <c r="BX92" i="7"/>
  <c r="BY92" i="7"/>
  <c r="BZ92" i="7"/>
  <c r="CA92" i="7"/>
  <c r="CB92" i="7"/>
  <c r="CC92" i="7"/>
  <c r="CD92" i="7"/>
  <c r="CE92" i="7"/>
  <c r="CF92" i="7"/>
  <c r="AA93" i="7"/>
  <c r="AB93" i="7"/>
  <c r="AC93" i="7"/>
  <c r="AD93" i="7"/>
  <c r="AE93" i="7"/>
  <c r="AF93" i="7"/>
  <c r="AG93" i="7"/>
  <c r="AH93" i="7"/>
  <c r="AI93" i="7"/>
  <c r="AJ93" i="7"/>
  <c r="AK93" i="7"/>
  <c r="AL93" i="7"/>
  <c r="AM93" i="7"/>
  <c r="AN93" i="7"/>
  <c r="AP93" i="7"/>
  <c r="AQ93" i="7"/>
  <c r="AR93" i="7"/>
  <c r="AS93" i="7"/>
  <c r="AT93" i="7"/>
  <c r="AU93" i="7"/>
  <c r="AV93" i="7"/>
  <c r="AW93" i="7"/>
  <c r="AX93" i="7"/>
  <c r="AY93" i="7"/>
  <c r="AZ93" i="7"/>
  <c r="BA93" i="7"/>
  <c r="BB93" i="7"/>
  <c r="BC93" i="7"/>
  <c r="BD93" i="7"/>
  <c r="BE93" i="7"/>
  <c r="BF93" i="7"/>
  <c r="BG93" i="7"/>
  <c r="BH93" i="7"/>
  <c r="BI93" i="7"/>
  <c r="BJ93" i="7"/>
  <c r="BK93" i="7"/>
  <c r="BM93" i="7"/>
  <c r="BN93" i="7"/>
  <c r="BO93" i="7"/>
  <c r="BP93" i="7"/>
  <c r="BQ93" i="7"/>
  <c r="BR93" i="7"/>
  <c r="BS93" i="7"/>
  <c r="BT93" i="7"/>
  <c r="BU93" i="7"/>
  <c r="BV93" i="7"/>
  <c r="BW93" i="7"/>
  <c r="BX93" i="7"/>
  <c r="BY93" i="7"/>
  <c r="BZ93" i="7"/>
  <c r="CA93" i="7"/>
  <c r="CB93" i="7"/>
  <c r="CC93" i="7"/>
  <c r="CD93" i="7"/>
  <c r="CE93" i="7"/>
  <c r="CF93" i="7"/>
  <c r="AA94" i="7"/>
  <c r="AB94" i="7"/>
  <c r="AC94" i="7"/>
  <c r="AD94" i="7"/>
  <c r="AE94" i="7"/>
  <c r="AF94" i="7"/>
  <c r="AG94" i="7"/>
  <c r="AH94" i="7"/>
  <c r="AI94" i="7"/>
  <c r="AJ94" i="7"/>
  <c r="AK94" i="7"/>
  <c r="AL94" i="7"/>
  <c r="AM94" i="7"/>
  <c r="AN94" i="7"/>
  <c r="AP94" i="7"/>
  <c r="AQ94" i="7"/>
  <c r="AR94" i="7"/>
  <c r="AS94" i="7"/>
  <c r="AT94" i="7"/>
  <c r="AU94" i="7"/>
  <c r="AV94" i="7"/>
  <c r="AW94" i="7"/>
  <c r="AX94" i="7"/>
  <c r="AY94" i="7"/>
  <c r="AZ94" i="7"/>
  <c r="BA94" i="7"/>
  <c r="BB94" i="7"/>
  <c r="BC94" i="7"/>
  <c r="BD94" i="7"/>
  <c r="BE94" i="7"/>
  <c r="BF94" i="7"/>
  <c r="BG94" i="7"/>
  <c r="BH94" i="7"/>
  <c r="BI94" i="7"/>
  <c r="BJ94" i="7"/>
  <c r="BK94" i="7"/>
  <c r="BM94" i="7"/>
  <c r="BN94" i="7"/>
  <c r="BO94" i="7"/>
  <c r="BP94" i="7"/>
  <c r="BQ94" i="7"/>
  <c r="BR94" i="7"/>
  <c r="BS94" i="7"/>
  <c r="BT94" i="7"/>
  <c r="BU94" i="7"/>
  <c r="BV94" i="7"/>
  <c r="BW94" i="7"/>
  <c r="BX94" i="7"/>
  <c r="BY94" i="7"/>
  <c r="BZ94" i="7"/>
  <c r="CA94" i="7"/>
  <c r="CB94" i="7"/>
  <c r="CC94" i="7"/>
  <c r="CD94" i="7"/>
  <c r="CE94" i="7"/>
  <c r="CF94" i="7"/>
  <c r="AA95" i="7"/>
  <c r="AB95" i="7"/>
  <c r="AC95" i="7"/>
  <c r="AD95" i="7"/>
  <c r="AE95" i="7"/>
  <c r="AF95" i="7"/>
  <c r="AG95" i="7"/>
  <c r="AH95" i="7"/>
  <c r="AI95" i="7"/>
  <c r="AJ95" i="7"/>
  <c r="AK95" i="7"/>
  <c r="AL95" i="7"/>
  <c r="AM95" i="7"/>
  <c r="AN95" i="7"/>
  <c r="AP95" i="7"/>
  <c r="AQ95" i="7"/>
  <c r="AR95" i="7"/>
  <c r="AS95" i="7"/>
  <c r="AT95" i="7"/>
  <c r="AU95" i="7"/>
  <c r="AV95" i="7"/>
  <c r="AW95" i="7"/>
  <c r="AX95" i="7"/>
  <c r="AY95" i="7"/>
  <c r="AZ95" i="7"/>
  <c r="BA95" i="7"/>
  <c r="BB95" i="7"/>
  <c r="BC95" i="7"/>
  <c r="BD95" i="7"/>
  <c r="BE95" i="7"/>
  <c r="BF95" i="7"/>
  <c r="BG95" i="7"/>
  <c r="BH95" i="7"/>
  <c r="BI95" i="7"/>
  <c r="BJ95" i="7"/>
  <c r="BK95" i="7"/>
  <c r="BM95" i="7"/>
  <c r="BN95" i="7"/>
  <c r="BO95" i="7"/>
  <c r="BP95" i="7"/>
  <c r="BQ95" i="7"/>
  <c r="BR95" i="7"/>
  <c r="BS95" i="7"/>
  <c r="BT95" i="7"/>
  <c r="BU95" i="7"/>
  <c r="BV95" i="7"/>
  <c r="BW95" i="7"/>
  <c r="BX95" i="7"/>
  <c r="BY95" i="7"/>
  <c r="BZ95" i="7"/>
  <c r="CA95" i="7"/>
  <c r="CB95" i="7"/>
  <c r="CC95" i="7"/>
  <c r="CD95" i="7"/>
  <c r="CE95" i="7"/>
  <c r="CF95" i="7"/>
  <c r="AA96" i="7"/>
  <c r="AB96" i="7"/>
  <c r="AC96" i="7"/>
  <c r="AD96" i="7"/>
  <c r="AE96" i="7"/>
  <c r="AF96" i="7"/>
  <c r="AG96" i="7"/>
  <c r="AH96" i="7"/>
  <c r="AI96" i="7"/>
  <c r="AJ96" i="7"/>
  <c r="AK96" i="7"/>
  <c r="AL96" i="7"/>
  <c r="AM96" i="7"/>
  <c r="AN96" i="7"/>
  <c r="AP96" i="7"/>
  <c r="AQ96" i="7"/>
  <c r="AR96" i="7"/>
  <c r="AS96" i="7"/>
  <c r="AT96" i="7"/>
  <c r="AU96" i="7"/>
  <c r="AV96" i="7"/>
  <c r="AW96" i="7"/>
  <c r="AX96" i="7"/>
  <c r="AY96" i="7"/>
  <c r="AZ96" i="7"/>
  <c r="BA96" i="7"/>
  <c r="BB96" i="7"/>
  <c r="BC96" i="7"/>
  <c r="BD96" i="7"/>
  <c r="BE96" i="7"/>
  <c r="BF96" i="7"/>
  <c r="BG96" i="7"/>
  <c r="BH96" i="7"/>
  <c r="BI96" i="7"/>
  <c r="BJ96" i="7"/>
  <c r="BK96" i="7"/>
  <c r="BM96" i="7"/>
  <c r="BN96" i="7"/>
  <c r="BO96" i="7"/>
  <c r="BP96" i="7"/>
  <c r="BQ96" i="7"/>
  <c r="BR96" i="7"/>
  <c r="BS96" i="7"/>
  <c r="BT96" i="7"/>
  <c r="BU96" i="7"/>
  <c r="BV96" i="7"/>
  <c r="BW96" i="7"/>
  <c r="BX96" i="7"/>
  <c r="BY96" i="7"/>
  <c r="BZ96" i="7"/>
  <c r="CA96" i="7"/>
  <c r="CB96" i="7"/>
  <c r="CC96" i="7"/>
  <c r="CD96" i="7"/>
  <c r="CE96" i="7"/>
  <c r="CF96" i="7"/>
  <c r="AA97" i="7"/>
  <c r="AB97" i="7"/>
  <c r="AC97" i="7"/>
  <c r="AD97" i="7"/>
  <c r="AE97" i="7"/>
  <c r="AF97" i="7"/>
  <c r="AG97" i="7"/>
  <c r="AH97" i="7"/>
  <c r="AI97" i="7"/>
  <c r="AJ97" i="7"/>
  <c r="AK97" i="7"/>
  <c r="AL97" i="7"/>
  <c r="AM97" i="7"/>
  <c r="AN97" i="7"/>
  <c r="AP97" i="7"/>
  <c r="AQ97" i="7"/>
  <c r="AR97" i="7"/>
  <c r="AS97" i="7"/>
  <c r="AT97" i="7"/>
  <c r="AU97" i="7"/>
  <c r="AV97" i="7"/>
  <c r="AW97" i="7"/>
  <c r="AX97" i="7"/>
  <c r="AY97" i="7"/>
  <c r="AZ97" i="7"/>
  <c r="BA97" i="7"/>
  <c r="BB97" i="7"/>
  <c r="BC97" i="7"/>
  <c r="BD97" i="7"/>
  <c r="BE97" i="7"/>
  <c r="BF97" i="7"/>
  <c r="BG97" i="7"/>
  <c r="BH97" i="7"/>
  <c r="BI97" i="7"/>
  <c r="BJ97" i="7"/>
  <c r="BK97" i="7"/>
  <c r="BM97" i="7"/>
  <c r="BN97" i="7"/>
  <c r="BO97" i="7"/>
  <c r="BP97" i="7"/>
  <c r="BQ97" i="7"/>
  <c r="BR97" i="7"/>
  <c r="BS97" i="7"/>
  <c r="BT97" i="7"/>
  <c r="BU97" i="7"/>
  <c r="BV97" i="7"/>
  <c r="BW97" i="7"/>
  <c r="BX97" i="7"/>
  <c r="BY97" i="7"/>
  <c r="BZ97" i="7"/>
  <c r="CA97" i="7"/>
  <c r="CB97" i="7"/>
  <c r="CC97" i="7"/>
  <c r="CD97" i="7"/>
  <c r="CE97" i="7"/>
  <c r="CF97" i="7"/>
  <c r="AA98" i="7"/>
  <c r="AB98" i="7"/>
  <c r="AC98" i="7"/>
  <c r="AD98" i="7"/>
  <c r="AE98" i="7"/>
  <c r="AF98" i="7"/>
  <c r="AG98" i="7"/>
  <c r="AH98" i="7"/>
  <c r="AI98" i="7"/>
  <c r="AJ98" i="7"/>
  <c r="AK98" i="7"/>
  <c r="AL98" i="7"/>
  <c r="AM98" i="7"/>
  <c r="AN98" i="7"/>
  <c r="AP98" i="7"/>
  <c r="AQ98" i="7"/>
  <c r="AR98" i="7"/>
  <c r="AS98" i="7"/>
  <c r="AT98" i="7"/>
  <c r="AU98" i="7"/>
  <c r="AV98" i="7"/>
  <c r="AW98" i="7"/>
  <c r="AX98" i="7"/>
  <c r="AY98" i="7"/>
  <c r="AZ98" i="7"/>
  <c r="BA98" i="7"/>
  <c r="BB98" i="7"/>
  <c r="BC98" i="7"/>
  <c r="BD98" i="7"/>
  <c r="BE98" i="7"/>
  <c r="BF98" i="7"/>
  <c r="BG98" i="7"/>
  <c r="BH98" i="7"/>
  <c r="BI98" i="7"/>
  <c r="BJ98" i="7"/>
  <c r="BK98" i="7"/>
  <c r="BM98" i="7"/>
  <c r="BN98" i="7"/>
  <c r="BO98" i="7"/>
  <c r="BP98" i="7"/>
  <c r="BQ98" i="7"/>
  <c r="BR98" i="7"/>
  <c r="BS98" i="7"/>
  <c r="BT98" i="7"/>
  <c r="BU98" i="7"/>
  <c r="BV98" i="7"/>
  <c r="BW98" i="7"/>
  <c r="BX98" i="7"/>
  <c r="BY98" i="7"/>
  <c r="BZ98" i="7"/>
  <c r="CA98" i="7"/>
  <c r="CB98" i="7"/>
  <c r="CC98" i="7"/>
  <c r="CD98" i="7"/>
  <c r="CE98" i="7"/>
  <c r="CF98" i="7"/>
  <c r="AA99" i="7"/>
  <c r="AB99" i="7"/>
  <c r="AC99" i="7"/>
  <c r="AD99" i="7"/>
  <c r="AE99" i="7"/>
  <c r="AF99" i="7"/>
  <c r="AG99" i="7"/>
  <c r="AH99" i="7"/>
  <c r="AI99" i="7"/>
  <c r="AJ99" i="7"/>
  <c r="AK99" i="7"/>
  <c r="AL99" i="7"/>
  <c r="AM99" i="7"/>
  <c r="AN99" i="7"/>
  <c r="AP99" i="7"/>
  <c r="AQ99" i="7"/>
  <c r="AR99" i="7"/>
  <c r="AS99" i="7"/>
  <c r="AT99" i="7"/>
  <c r="AU99" i="7"/>
  <c r="AV99" i="7"/>
  <c r="AW99" i="7"/>
  <c r="AX99" i="7"/>
  <c r="AY99" i="7"/>
  <c r="AZ99" i="7"/>
  <c r="BA99" i="7"/>
  <c r="BB99" i="7"/>
  <c r="BC99" i="7"/>
  <c r="BD99" i="7"/>
  <c r="BE99" i="7"/>
  <c r="BF99" i="7"/>
  <c r="BG99" i="7"/>
  <c r="BH99" i="7"/>
  <c r="BI99" i="7"/>
  <c r="BJ99" i="7"/>
  <c r="BK99" i="7"/>
  <c r="BM99" i="7"/>
  <c r="BN99" i="7"/>
  <c r="BO99" i="7"/>
  <c r="BP99" i="7"/>
  <c r="BQ99" i="7"/>
  <c r="BR99" i="7"/>
  <c r="BS99" i="7"/>
  <c r="BT99" i="7"/>
  <c r="BU99" i="7"/>
  <c r="BV99" i="7"/>
  <c r="BW99" i="7"/>
  <c r="BX99" i="7"/>
  <c r="BY99" i="7"/>
  <c r="BZ99" i="7"/>
  <c r="CA99" i="7"/>
  <c r="CB99" i="7"/>
  <c r="CC99" i="7"/>
  <c r="CD99" i="7"/>
  <c r="CE99" i="7"/>
  <c r="CF99" i="7"/>
  <c r="AA100" i="7"/>
  <c r="AB100" i="7"/>
  <c r="AC100" i="7"/>
  <c r="AD100" i="7"/>
  <c r="AE100" i="7"/>
  <c r="AF100" i="7"/>
  <c r="AG100" i="7"/>
  <c r="AH100" i="7"/>
  <c r="AI100" i="7"/>
  <c r="AJ100" i="7"/>
  <c r="AK100" i="7"/>
  <c r="AL100" i="7"/>
  <c r="AM100" i="7"/>
  <c r="AN100" i="7"/>
  <c r="AP100" i="7"/>
  <c r="AQ100" i="7"/>
  <c r="AR100" i="7"/>
  <c r="AS100" i="7"/>
  <c r="AT100" i="7"/>
  <c r="AU100" i="7"/>
  <c r="AV100" i="7"/>
  <c r="AW100" i="7"/>
  <c r="AX100" i="7"/>
  <c r="AY100" i="7"/>
  <c r="AZ100" i="7"/>
  <c r="BA100" i="7"/>
  <c r="BB100" i="7"/>
  <c r="BC100" i="7"/>
  <c r="BD100" i="7"/>
  <c r="BE100" i="7"/>
  <c r="BF100" i="7"/>
  <c r="BG100" i="7"/>
  <c r="BH100" i="7"/>
  <c r="BI100" i="7"/>
  <c r="BJ100" i="7"/>
  <c r="BK100" i="7"/>
  <c r="BM100" i="7"/>
  <c r="BN100" i="7"/>
  <c r="BO100" i="7"/>
  <c r="BP100" i="7"/>
  <c r="BQ100" i="7"/>
  <c r="BR100" i="7"/>
  <c r="BS100" i="7"/>
  <c r="BT100" i="7"/>
  <c r="BU100" i="7"/>
  <c r="BV100" i="7"/>
  <c r="BW100" i="7"/>
  <c r="BX100" i="7"/>
  <c r="BY100" i="7"/>
  <c r="BZ100" i="7"/>
  <c r="CA100" i="7"/>
  <c r="CB100" i="7"/>
  <c r="CC100" i="7"/>
  <c r="CD100" i="7"/>
  <c r="CE100" i="7"/>
  <c r="CF100" i="7"/>
  <c r="AU5" i="7"/>
  <c r="AV5" i="7"/>
  <c r="AW5" i="7"/>
  <c r="AX5" i="7"/>
  <c r="AY5" i="7"/>
  <c r="AZ5" i="7"/>
  <c r="BA5" i="7"/>
  <c r="BB5" i="7"/>
  <c r="BC5" i="7"/>
  <c r="BD5" i="7"/>
  <c r="BE5" i="7"/>
  <c r="BF5" i="7"/>
  <c r="BG5" i="7"/>
  <c r="BH5" i="7"/>
  <c r="BI5" i="7"/>
  <c r="BJ5" i="7"/>
  <c r="BK5" i="7"/>
  <c r="BM5" i="7"/>
  <c r="BN5" i="7"/>
  <c r="BO5" i="7"/>
  <c r="BP5" i="7"/>
  <c r="BQ5" i="7"/>
  <c r="BR5" i="7"/>
  <c r="BS5" i="7"/>
  <c r="BT5" i="7"/>
  <c r="BU5" i="7"/>
  <c r="BV5" i="7"/>
  <c r="BW5" i="7"/>
  <c r="BX5" i="7"/>
  <c r="BY5" i="7"/>
  <c r="BZ5" i="7"/>
  <c r="CA5" i="7"/>
  <c r="CB5" i="7"/>
  <c r="CC5" i="7"/>
  <c r="CD5" i="7"/>
  <c r="CE5" i="7"/>
  <c r="CF5" i="7"/>
  <c r="AT5" i="7"/>
  <c r="AD5" i="7"/>
  <c r="AE5" i="7"/>
  <c r="AF5" i="7"/>
  <c r="AG5" i="7"/>
  <c r="AH5" i="7"/>
  <c r="AI5" i="7"/>
  <c r="AJ5" i="7"/>
  <c r="AK5" i="7"/>
  <c r="AL5" i="7"/>
  <c r="AM5" i="7"/>
  <c r="AN5" i="7"/>
  <c r="AP5" i="7"/>
  <c r="AQ5" i="7"/>
  <c r="AR5" i="7"/>
  <c r="AS5" i="7"/>
  <c r="Z6" i="7"/>
  <c r="Z7" i="7"/>
  <c r="Z8" i="7"/>
  <c r="Z9" i="7"/>
  <c r="Z10" i="7"/>
  <c r="Z11" i="7"/>
  <c r="Z12" i="7"/>
  <c r="Z13" i="7"/>
  <c r="Z14" i="7"/>
  <c r="Z15" i="7"/>
  <c r="Z16" i="7"/>
  <c r="Z17" i="7"/>
  <c r="Z18" i="7"/>
  <c r="Z19" i="7"/>
  <c r="Z20" i="7"/>
  <c r="Z21" i="7"/>
  <c r="Z22" i="7"/>
  <c r="Z23" i="7"/>
  <c r="Z24" i="7"/>
  <c r="Z25" i="7"/>
  <c r="Z26" i="7"/>
  <c r="Z27" i="7"/>
  <c r="Z28" i="7"/>
  <c r="Z29" i="7"/>
  <c r="Z30" i="7"/>
  <c r="Z31" i="7"/>
  <c r="Z32" i="7"/>
  <c r="Z33" i="7"/>
  <c r="Z34" i="7"/>
  <c r="Z35" i="7"/>
  <c r="Z36" i="7"/>
  <c r="Z37" i="7"/>
  <c r="Z38" i="7"/>
  <c r="Z39" i="7"/>
  <c r="Z40" i="7"/>
  <c r="Z41" i="7"/>
  <c r="Z42" i="7"/>
  <c r="Z43" i="7"/>
  <c r="Z44" i="7"/>
  <c r="Z45" i="7"/>
  <c r="Z46" i="7"/>
  <c r="Z47" i="7"/>
  <c r="Z48" i="7"/>
  <c r="Z49" i="7"/>
  <c r="Z50" i="7"/>
  <c r="Z51" i="7"/>
  <c r="Z52" i="7"/>
  <c r="Z53" i="7"/>
  <c r="Z54" i="7"/>
  <c r="Z55" i="7"/>
  <c r="Z56" i="7"/>
  <c r="Z57" i="7"/>
  <c r="Z58" i="7"/>
  <c r="Z59" i="7"/>
  <c r="Z60" i="7"/>
  <c r="Z61" i="7"/>
  <c r="Z62" i="7"/>
  <c r="Z63" i="7"/>
  <c r="Z64" i="7"/>
  <c r="Z65" i="7"/>
  <c r="Z66" i="7"/>
  <c r="Z67" i="7"/>
  <c r="Z68" i="7"/>
  <c r="Z69" i="7"/>
  <c r="Z70" i="7"/>
  <c r="Z71" i="7"/>
  <c r="Z72" i="7"/>
  <c r="Z73" i="7"/>
  <c r="Z74" i="7"/>
  <c r="Z75" i="7"/>
  <c r="Z76" i="7"/>
  <c r="Z77" i="7"/>
  <c r="Z78" i="7"/>
  <c r="Z79" i="7"/>
  <c r="Z80" i="7"/>
  <c r="Z81" i="7"/>
  <c r="Z82" i="7"/>
  <c r="Z83" i="7"/>
  <c r="Z84" i="7"/>
  <c r="Z85" i="7"/>
  <c r="Z86" i="7"/>
  <c r="Z87" i="7"/>
  <c r="Z88" i="7"/>
  <c r="Z89" i="7"/>
  <c r="Z90" i="7"/>
  <c r="Z91" i="7"/>
  <c r="Z92" i="7"/>
  <c r="Z93" i="7"/>
  <c r="Z94" i="7"/>
  <c r="Z95" i="7"/>
  <c r="Z96" i="7"/>
  <c r="Z97" i="7"/>
  <c r="Z98" i="7"/>
  <c r="Z99" i="7"/>
  <c r="Z100" i="7"/>
  <c r="AC5" i="7"/>
  <c r="AB5" i="7"/>
  <c r="AA5" i="7"/>
  <c r="Z5" i="7"/>
  <c r="G20" i="8"/>
  <c r="G19" i="8"/>
  <c r="B4" i="8"/>
  <c r="G95" i="9"/>
  <c r="G7" i="9"/>
  <c r="G8" i="9"/>
  <c r="G9" i="9"/>
  <c r="G10" i="9"/>
  <c r="G11" i="9"/>
  <c r="G12" i="9"/>
  <c r="G13" i="9"/>
  <c r="G14" i="9"/>
  <c r="G15" i="9"/>
  <c r="G16" i="9"/>
  <c r="G17" i="9"/>
  <c r="G18" i="9"/>
  <c r="G19" i="9"/>
  <c r="G20" i="9"/>
  <c r="G21" i="9"/>
  <c r="G22" i="9"/>
  <c r="G23" i="9"/>
  <c r="G24" i="9"/>
  <c r="G25" i="9"/>
  <c r="G26" i="9"/>
  <c r="G27" i="9"/>
  <c r="G28" i="9"/>
  <c r="G29" i="9"/>
  <c r="G30" i="9"/>
  <c r="G31" i="9"/>
  <c r="G32" i="9"/>
  <c r="G33" i="9"/>
  <c r="G34" i="9"/>
  <c r="G35" i="9"/>
  <c r="G36" i="9"/>
  <c r="G37" i="9"/>
  <c r="G38" i="9"/>
  <c r="G39" i="9"/>
  <c r="G40" i="9"/>
  <c r="G41" i="9"/>
  <c r="G42" i="9"/>
  <c r="G43" i="9"/>
  <c r="G44" i="9"/>
  <c r="G45" i="9"/>
  <c r="G46" i="9"/>
  <c r="G47" i="9"/>
  <c r="G48" i="9"/>
  <c r="G49" i="9"/>
  <c r="G50" i="9"/>
  <c r="G51" i="9"/>
  <c r="G52" i="9"/>
  <c r="G53" i="9"/>
  <c r="G54" i="9"/>
  <c r="G55" i="9"/>
  <c r="G56" i="9"/>
  <c r="G57" i="9"/>
  <c r="G58" i="9"/>
  <c r="G59" i="9"/>
  <c r="G60" i="9"/>
  <c r="G61" i="9"/>
  <c r="G62" i="9"/>
  <c r="G63" i="9"/>
  <c r="G64" i="9"/>
  <c r="G65" i="9"/>
  <c r="G66" i="9"/>
  <c r="G67" i="9"/>
  <c r="G68" i="9"/>
  <c r="G69" i="9"/>
  <c r="G70" i="9"/>
  <c r="G71" i="9"/>
  <c r="G72" i="9"/>
  <c r="G73" i="9"/>
  <c r="G74" i="9"/>
  <c r="G75" i="9"/>
  <c r="G76" i="9"/>
  <c r="G77" i="9"/>
  <c r="G78" i="9"/>
  <c r="G79" i="9"/>
  <c r="G80" i="9"/>
  <c r="G81" i="9"/>
  <c r="G82" i="9"/>
  <c r="G83" i="9"/>
  <c r="G84" i="9"/>
  <c r="G85" i="9"/>
  <c r="G86" i="9"/>
  <c r="G87" i="9"/>
  <c r="G88" i="9"/>
  <c r="G89" i="9"/>
  <c r="G90" i="9"/>
  <c r="G91" i="9"/>
  <c r="G92" i="9"/>
  <c r="G93" i="9"/>
  <c r="G94" i="9"/>
  <c r="G6" i="9"/>
  <c r="E58" i="8"/>
  <c r="E31" i="8"/>
  <c r="E103" i="8"/>
  <c r="E104" i="8"/>
  <c r="E105" i="8"/>
  <c r="E106" i="8"/>
  <c r="E99" i="8"/>
  <c r="E95" i="8"/>
  <c r="E94" i="8"/>
  <c r="E93" i="8"/>
  <c r="K31" i="8"/>
  <c r="I58" i="8"/>
  <c r="I71" i="8"/>
  <c r="I72" i="8"/>
  <c r="I73" i="8"/>
  <c r="I74" i="8"/>
  <c r="I75" i="8"/>
  <c r="I76" i="8"/>
  <c r="I77" i="8"/>
  <c r="I78" i="8"/>
  <c r="I57" i="8"/>
  <c r="I59" i="8"/>
  <c r="I60" i="8"/>
  <c r="I61" i="8"/>
  <c r="I62" i="8"/>
  <c r="I63" i="8"/>
  <c r="I64" i="8"/>
  <c r="I65" i="8"/>
  <c r="I66" i="8"/>
  <c r="I67" i="8"/>
  <c r="I68" i="8"/>
  <c r="I69" i="8"/>
  <c r="I70" i="8"/>
  <c r="I41" i="8"/>
  <c r="I42" i="8"/>
  <c r="I43" i="8"/>
  <c r="I44" i="8"/>
  <c r="I45" i="8"/>
  <c r="I46" i="8"/>
  <c r="I47" i="8"/>
  <c r="I48" i="8"/>
  <c r="I49" i="8"/>
  <c r="I50" i="8"/>
  <c r="I51" i="8"/>
  <c r="I52" i="8"/>
  <c r="I53" i="8"/>
  <c r="I54" i="8"/>
  <c r="I55" i="8"/>
  <c r="I56" i="8"/>
  <c r="I40" i="8"/>
  <c r="I35" i="8"/>
  <c r="I31" i="8"/>
  <c r="I20" i="8"/>
  <c r="I21" i="8"/>
  <c r="I22" i="8"/>
  <c r="I23" i="8"/>
  <c r="I24" i="8"/>
  <c r="I25" i="8"/>
  <c r="I26" i="8"/>
  <c r="I27" i="8"/>
  <c r="I28" i="8"/>
  <c r="I29" i="8"/>
  <c r="I30" i="8"/>
  <c r="I32" i="8"/>
  <c r="I33" i="8"/>
  <c r="I34" i="8"/>
  <c r="I19" i="8"/>
  <c r="E49" i="8"/>
  <c r="E50" i="8"/>
  <c r="E56" i="8"/>
  <c r="E60" i="8"/>
  <c r="E61" i="8"/>
  <c r="E62" i="8"/>
  <c r="E63" i="8"/>
  <c r="E64" i="8"/>
  <c r="E65" i="8"/>
  <c r="E74" i="8"/>
  <c r="E35" i="8"/>
  <c r="E34" i="8"/>
  <c r="E33" i="8"/>
  <c r="E32" i="8"/>
  <c r="E30" i="8"/>
  <c r="E29" i="8"/>
  <c r="E28" i="8"/>
  <c r="E27" i="8"/>
  <c r="E26" i="8"/>
  <c r="E25" i="8"/>
  <c r="E24" i="8"/>
  <c r="E23" i="8"/>
  <c r="E22" i="8"/>
  <c r="E21" i="8"/>
  <c r="E15" i="8"/>
  <c r="D10" i="8"/>
  <c r="D9" i="8"/>
  <c r="D8" i="8"/>
  <c r="D7" i="8"/>
  <c r="D6" i="8"/>
  <c r="E19" i="8" l="1"/>
  <c r="E20" i="8"/>
  <c r="G36" i="8"/>
  <c r="G82" i="8" s="1"/>
  <c r="M31" i="8"/>
  <c r="M30" i="8"/>
  <c r="E51" i="8"/>
  <c r="E100" i="8"/>
  <c r="E101" i="8"/>
  <c r="E102" i="8"/>
  <c r="E76" i="8"/>
  <c r="K58" i="8"/>
  <c r="E77" i="8"/>
  <c r="E41" i="8"/>
  <c r="E42" i="8"/>
  <c r="E43" i="8"/>
  <c r="E44" i="8"/>
  <c r="E45" i="8"/>
  <c r="E46" i="8"/>
  <c r="E47" i="8"/>
  <c r="E48" i="8"/>
  <c r="E52" i="8"/>
  <c r="E53" i="8"/>
  <c r="E54" i="8"/>
  <c r="E55" i="8"/>
  <c r="E57" i="8"/>
  <c r="E59" i="8"/>
  <c r="E66" i="8"/>
  <c r="E67" i="8"/>
  <c r="E68" i="8"/>
  <c r="E69" i="8"/>
  <c r="E70" i="8"/>
  <c r="E71" i="8"/>
  <c r="E72" i="8"/>
  <c r="E73" i="8"/>
  <c r="E75" i="8"/>
  <c r="E78" i="8"/>
  <c r="E40" i="8"/>
  <c r="E16" i="8"/>
  <c r="E96" i="8"/>
  <c r="K36" i="8"/>
  <c r="M62" i="8"/>
  <c r="M50" i="8"/>
  <c r="M21" i="8"/>
  <c r="M25" i="8"/>
  <c r="M60" i="8"/>
  <c r="M63" i="8"/>
  <c r="M24" i="8"/>
  <c r="M28" i="8"/>
  <c r="M34" i="8"/>
  <c r="M61" i="8"/>
  <c r="M56" i="8"/>
  <c r="M22" i="8"/>
  <c r="M29" i="8"/>
  <c r="M35" i="8"/>
  <c r="I36" i="8"/>
  <c r="M74" i="8"/>
  <c r="M64" i="8"/>
  <c r="M26" i="8"/>
  <c r="M33" i="8"/>
  <c r="M65" i="8"/>
  <c r="M49" i="8"/>
  <c r="M23" i="8"/>
  <c r="M27" i="8"/>
  <c r="M32" i="8"/>
  <c r="I79" i="8"/>
  <c r="M106" i="8"/>
  <c r="M99" i="8"/>
  <c r="M93" i="8"/>
  <c r="M15" i="8"/>
  <c r="M103" i="8"/>
  <c r="M105" i="8"/>
  <c r="M104" i="8"/>
  <c r="M95" i="8"/>
  <c r="M94" i="8"/>
  <c r="M19" i="8" l="1"/>
  <c r="E36" i="8"/>
  <c r="M20" i="8"/>
  <c r="M83" i="8"/>
  <c r="M36" i="8"/>
  <c r="M58" i="8"/>
  <c r="I82" i="8"/>
  <c r="M51" i="8"/>
  <c r="E110" i="8"/>
  <c r="M66" i="8"/>
  <c r="M43" i="8"/>
  <c r="K79" i="8"/>
  <c r="K82" i="8" s="1"/>
  <c r="M100" i="8"/>
  <c r="E107" i="8"/>
  <c r="E109" i="8" s="1"/>
  <c r="M77" i="8"/>
  <c r="M70" i="8"/>
  <c r="M48" i="8"/>
  <c r="M54" i="8"/>
  <c r="M76" i="8"/>
  <c r="M68" i="8"/>
  <c r="M101" i="8"/>
  <c r="M41" i="8"/>
  <c r="M46" i="8"/>
  <c r="M53" i="8"/>
  <c r="M40" i="8"/>
  <c r="M75" i="8"/>
  <c r="M67" i="8"/>
  <c r="M71" i="8"/>
  <c r="M42" i="8"/>
  <c r="M47" i="8"/>
  <c r="M52" i="8"/>
  <c r="M102" i="8"/>
  <c r="M78" i="8"/>
  <c r="M59" i="8"/>
  <c r="M69" i="8"/>
  <c r="M72" i="8"/>
  <c r="M44" i="8"/>
  <c r="M57" i="8"/>
  <c r="M73" i="8"/>
  <c r="M45" i="8"/>
  <c r="M55" i="8"/>
  <c r="M16" i="8"/>
  <c r="M96" i="8"/>
  <c r="E114" i="8" l="1"/>
  <c r="M110" i="8"/>
  <c r="M107" i="8"/>
  <c r="M79" i="8"/>
  <c r="M87" i="8" s="1"/>
  <c r="M109" i="8"/>
  <c r="E79" i="8"/>
  <c r="M114" i="8" l="1"/>
  <c r="E82" i="8"/>
  <c r="M82" i="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E24" authorId="0" shapeId="0" xr:uid="{E0EFFD82-87B0-42F8-BEA7-ED17DE0807C1}">
      <text>
        <r>
          <rPr>
            <b/>
            <sz val="9"/>
            <color indexed="81"/>
            <rFont val="Tahoma"/>
            <family val="2"/>
          </rPr>
          <t>Author:</t>
        </r>
        <r>
          <rPr>
            <sz val="9"/>
            <color indexed="81"/>
            <rFont val="Tahoma"/>
            <family val="2"/>
          </rPr>
          <t xml:space="preserve">
Does not include UIFSM and PE Premium (this is shown under I18D)</t>
        </r>
      </text>
    </comment>
    <comment ref="D74" authorId="0" shapeId="0" xr:uid="{855D8102-7C20-4ECE-899B-F56465C5ACBF}">
      <text>
        <r>
          <rPr>
            <b/>
            <sz val="9"/>
            <color indexed="81"/>
            <rFont val="Tahoma"/>
            <family val="2"/>
          </rPr>
          <t>From 2018 to 2019 we are asking for payments from the school to the local authority for the cost of a Private Finance Initiative contract to be entered separately as E28b. The purpose of this is to collect data on the cost of PFI to individual maintained schools, in order to inform consideration of how PFI costs can best be funded through the national funding formula in future. We already collect this data from academies but not maintained schools.
These payments are likely to include the whole of any PFI factor that the school receives through the local authority’s funding formula, but in many cases will also include a further contribution from the school’s delegated budget.
Schools that are not part of a PFI contract will not have anything to enter in this line.</t>
        </r>
        <r>
          <rPr>
            <sz val="9"/>
            <color indexed="81"/>
            <rFont val="Tahoma"/>
            <family val="2"/>
          </rPr>
          <t xml:space="preserve">
</t>
        </r>
      </text>
    </comment>
  </commentList>
</comments>
</file>

<file path=xl/sharedStrings.xml><?xml version="1.0" encoding="utf-8"?>
<sst xmlns="http://schemas.openxmlformats.org/spreadsheetml/2006/main" count="2644" uniqueCount="830">
  <si>
    <t>conversions = N</t>
  </si>
  <si>
    <t>next steps - remove VAT ISSUES FROM CFR HEADING FIGURES&lt; as CFR carry forward already includes this</t>
  </si>
  <si>
    <t>Budget Share
Nursery funding
Hospital placements
Historic Placements
Historic teachers pay &amp; pensions funding
Core School Budget Grant (CSBG)
NIC Grant
EY Expansion Grant</t>
  </si>
  <si>
    <t>Sixth Form Funding
DfE Funding
additional learning support sixth form
16 - 19 Bursary fund
post-16 formula and HN place funding
post-16 school budget grant
16 - 19 teachers pension scheme employer contribtions grant
post-16 NICs Grant</t>
  </si>
  <si>
    <t xml:space="preserve">High Needs Funding
Other HN top up funding for sixth form
Disability access fund (DAF) </t>
  </si>
  <si>
    <t>Fuding for pupila from ethnic minority backgrounds
Englsih as an additional language</t>
  </si>
  <si>
    <t xml:space="preserve">Pupil Premium
</t>
  </si>
  <si>
    <t>Other Government Grants
Senior Mental Health Lead Training Grant
Breakfast clubs early adopters
holiday activities and food programme
Wraparound childcare
Primary PE and Sports Grant
UIFSM</t>
  </si>
  <si>
    <t>Big Lottery fund
payments from other schools
milk subsidy
recycling refunds
apprenticeship levy
mayor of london FSM to all Primary pupils</t>
  </si>
  <si>
    <t>Income from Lettings
income from letting out school premises on an ad hoc, regular or longterm basis</t>
  </si>
  <si>
    <t xml:space="preserve">I08B: other income from facilities and services 
Includes: 
income from meals provided to external customers including other schools 
income from assets such as the hire of equipment or other facilities 
all other income the school receives from facilities and services, such as income for consultancy, training courses and examination fees 
any interest payments received from bank accounts held in the school’s name or used to fund school activities 
income from, for example, sale of school uniforms, materials, private phone calls, photocopying, publications, books  
income from before and after school clubs 
income from, for example, the resale of items to pupils, such as musical instruments, classroom resources, commission on photographs 
income from noncatering vending machines 
income from a pupilfocused special facility 
income from the rental of school premises including deductions from salaries where staff live on site 
income from universities for student/teacher placements 
income from energy/feed in tariffs 
income from SEN and alternative provision support services commissioned by the local authority or other school, for delivery by the school or pupil referral unit, under a service level agreement specifying the service required for pupils who may or may not be on the roll of the school, and who remain the responsibility of the commissioning local authority or school  
</t>
  </si>
  <si>
    <t>Includes: 
income from catering, school milk provision and catering vending machines  
any payments received from catering contractors, for example, where a contractor is in default of contract or has previously overcharged the school 
Excludes: 
receipts for catering for external customers (see I08) 
income from noncatering vending machines (see I08) 
any balances carried forward from previous years</t>
  </si>
  <si>
    <t xml:space="preserve">I10: receipts from supply teacher insurance claims 
Includes: 
payments from staff absence insurance schemes (including those offered by the local authority) to cover the cost of supply teachers  
Excludes: 
insurance receipts for any other claim, for example absence of nonteaching staff, or building, contents, and public liability (see I11) 
any carryforward balances from previous years </t>
  </si>
  <si>
    <t>I11: receipts from other insurance claims 
Includes: 
all receipts from commercial insurance or the risk protection arrangement in respect of claims for losses incurred (including absence insurance schemes for education support staff and other non-teaching staff)  
Excludes: 
insurance receipts from teacher absence claims (see I10) 
any carry-forward balances from previous years 
Further information  
Where an insurance receipt relates to a claim for a capital item, the income should first be recorded under this heading and then moved into the capital section of the framework via direct revenue financing (E30).</t>
  </si>
  <si>
    <t xml:space="preserve">I12: income from contributions to visits etc. 
Includes: 
income from parental contributions requested by the school for services, such as educational visits, field trips, boarding fees   
fees for additional hours of nursery provision paid for by parents 
payments to the school for damage caused by pupils 
Excludes: 
donations and voluntary funds (see I13) 
any balances carried forward from previous years </t>
  </si>
  <si>
    <t>I13: donations and/or voluntary funds 
Income recorded against this code has been paid into the main school budget during the financial year. It excludes money that has remained in the school’s private accounts throughout the year. 
Includes all income from private sources under the control of the governing body available for the purposes of the school or for the purposes of the maintenance of any part of the school premises: 
income provided to the school’s account from foundation, diocese or trust funds during the year to support educational needs at the school 
business sponsorship 
income from fund-raising activities 
any contributions from parents (not requested by the school for specific services) that are used to provide educational benefits for students 
Excludes: 
any contributions or donations that are not used for the benefit of students’ learning or the school 
any balances available in trust funds or other private or non-public accounts 
any balances carried forward from previous years</t>
  </si>
  <si>
    <t>E01: teaching staff 
Expenditure on salaries and wages of permanent teaching staff consisting of gross pay including allowances, maternity pay and the employer’s contributions to National Insurance and teachers’ pensions. 
Includes: 
teachers employed directly by the school including supernumerary/peripatetic teachers on short-term contracts 
relates to all contracted full-time and part-time teachers paid within the scope of the Education Act 2002 
expenditure on salaries and wages consisting of gross pay including allowances, maternity pay and the employer’s contributions to National Insurance and teachers’ pensions 
net off any teachers’ maternity pay refunds here 
teaching and learning responsibilities (TLR) 
Excludes: 
any teachers employed casually and directly, that is, supply teachers (see E02) 
any teacher not employed directly by the school such as agency staff (see E26 or E27)</t>
  </si>
  <si>
    <t xml:space="preserve">E02: supply teaching staff 
Relates to all supply teachers paid within the scope of the Education Act 2002. 
Includes salaries and wages for supply teaching staff employed directly by the school that are covering teaching staff absence for: 
curriculum release 
long-term absence 
sickness absence 
training absence 
expenditure on salaries and wages consisting of gross pay including allowances, maternity pay and the employer’s contributions to National Insurance and superannuation 
Excludes: 
supply teachers not employed directly by the school (such as, paid via an agency or another third party), regardless of the period of cover (see E26 for agency supply teachers) </t>
  </si>
  <si>
    <t>E03: education support staff 
Includes expenditure on salaries and wages of permanent support staff employed directly by the school in support of students’ learning, consisting of gross pay including allowances, maternity pay and the employer’s contributions to National Insurance and superannuation for: 
childcare staff 
teaching assistants/learning support assistants 
examination invigilators and examination officers 
foreign language assistants 
librarians 
nursery assistants 
pianists 
residential childcare officers at a residential special school 
supply education support staff employed directly by the school 
workshop, technology, and science technicians 
educational welfare officers 
cover supervisors 
staff employed to follow up attendance issues 
Excludes: 
education support staff not employed directly by the school. Where the cost is incurred as part of a service contract, these costs must be shown in the specific service grouping and not identified as separate staffing costs (see E27)</t>
  </si>
  <si>
    <t xml:space="preserve">E04: premises staff 
Includes expenditure on salaries and wages of premises staff employed directly by the school, consisting of gross pay including allowances, maternity pay and the employer’s contributions to National Insurance and superannuation for: 
caretakers
cleaners 
grounds staff 
maintenance staff 
porters 
messengers 
security staff 
Excludes: 
premises staff not employed directly by the school. Where the cost is incurred as part of a service contract, these costs must be shown in the framework under that service heading, such as, cleaning under E14 
premises staff employed to manage and support the school’s special facilities (see E07) </t>
  </si>
  <si>
    <t xml:space="preserve">E05: administrative and clerical staff 
Includes expenditure on salaries and wages of administrative and clerical staff employed directly by the school, consisting of gross pay including allowances, maternity pay and the employer’s contributions to National Insurance and superannuation for: 
business managers and bursars 
clerk to the governing body 
receptionists 
school secretaries 
other administrative staff 
telephonists 
typists 
IT manager 
Excludes: 
administrative and clerical staff not employed directly by the school – where the cost is incurred as part of a service contract, these costs must be shown in the framework under that service heading, such as, clerking service under E28A 
administrative and clerical staff employed to manage and support the school’s special facilities (see E07) 
excludes IT teachers, even where they have responsibility for managing IT systems within the school (see E01) </t>
  </si>
  <si>
    <t>E06: catering staff 
Includes expenditure on salaries and wages of catering staff employed directly by the school, consisting of gross pay including allowances, maternity pay and the employer’s contributions to National Insurance and superannuation for: 
cashiers 
chefs and cooks 
kitchen porters 
servers 
snack bar staff 
Excludes: 
catering staff not employed directly by the school – where the cost is incurred as part of a service contract, these costs must be shown in the framework under that service heading, such as, catering contract under E25 
mealtime assistants (see E07) 
catering staff employed to manage and support the school’s special facilities (see E07)</t>
  </si>
  <si>
    <t xml:space="preserve">E07: cost of other staff 
Includes expenditure on salaries and wages of other staff employed directly by the school, consisting of gross pay including bonus and allowances, maternity pay and the employer’s contributions to National Insurance and superannuation for: 
mealtime assistants and midday supervisors 
boarding staff of a residential school, such as laundry assistants and night-time social workers 
escorts (for example, for pupils with medical or special educational needs) 
liaison officers 
staff employed to manage and support pupil-focused special facilities available at the school 
staff supervising students during before and after school sessions or clubs and during breaks 
supply cost of other staff 
youth workers 
nurses and medical staff 
Excludes: 
cost of other staff not employed directly by the school – where the cost is incurred as part of a service contract, these costs must be shown in the framework under that service heading, such as E28A </t>
  </si>
  <si>
    <t xml:space="preserve">E08: indirect employee expenses 
Hide
Includes: 
recruitment costs, such as advertising, interviews, relocation expenses 
employee travel and subsistence (where not directly attributed to another CFR heading) (see E09 and E19) 
duty meals 
pensions payments including any premature retirement payments made by the school and pension deficit payments, where these are paid separately from pension contributions 
lump sum compensation and redundancy payments and medical fees 
car leasing expenditure where the cars are for staff use 
teacher inter-site travel costs 
childcare vouchers 
payments to site service officers (caretakers, school keepers) for expenses such as house gas, rates, council taxes, electricity and telephone rental 
car parking fees 
Excludes 
salary costs (see E01 to E07) 
any cost for persons not employed directly by the school – where incurred in relation to a service contract, these costs should be allocated to the relevant CFR heading (see E26, E27 and E28A)  </t>
  </si>
  <si>
    <t xml:space="preserve">E09: staff development and training 
Hide
Includes: 
development and training costs for all staff (directly and not directly employed) at the school, including apprentices 
cost of all in-service training courses and other development opportunities 
cost of equipment and resources to provide in service training 
Excludes:
cost of supply staff used to cover the teacher absence (see E02 or E26) 
 IT consultancy (see E20G) </t>
  </si>
  <si>
    <t xml:space="preserve">E10: supply teacher insurance 
Hide
Includes: 
premiums paid to insurers for supply teacher cover 
sums de-delegated by the local authority for centrally managed schemes for teaching staff costs – supply cover (long-term sickness, maternity, trade union and public duties) 
Excludes 
premiums paid to insurers for cover other than for teacher absence (see E11) 
vehicle insurance (see E23) 
accident and public liability insurance for persons not employed directly by the school (see E23) 
school trip insurance (see E23) 
premises related insurance (see E23) 
non-teaching cover supervisors (see E11) </t>
  </si>
  <si>
    <t xml:space="preserve">E11: staff-related insurance 
Hide
Includes: 
cover for non-teaching staff absence including unqualified cover supervisors 
employee related insurance for accident and liability, assault, fidelity guarantee, libel, and slander 
sums de-delegated by the local authority for centrally managed schemes for non-teaching staff costs – supply cover (long-term sickness, maternity, trade union and public duties) 
Excludes: 
insurance premiums paid to cover teaching absence for staff directly employed by the school (see E10) 
premises related insurance (see E23) 
vehicle insurance (see E23) 
accident and public liability insurance for persons not employed directly by the school (see E23) 
school trip insurance (see E23) 
If the school is a member of the risk protection arrangement, the whole of the membership payment should be entered at E23. </t>
  </si>
  <si>
    <t xml:space="preserve">E12: building maintenance and improvement 
Hide
This category is a specific service grouping. 
Includes: 
charges by contractors for internal and external repair, maintenance and improvement to buildings and fixed plant, including costs of labour and materials 
related professional and technical services, including labour costs where supplied as part of the contract/service 
costs of materials and equipment used by directly employed staff for internal and external repair, maintenance and improvement to buildings and fixed plant 
fixtures and fittings, such as carpet and curtains 
Excludes: 
cost of premises staff who are directly employed by the school (see E04) 
any leases that are classed as capital 
cost of improvements that is above the school / local authority de minimis level (see CE01 or CE02) 
cost of maintenance and improvement of special facilities or community-focused facilities (see E24 and E32) </t>
  </si>
  <si>
    <t xml:space="preserve">E13: grounds maintenance and improvement
This category is a specific service grouping. 
Includes: 
maintenance and improvement on gardens and grounds, including car parking, play areas, playground equipment, sports fields and pitches on the school campus 
related professional and technical services, including labour costs where supplied as part of the contract/service 
Excludes: 
cost of staff where they are directly employed by the school (see E04) 
cost of improvements that is above the de minimis level (see CE01 or CE02) 
cost of maintenance and improvement of special facilities or community-focused facilities (see E24 and E32) 
any leases that are classed as capital </t>
  </si>
  <si>
    <t xml:space="preserve">E14: cleaning and caretaking 
This category is a specific service grouping. 
Includes: 
supplies used in cleaning and caretaking 
cost of equipment such as floor polishers, vacuum cleaners, and other hardware 
charges by contractors for providing a cleaning service 
charges by contractors for providing a caretaking service 
related professional and technical services 
Excludes: 
cost of staff where they are directly employed by the school (see E04) 
any leases that are classed as capital </t>
  </si>
  <si>
    <t xml:space="preserve">E15: water and sewerage 
Includes: 
all costs related to water and sewerage 
emptying of septic tanks 
Excludes: 
any costs arising from repairs or maintenance to water or sewerage systems (see E12 or E13) </t>
  </si>
  <si>
    <t xml:space="preserve">E16: energy 
Includes: 
all costs related to fuel and energy, including fuel oil, solid fuel, electricity and gas 
repayment of Salix loans for energy efficiency projects 
Excludes: 
any costs arising from repairs or maintenance to energy supplies (see E12 or E13) </t>
  </si>
  <si>
    <t xml:space="preserve">E17: rates 
Hide
Includes: 
national non-domestic rates expenditure (NNDR) </t>
  </si>
  <si>
    <t xml:space="preserve">E18: other occupation costs 
Includes: 
rents, lease or hire charges for premises 
refuse collection 
hygiene services, such as, paper towels, toilet rolls, hand driers  
security patrols and services 
CCTV/burglar alarm maintenance contracts 
landlord’s service charges 
health and safety costs, including fire-fighting equipment 
electrical testing and pest control 
Excludes: 
cost of staff where they are directly employed by the school (see E04 and E07) 
emptying the septic tanks (see E15) 
any leases that are classed as capital 
If the school has a contract, such as security services, covering all costs including supply of labour, and maintenance, all costs should be included in this specific service grouping. </t>
  </si>
  <si>
    <t xml:space="preserve">E19: learning resources 
Includes: 
achievement gifts and prizes awarded to pupils 
books (library and textbooks) 
charges for the school library 
classroom and learning equipment (excluding information and communication technology (ICT) equipment) 
curriculum transport, including minibus expenses such as maintenance, tax, fuel (excludes insurance see E23) 
furniture used for teaching purposes 
pupil travel for work experience placements 
purchase, lease, hire or maintenance contracts of audio-visual or other equipment used for teaching 
reprographic resources and equipment used specifically for teaching purposes 
school trips and educational visits 
servicing and repairs to musical instruments and PE equipment used as part of the curriculum 
subscriptions, publications, periodicals, and copyright fees associated with the curriculum, including sums de-delegated by the local authority (not nationally administered licences purchased by the Secretary of State) 
teaching materials 
television licence fees used for teaching purposes 
payments to alternative provision services including pupil referral units (PRUs), non-maintained special schools (NMSS), and independent schools 
primary school positive intervention programme (PIP) examination costs 
payments made to students in receipt of the 16 to 19 Bursary Fund 
Excludes: 
curriculum ICT costs (see E20 and CE04) 
any leases that are classed as capital 
resources that are used for administrative purposes (see E22). Where a resource is used for curriculum and administrative purposes, and where costs are material, costs or estimates of the split should be coded separately at the time of purchase </t>
  </si>
  <si>
    <t xml:space="preserve">E20A: Connectivity  
Includes:  
main and backup broadband lines, wireless networks, network switches, network cables  
telephony, ISDN, ASDL or other dedicated phone lines  
any leasing costs associated with connectivity and telephony that are below the threshold for capitalisation 
safety and security features, such as cyber security and filtering and monitoring, if bundled with connectivity services  
Excludes:  
connectivity expenditure where costs are capitalised such as installation costs or where phones are not leased (see CE04A) 
mobile phones, including hardware and contracts  
any leases that are classed as capital </t>
  </si>
  <si>
    <t xml:space="preserve">E20B: Onsite servers  
Hide
Includes: 
purchased or leased onsite physical servers present in the school where these are not capitalised  
onsite servers that support cloud-based storage 
Excludes:   
cloud-based storage where the school does not have a physical onsite server  
energy costs associated with onsite servers  
expenditure on onsite servers where costs are capitalised  
repair and maintenance costs (see E20G)  
any leases that are classed as capital </t>
  </si>
  <si>
    <t>E20C: IT learning resources  
Hide
Includes:   
curriculum software to support teaching and learning such as apps and lesson planning tools  
subscriptions and licences associated with educational software and websites  
digital learning platforms   
e-books   
Excludes:   
resources that are used specifically for administration purposes such as management information systems, safeguarding systems, data storage (see E20D)  
laptop, desktops and tablets, including associated licences (see E20E)  
other hardware such as audio-visual screens, printers and keyboards (see E20F)   
any leases that are classed as capital 
Where a resource is used for learning and administration purposes, and where costs are material, costs or estimates of the split should be coded separately at the time of purchase.</t>
  </si>
  <si>
    <t>E20D: Administration software and systems  
Hide
Includes:   
administration and management software such as management information systems (MIS), safeguarding, finance, cashless catering, building management and payment portals  
operating systems and device licences, unless bundled into the cost of laptops, desktops and tablets (see E20E)  
IT hosting, including cloud and data storage   
cybersecurity, filtering and monitoring if not part of any connectivity services  
Excludes:  
connectivity such as broadband and telephony (see E20A)  
IT learning resources (see E20C)  
hardware  
inhouse or third-party IT support   
any leases that are classed as capital 
Where a resource is used for learning and administration purposes, and where costs are material, costs or estimates of the split should be coded separately at the time of purchase</t>
  </si>
  <si>
    <t xml:space="preserve">E20E: Laptops, desktops and tablets  
Hide
Includes:   
laptops, desktops and tablets purchased or leased by the school used for teaching, learning and administration, where these are not classed as capital   
peripherals such as keyboards, mouses and display screens if bundled into the cost of the devices  
operating systems and licences if bundled into the cost of devices  
device management tools  
Excludes  
bring your own device (BYOD) schemes where pupils and or staff are required to bring their own devices such as laptops or tablets  
peripherals that are not bundled into the cost of the devices  
any other hardware (see E20F)  
expenditure where device costs are capitalised (see CE04)  
IT support unless bundled into the purchase or hire of the devices 
any leases that are classed as capital  </t>
  </si>
  <si>
    <t xml:space="preserve">E20F: Other hardware  
Hide
Includes:   
hardware such as printers and consumables, audio-visual display screens, projectors and CCTV   
peripherals such as keyboards and mouses where they are not bundled into laptop, desktop, and tablet costs (see E20E)  
purchase or hire of any hardware where not capitalised 
Excludes: 
laptops, desktops, and tablets (see E20E)  
onsite servers (see E20B)  
software unless bundled as part of the cost of the hardware  
expenditure where costs are capitalised (see CE04) 
any leases that are classed as capital </t>
  </si>
  <si>
    <t xml:space="preserve">E20G: IT support  
Hide
Includes:   
third-party IT support contracts   
maintenance and repair of technology provided by third parties   
IT related consultancy  
estimated costs of IT support if these are bundled into other services  
Excludes:  
In-house IT support such as a network or IT manager. This will be included in staff costs </t>
  </si>
  <si>
    <t xml:space="preserve">E21: examination fees 
Includes: 
the costs of test and examination entry fees and any accreditation costs related to pupils. This includes GCSEs, A/AS levels and the European Baccalaureate 
administrative costs, for example, external marking 
Excludes: 
primary schools wouldn’t expect to see any expenditure in E21. However, if there are any administrative costs (such as external marking) incurred by taking these examinations, they should be included in E21. The cost of examination resources, such as the test papers themselves, should be recorded under E19  </t>
  </si>
  <si>
    <t xml:space="preserve">E22: administrative supplies 
Includes: 
administrative stationery 
administrative printing 
administrative reprographics 
postage 
bank charges 
advertising (but not for recruitment - see E08) 
telephone charges (not dedicated internet lines - see E20A) 
medical and domestic supplies 
purchase, hire, lease and maintenance of furniture and equipment not used for teaching purposes, where these are not capitalised 
subscriptions, publications, periodicals and copyright fees not related to the curriculum 
school publications, such as parents’ report and school brochure 
any governors’ expenses as they should not be attached to any staff related costs 
marketing costs for school prospectuses 
Excludes: 
any costs directly attributable to the curriculum (see E19 and E20) 
dedicated internet lines (see E20A) 
purchase, hire or maintenance contracts of ICT or other equipment not to be used for teaching purposes (see E20D) 
material costs directly attributable to another specific service grouping 
any leases classed as capital </t>
  </si>
  <si>
    <t xml:space="preserve">E23: other insurance premiums 
Includes: 
sums de-delegated by the local authority for centrally managed insurance schemes 
premises related insurance 
vehicle insurance 
accident and public liability insurance for persons not employed directly by the school 
school trip insurance 
sums de-delegated by the local authority for contingencies (including support for schools in financial difficulties, new/closing/amalgamating schools, closing school deficits) 
payment for membership of the risk protection arrangement, whether this is done through de-delegation or through a negative factor in the local formula 
Excludes: 
insurance for supply teacher cover (see E10) 
other staff insurance cover (see E11) </t>
  </si>
  <si>
    <t xml:space="preserve">E24: special facilities 
Hide
Includes: 
swimming pools and sports centres 
boarding provision 
rural studies and farm units 
payments by your school to another school for the benefit of pupils at the other school, for example, by a partner school in a collaboration or cluster to other schools to promote release for training  
pupil inter-site travel, such as moving between sites 
expenses relating to before and after-school clubs 
delegated home to school transport 
indirect employee expenses and agency staff expenses relating to a special facility 
purchase of trading items for re-sale, such as school uniforms, books, stationery 
donations paid by the school to a charity 
community education with a benefit to the pupils at the school 
Excludes: 
staff costs associated with managing and supporting the special facility for directly employed staff (see E03, E04, E05, E06, E07) 
staff teaching in the special facility (see E01, E02) 
school trips (see E19) 
residential special schools (see E19) 
any community-focused expenditure (see E31, E32) </t>
  </si>
  <si>
    <t xml:space="preserve">E25: catering supplies 
Hide
This category is a specific service grouping. 
Includes: 
non-capital catering equipment 
provisions 
other supplies used in catering, such as cleaning materials, protective clothing 
purchase, rent, lease or hire of catering vending machines, where these are not classed as capital 
full cost of service contract 
related professional and technical services 
repairs and maintenance of kitchen equipment, including safety checks 
cost of providing free school meals and milk 
Excludes 
cost of staff where they are directly employed by the school (see E06) 
cost of any kitchen or catering equipment above the de minimis level (see CE03) 
any leases classed as capital </t>
  </si>
  <si>
    <t xml:space="preserve">E26: agency supply teaching staff 
Hide
Includes: 
cost paid to an agency for teaching staff that have been brought in to cover teacher absence. Includes cover of any period and for all reasons including illness, absence for training, and any leave 
Excludes: 
supply teachers employed directly by the school (see E02) </t>
  </si>
  <si>
    <t xml:space="preserve">E27: bought-in professional services - curriculum 
Hide
Includes: 
costs paid to an agency for staff other than teachers who have been brought in to cover absence. 
professional services, consultancy and advice purchased from the local authority or a third party in support of the curriculum 
payments to any visiting lecturers/speakers 
courses purchased for students from external providers, for example, further education colleges or other schools 
examination invigilators 
music teachers who are self employed 
peripatetic music teachers employed by the local authority 
support for ethnic minority pupils or underachieving groups, including sums de-delegated by the local authority 
behaviour support services, including sums de-delegated by the local authority 
library and museum services, including sums de-delegated by the local authority </t>
  </si>
  <si>
    <t xml:space="preserve">E28A: bought-in professional services – other (except PFI) 
Hide
Includes professional services, consultancy and advice to staff and governors purchased from the local authority or an external party relating to: 
management 
finance 
legal 
personnel 
premises 
clerking service if a clerk is not directly employed by the school 
free school meals (FSM) eligibility checking, including sums de-delegated by the local authority 
any security personnel employed to bank revenue funding </t>
  </si>
  <si>
    <t xml:space="preserve">E28B: bought-in professional services – other (PFI) 
Hide
From 2018 to 2019 we have asked for payments from the school to the local authority for the cost of a private finance initiative (PFI) contract to be entered separately in E28B. The purpose of this is to collect data on the cost of PFI to individual maintained schools, to inform consideration of how PFI costs can best be funded through the national funding formula in future. We already collected this data from academies but not maintained schools.  
These payments are likely to include the whole of any PFI factor that the school receives through the local authority’s funding formula, but in many cases will also include a further contribution from the school’s delegated budget. 
Schools that are not part of a PFI contract will not have anything to enter in this line. 
Excludes: 
cost of staff where they are directly employed by the school (see E04 – E07) 
consultancy and advice for curriculum (see E27) 
energy costs paid under a PFI contract, which should be entered at E16    
facilities management provided via a PFI contract, which should be entered at E14 
catering provided via a PFI contract, which should be entered at E25 </t>
  </si>
  <si>
    <t xml:space="preserve">E29: loan interest 
Hide
Includes: 
interest paid on overdrafts and other liabilities 
Excludes: 
interest received (see I08) </t>
  </si>
  <si>
    <t xml:space="preserve">E30: direct revenue financing (revenue contributions to capital) 
Hide
Includes: 
all amounts transferred to CI04 to fund capital works: this will also be recorded at CI04 – may include receipts from insurance claims or claims under the risk protection arrangement for capital losses received into income under I11. Funding from a school’s general income should be transferred only when the capital expenditure takes place 
any amount transferred to a local authority reserve to part-fund a capital scheme which is being delivered by the local authority – this will not be matched by an income figure in the ‘income’ or ‘capital income’ lines 
any contribution made by a voluntary aided school from revenue funding to the governors’ liability for capital expenditure 
any repayment of principal on a capital loan from the local authority 
any amount spent on leases which are classed as capital 
maintained schools may not enter into loan agreements with other bodies – no maintained school may borrow money (including contracting to a financial lease), other than from their local authority, when a loan scheme exists, without the permission of the Secretary of State </t>
  </si>
  <si>
    <t xml:space="preserve">E31: community-focused school staff 
Hide
Expenditure on salaries and wages of staff employed directly by the school for community purposes, consisting of gross pay including allowances, maternity pay and the employer’s contributions to National Insurance and superannuation. 
Includes: 
cost of all staff employed directly by the school for community-focused activities 
adult education tutors, where the school manages an adult education programme 
Excludes: 
cost of school staff who are not employed directly by the school for community-focused activities (see E01 – E07) </t>
  </si>
  <si>
    <t xml:space="preserve">E32 Community-focused school costs 
Hide
Includes: 
all running costs associated with a community-focused school activity or facility  
recruitment costs, materials and so on 
Excludes: 
any community-focused running costs that are incurred because of a third party delivering the activity who has not been directly employed or contracted by the school - these need to be recorded under E01 to E30 </t>
  </si>
  <si>
    <t xml:space="preserve">CI01: capital income 
Hide
Includes: 
capital funding from public sources, which is managed by the governing body, including devolved formula capital (DFC) 
proceeds from the sale of fixed assets 
loans from the local authority to fund specific capital schemes 
voluntary aided (VA) schools should record DFC received even if the funds were sent to the diocese 
Excludes: 
voluntary income (see CI03) 
direct revenue funding (see CI04) </t>
  </si>
  <si>
    <t xml:space="preserve">CI03: voluntary or private income 
Hide
Includes: 
voluntary or private income including donations dedicated for use as capital funds 
Excludes: 
voluntary or private income that will be used to fund daytoday operations of the school (see I13) </t>
  </si>
  <si>
    <t>CI04: direct revenue financing 
Hide
Includes: 
the amount from revenue expenditure applied to capital financing within the school – this is a match to amounts in E30 for capital expenditure undertaken by the school (not any amount transferred to a local authority reserve or contributed to the liabilities of the governing body of a VA school under E30) 
amounts spent on leases which are classed as capital, matching the amount recorded for these in E30 
Excludes: 
school revenue balances not applied to a capital project</t>
  </si>
  <si>
    <t xml:space="preserve">CE01: acquisition of land and existing buildings 
Includes: 
cost of land acquisition including fees and charges related to the acquisition 
cost of acquiring existing buildings, including fees and charges related to the acquisition 
any leases classed as capital 
Excludes: 
construction of new buildings (see CE02) </t>
  </si>
  <si>
    <t xml:space="preserve">CE02: new construction, conversion, and renovation 
Includes: 
cost of new construction, including fees 
cost of conversions and renovations  
costs of extension to existing premises 
Excludes: 
cost of land and existing buildings (see CE01) 
costs for conversion and renovation under the school’s de minimis threshold - this is revenue spending (see E12) </t>
  </si>
  <si>
    <t xml:space="preserve">CE03: vehicles, plant, equipment, and machinery 
Includes: 
any capitalised expenditure, including the acquisition, renewal or replacement of vehicles, equipment or machinery to be used at the school 
any leases classed as capital 
Excludes: 
capital expenditure on ICT equipment (see CE04) </t>
  </si>
  <si>
    <t xml:space="preserve">CE04A: Connectivity 
Includes:  
broadband, wireless networks, network switches, network cables where they are capitalised  
telephony, ISDN, ASDL or other dedicated phone lines where they are not leased 
phones where they are not leased  
installation costs  
any leases classed as capital 
Excludes: 
maintenance costs (see E20A)  
IT support, repair and maintenance costs  
mobile phones </t>
  </si>
  <si>
    <t xml:space="preserve">CE04B: Onsite servers 
Includes:  
physical onsite servers where costs are capitalised  
any leases classed as capital 
Excludes:  
maintenance costs (see E20B)  
cloud storage costs  
IT support, repair and maintenance costs  </t>
  </si>
  <si>
    <t xml:space="preserve">CE04C: Administration software and systems  
Includes: 
administration and management software such as management information systems (MIS), safeguarding, finance, cashless catering, building management and payment portals  
operating systems and device licences, unless bundled into the cost of laptops, desktops and tablets   
cloud and data storage   
cybersecurity, filtering and monitoring if not part of any connectivity services 
any leases classed as capital 
Excludes:  
connectivity such as broadband and telephony (see section CE04A)  
IT learning resources   
hardware  
IT support, repair, and maintenance costs  </t>
  </si>
  <si>
    <t xml:space="preserve">CE04D: Laptops, desktops, and tablets  
Includes: 
laptops, desktops and tablets purchased by the school used for teaching, learning and administration 
operating systems and licences if bundled into the cost of devices 
device management tools 
any leases classed as capital 
Excludes  
bring your own device (BYOD) schemes where pupils and or staff are required to bring their own devices such as laptops or tablets  
any other hardware (see CE04E)  
IT support, repair, and maintenance costs  
Where a resource is used for learning and administration purposes, and where costs are material, costs or estimates of the split should be coded separately at the time of purchase. </t>
  </si>
  <si>
    <t>CE04E: Other hardware  
Includes: 
hardware such as printers and consumables, audio-visual display screens, projectors and CCTV   
peripherals such as keyboards and mouses where they are not bundled into laptop, desktop and tablet costs (see CE04D) 
any leases classed as capital 
Excludes: 
laptops, desktops, and tablets (see section CE04D)  
onsite servers (see section CE04B)  
IT support, repair, and maintenance cos</t>
  </si>
  <si>
    <t xml:space="preserve">B01: committed revenue balances 
Hide
Includes: 
committed cumulative balance of income, including any committed revenue balances carried over from previous years, less expenditure from revenue funding sources during the financial year and any clawback of committed balances during the year by the local authority 
any unspent voluntary income brought into the public accounts in the financial year for specific purposes 
any earmarked public funds (in accordance with the terms of the local authority’s scheme) 
any unspent and committed pupil-focused extended school funding and/or grants 
unspent amount of current financial year’s pupil premium grant </t>
  </si>
  <si>
    <t xml:space="preserve">B02: uncommitted revenue balances 
Hide
Includes: 
uncommitted cumulative balance of income, including any uncommitted revenue balances from previous years, less expenditure from revenue funding sources during the financial year and any clawback of uncommitted balances during the year by the local authority </t>
  </si>
  <si>
    <t xml:space="preserve">B03: devolved formula capital balance 
Hide
Includes: 
devolved formula capital including roll-over from previous years </t>
  </si>
  <si>
    <t xml:space="preserve">B05: other capital balances 
Hide
Includes: 
sum of all other capital balances not already accounted for – this includes capital funding received during previous financial years from specific grants which no longer exist 
Excludes: 
balances that appear in the framework in B01 to B03 </t>
  </si>
  <si>
    <t xml:space="preserve">B06: community-focused school revenue balances 
Hide
Includes: 
any unspent community-focused school balances 
any carried forward community-focused school balances from previous years 
Excludes: 
pupil-focused extended school balances (see B01 or B02)  </t>
  </si>
  <si>
    <t xml:space="preserve">B07: Identification of capital loans to the school 
Hide
Enter the outstanding amount of any capital loan which the school has an agreement to repay. This will ordinarily be a loan from the local authority. This is a memorandum item which should not impact on the way B05 (other capital balances) is calculated. </t>
  </si>
  <si>
    <t>Capital Income</t>
  </si>
  <si>
    <t>Capital Expenditure</t>
  </si>
  <si>
    <t>NOTE to school to correct totals if necessary</t>
  </si>
  <si>
    <t>Closing Balances</t>
  </si>
  <si>
    <t>Notepad Details</t>
  </si>
  <si>
    <t>School Details</t>
  </si>
  <si>
    <t>Opening Balances</t>
  </si>
  <si>
    <t>School Number</t>
  </si>
  <si>
    <t>School Name</t>
  </si>
  <si>
    <t>Contact Name</t>
  </si>
  <si>
    <t>Contact Email</t>
  </si>
  <si>
    <t>Contact Phone</t>
  </si>
  <si>
    <t>Federated
Flag
(Yes/No)</t>
  </si>
  <si>
    <t>FederationEstab1</t>
  </si>
  <si>
    <t>FederationEstab2</t>
  </si>
  <si>
    <t>FederationEstab3</t>
  </si>
  <si>
    <t>FederationEstab4</t>
  </si>
  <si>
    <t>FederationEstab5</t>
  </si>
  <si>
    <t>FederationEstab6</t>
  </si>
  <si>
    <t>FederationEstab7</t>
  </si>
  <si>
    <t>FederationEstab8</t>
  </si>
  <si>
    <t>FederationEstab9</t>
  </si>
  <si>
    <t>FederationEstab10</t>
  </si>
  <si>
    <t>Data Preparation
(Y/N)</t>
  </si>
  <si>
    <t>Data Version
(Final/
Preliminary)</t>
  </si>
  <si>
    <t>Complete
(Y/N)</t>
  </si>
  <si>
    <t>Cash or Accruals</t>
  </si>
  <si>
    <t>Insurance
(Y/N)</t>
  </si>
  <si>
    <t>OB01</t>
  </si>
  <si>
    <t>OB02</t>
  </si>
  <si>
    <t>OB03</t>
  </si>
  <si>
    <t>I01</t>
  </si>
  <si>
    <t>I02</t>
  </si>
  <si>
    <t>I03</t>
  </si>
  <si>
    <t>I04</t>
  </si>
  <si>
    <t>I05</t>
  </si>
  <si>
    <t>I06</t>
  </si>
  <si>
    <t>I07</t>
  </si>
  <si>
    <t>I08a</t>
  </si>
  <si>
    <t>I08b</t>
  </si>
  <si>
    <t>I09</t>
  </si>
  <si>
    <t>I10</t>
  </si>
  <si>
    <t>I11</t>
  </si>
  <si>
    <t>I12</t>
  </si>
  <si>
    <t>I13</t>
  </si>
  <si>
    <t>I15</t>
  </si>
  <si>
    <t>I16</t>
  </si>
  <si>
    <t>I17</t>
  </si>
  <si>
    <t>E01</t>
  </si>
  <si>
    <t>E02</t>
  </si>
  <si>
    <t>E03</t>
  </si>
  <si>
    <t>E04</t>
  </si>
  <si>
    <t>E05</t>
  </si>
  <si>
    <t>E06</t>
  </si>
  <si>
    <t>E07</t>
  </si>
  <si>
    <t>E08</t>
  </si>
  <si>
    <t>E09</t>
  </si>
  <si>
    <t>E10</t>
  </si>
  <si>
    <t>E11</t>
  </si>
  <si>
    <t>E12</t>
  </si>
  <si>
    <t>E13</t>
  </si>
  <si>
    <t>E14</t>
  </si>
  <si>
    <t>E15</t>
  </si>
  <si>
    <t>E16</t>
  </si>
  <si>
    <t>E17</t>
  </si>
  <si>
    <t>E18</t>
  </si>
  <si>
    <t>E19</t>
  </si>
  <si>
    <t>E20A</t>
  </si>
  <si>
    <t>E20B</t>
  </si>
  <si>
    <t>E20C</t>
  </si>
  <si>
    <t>E20D</t>
  </si>
  <si>
    <t>E20E</t>
  </si>
  <si>
    <t>E20F</t>
  </si>
  <si>
    <t>E20G</t>
  </si>
  <si>
    <t>E21</t>
  </si>
  <si>
    <t>E22</t>
  </si>
  <si>
    <t>E23</t>
  </si>
  <si>
    <t>E24</t>
  </si>
  <si>
    <t>E25</t>
  </si>
  <si>
    <t>E26</t>
  </si>
  <si>
    <t>E27</t>
  </si>
  <si>
    <t>E28a</t>
  </si>
  <si>
    <t>E28b</t>
  </si>
  <si>
    <t>E29</t>
  </si>
  <si>
    <t>E30</t>
  </si>
  <si>
    <t>E31</t>
  </si>
  <si>
    <t>E32</t>
  </si>
  <si>
    <t>CI01</t>
  </si>
  <si>
    <t>CI03</t>
  </si>
  <si>
    <t>CI04</t>
  </si>
  <si>
    <t>De Minimis</t>
  </si>
  <si>
    <t>CE01</t>
  </si>
  <si>
    <t>CE02</t>
  </si>
  <si>
    <t>CE03</t>
  </si>
  <si>
    <t>CE04A</t>
  </si>
  <si>
    <t>CE04B</t>
  </si>
  <si>
    <t>CE04C</t>
  </si>
  <si>
    <t>CE04D</t>
  </si>
  <si>
    <t>CE04E</t>
  </si>
  <si>
    <t>B01</t>
  </si>
  <si>
    <t>B02</t>
  </si>
  <si>
    <t>B03</t>
  </si>
  <si>
    <t>B05</t>
  </si>
  <si>
    <t>B06</t>
  </si>
  <si>
    <t>B07</t>
  </si>
  <si>
    <t>SF Income ( to be added to I12)</t>
  </si>
  <si>
    <t>SF Expenditure (to be added to E19)</t>
  </si>
  <si>
    <t>EE012</t>
  </si>
  <si>
    <t>Blundeston Church of England Voluntary Controlled Primary School</t>
  </si>
  <si>
    <t>Mr Chris Edwards</t>
  </si>
  <si>
    <t xml:space="preserve">admin@blundeston.suffolk.sch.uk </t>
  </si>
  <si>
    <t>01502730488</t>
  </si>
  <si>
    <t>No</t>
  </si>
  <si>
    <t>Y</t>
  </si>
  <si>
    <t>Accruals</t>
  </si>
  <si>
    <t>N</t>
  </si>
  <si>
    <t>EE017</t>
  </si>
  <si>
    <t>St Botolph's Church of England Voluntary Controlled Primary School</t>
  </si>
  <si>
    <t>Mr Mark Cobbold</t>
  </si>
  <si>
    <t>admin@st-botolphs.suffolk.sch.uk</t>
  </si>
  <si>
    <t>01379890181</t>
  </si>
  <si>
    <t>EE019</t>
  </si>
  <si>
    <t>Carlton Colville Primary School</t>
  </si>
  <si>
    <t>Mr Oz Sparks</t>
  </si>
  <si>
    <t xml:space="preserve">office@carltoncolvilleprimary.co.uk </t>
  </si>
  <si>
    <t>01502572682</t>
  </si>
  <si>
    <t>EE022</t>
  </si>
  <si>
    <t>Corton Church of England Voluntary Aided Primary School</t>
  </si>
  <si>
    <t>Mrs Nicola Rowland</t>
  </si>
  <si>
    <t>office@corton.suffolk.sch.uk</t>
  </si>
  <si>
    <t>01502730596</t>
  </si>
  <si>
    <t>EE025</t>
  </si>
  <si>
    <t>Sir Robert Hitcham Church of England Voluntary Aided School</t>
  </si>
  <si>
    <t>Mrs Laura Dumolo</t>
  </si>
  <si>
    <t>admin@sirroberthitcham.suffolk.sch.uk</t>
  </si>
  <si>
    <t>01728860201</t>
  </si>
  <si>
    <t>EE029</t>
  </si>
  <si>
    <t>Earl Soham Community Primary School</t>
  </si>
  <si>
    <t>Mrs Jen Carlyle</t>
  </si>
  <si>
    <t>ad.earlsoham.p@talk21.com</t>
  </si>
  <si>
    <t>01728685359</t>
  </si>
  <si>
    <t>EE035</t>
  </si>
  <si>
    <t>Framlingham Sir Robert Hitcham's Church of England Voluntary Aided Primary School</t>
  </si>
  <si>
    <t>Mrs Lora Cann</t>
  </si>
  <si>
    <t>h.simpson@hitchams.suffolk.sch.uk</t>
  </si>
  <si>
    <t>01728723354</t>
  </si>
  <si>
    <t>EE050</t>
  </si>
  <si>
    <t>Kelsale Church of England Voluntary Controlled Primary School</t>
  </si>
  <si>
    <t>Mrs Nicola Johnson</t>
  </si>
  <si>
    <t xml:space="preserve">admin@kelsale.suffolk.sch.uk </t>
  </si>
  <si>
    <t>01728602297</t>
  </si>
  <si>
    <t>EE075</t>
  </si>
  <si>
    <t>Oulton Broad Primary School</t>
  </si>
  <si>
    <t>Mr Jamie White</t>
  </si>
  <si>
    <t>ad.oultonbroad.p@talk21.com</t>
  </si>
  <si>
    <t>01502565930</t>
  </si>
  <si>
    <t>EE101</t>
  </si>
  <si>
    <t>Stonham Aspal Church of England Voluntary Aided Primary School</t>
  </si>
  <si>
    <t>Mr Ben Hemmings</t>
  </si>
  <si>
    <t>admin@stonhamaspal.suffolk.sch.uk</t>
  </si>
  <si>
    <t>01449711346</t>
  </si>
  <si>
    <t>EE113</t>
  </si>
  <si>
    <t>Worlingham Church of England Voluntary Controlled Primary School</t>
  </si>
  <si>
    <t>Mrs Holly Marchand</t>
  </si>
  <si>
    <t>office@wcevcps.org</t>
  </si>
  <si>
    <t>01502712375</t>
  </si>
  <si>
    <t>EE114</t>
  </si>
  <si>
    <t>Worlingworth Church of England Voluntary Controlled Primary School</t>
  </si>
  <si>
    <t xml:space="preserve"> Victoria Gascoyne-Cecil</t>
  </si>
  <si>
    <t>admin@worlingworth.suffolk.sch.uk</t>
  </si>
  <si>
    <t>01728628397</t>
  </si>
  <si>
    <t>EE187</t>
  </si>
  <si>
    <t>Horizon School</t>
  </si>
  <si>
    <t>Ms Diane Chester</t>
  </si>
  <si>
    <t>keeley.smart@horizonschool.org.uk</t>
  </si>
  <si>
    <t>01502539755</t>
  </si>
  <si>
    <t>EE202</t>
  </si>
  <si>
    <t>Bawdsey Church of England Primary School</t>
  </si>
  <si>
    <t>Mrs Katherine Butler</t>
  </si>
  <si>
    <t>ad.bawdsey.p@talk21.com</t>
  </si>
  <si>
    <t>01394411365</t>
  </si>
  <si>
    <t>EE203</t>
  </si>
  <si>
    <t>Bentley Church of England Voluntary Controlled Primary School</t>
  </si>
  <si>
    <t>Mrs Joanne Austin</t>
  </si>
  <si>
    <t>admin@bentley.suffolk.sch.uk</t>
  </si>
  <si>
    <t>01473310253</t>
  </si>
  <si>
    <t>EE205</t>
  </si>
  <si>
    <t>Bildeston Primary School</t>
  </si>
  <si>
    <t>Mrs Julia Shaw</t>
  </si>
  <si>
    <t>office@bildeston.suffolk.sch.uk</t>
  </si>
  <si>
    <t>01449740269</t>
  </si>
  <si>
    <t>EE206</t>
  </si>
  <si>
    <t>Bramford Church of England Voluntary Controlled Primary School</t>
  </si>
  <si>
    <t>Miss Diane Turner</t>
  </si>
  <si>
    <t>office@bramfordprimary.net</t>
  </si>
  <si>
    <t>01473741598</t>
  </si>
  <si>
    <t>EE211</t>
  </si>
  <si>
    <t>Bucklesham Primary School</t>
  </si>
  <si>
    <t>Miss Rachael Rudge</t>
  </si>
  <si>
    <t>admin@bucklesham.suffolk.sch.uk</t>
  </si>
  <si>
    <t>01473659389</t>
  </si>
  <si>
    <t>EE216</t>
  </si>
  <si>
    <t>Capel St Mary Church of England Voluntary Controlled Primary School</t>
  </si>
  <si>
    <t>Mr Andrew Frolish</t>
  </si>
  <si>
    <t>admin@capel-st-mary.suffolk.sch.uk</t>
  </si>
  <si>
    <t>01473310386</t>
  </si>
  <si>
    <t>EE220</t>
  </si>
  <si>
    <t>Copdock Primary School</t>
  </si>
  <si>
    <t>admin@copdock.suffolk.sch.uk</t>
  </si>
  <si>
    <t>01473730337</t>
  </si>
  <si>
    <t>EE223</t>
  </si>
  <si>
    <t>East Bergholt Church of England Voluntary Controlled Primary School</t>
  </si>
  <si>
    <t>Mrs Clare Sampson</t>
  </si>
  <si>
    <t>admin@eastbergholt-pri.suffolk.sch.uk</t>
  </si>
  <si>
    <t>01206298202</t>
  </si>
  <si>
    <t>EE229</t>
  </si>
  <si>
    <t>Colneis Junior School</t>
  </si>
  <si>
    <t>Mr Mark Girling</t>
  </si>
  <si>
    <t>SBM@fairfieldandcolneis.co.uk</t>
  </si>
  <si>
    <t>01394284052</t>
  </si>
  <si>
    <t>EE230</t>
  </si>
  <si>
    <t>Fairfield Infant School</t>
  </si>
  <si>
    <t>Fairfieldoffice@fairfieldandcolneis.co.uk</t>
  </si>
  <si>
    <t>01394283206</t>
  </si>
  <si>
    <t>EE232</t>
  </si>
  <si>
    <t>Kingsfleet Primary School</t>
  </si>
  <si>
    <t>Mrs Kyrsty Beattie</t>
  </si>
  <si>
    <t>admin@kingsfleet.suffolk.sch.uk</t>
  </si>
  <si>
    <t>01394277897</t>
  </si>
  <si>
    <t>EE237</t>
  </si>
  <si>
    <t>Grundisburgh Primary School</t>
  </si>
  <si>
    <t>Mr Adam Wilson</t>
  </si>
  <si>
    <t xml:space="preserve">admin@grundisburgh.suffolk.sch.uk </t>
  </si>
  <si>
    <t>01473735281</t>
  </si>
  <si>
    <t>EE238</t>
  </si>
  <si>
    <t>Beaumont Community Primary School</t>
  </si>
  <si>
    <t>Mrs Mayleen Atima</t>
  </si>
  <si>
    <t>beaumontcpschool@hotmail.com</t>
  </si>
  <si>
    <t>01473825120</t>
  </si>
  <si>
    <t>EE239</t>
  </si>
  <si>
    <t>Hadleigh Community Primary School</t>
  </si>
  <si>
    <t>Mrs Joanne Deaves</t>
  </si>
  <si>
    <t>bursar@hadleigh-pri.suffolk.sch.uk</t>
  </si>
  <si>
    <t>01473822161</t>
  </si>
  <si>
    <t>EE245</t>
  </si>
  <si>
    <t>Holbrook Primary School</t>
  </si>
  <si>
    <t>Mr Chris Perry</t>
  </si>
  <si>
    <t>c.hetherington@holbrookpri.org</t>
  </si>
  <si>
    <t>01473328225</t>
  </si>
  <si>
    <t>EE246</t>
  </si>
  <si>
    <t>Hollesley Primary School</t>
  </si>
  <si>
    <t>Mrs Sarah Wood</t>
  </si>
  <si>
    <t>admin@hollesley.suffolk.sch.uk</t>
  </si>
  <si>
    <t>01394411616</t>
  </si>
  <si>
    <t>EE258</t>
  </si>
  <si>
    <t>Clifford Road Primary School &amp; Nursery</t>
  </si>
  <si>
    <t>Mr Cieran Dadds</t>
  </si>
  <si>
    <t>head@cliffordroad.suffolk.sch.uk</t>
  </si>
  <si>
    <t>01473251605</t>
  </si>
  <si>
    <t>EE259</t>
  </si>
  <si>
    <t>gill.durrant@dalehall.suffolk.sch.uk</t>
  </si>
  <si>
    <t>EE266</t>
  </si>
  <si>
    <t>Highfield Nursery School</t>
  </si>
  <si>
    <t>Mrs Ruth Coleman</t>
  </si>
  <si>
    <t xml:space="preserve">admin@highfield.suffolk.sch.uk </t>
  </si>
  <si>
    <t>01473742534</t>
  </si>
  <si>
    <t>EE273</t>
  </si>
  <si>
    <t>Ravenswood Community Primary School</t>
  </si>
  <si>
    <t>Mr Bradley Saunders</t>
  </si>
  <si>
    <t>admin@ravenswood.suffolk.sch.uk</t>
  </si>
  <si>
    <t>01473728565</t>
  </si>
  <si>
    <t>EE275</t>
  </si>
  <si>
    <t>Ranelagh Primary School</t>
  </si>
  <si>
    <t>Mrs Olga Hopper</t>
  </si>
  <si>
    <t>admin@ranelagh.suffolk.sch.uk</t>
  </si>
  <si>
    <t>01473251608</t>
  </si>
  <si>
    <t>EE281</t>
  </si>
  <si>
    <t>EE284</t>
  </si>
  <si>
    <t>St John's Church of England Voluntary Aided Primary School, Ipswich</t>
  </si>
  <si>
    <t>Mrs Janita Betts</t>
  </si>
  <si>
    <t>office@st-johns.suffolk.sch.uk</t>
  </si>
  <si>
    <t>01473727554</t>
  </si>
  <si>
    <t>EE285</t>
  </si>
  <si>
    <t>St Margaret's Church of England Voluntary Aided Primary School, Ipswich</t>
  </si>
  <si>
    <t>Revd Jo Gunn</t>
  </si>
  <si>
    <t>admin@stmargaretsipswich.org</t>
  </si>
  <si>
    <t>01473251613</t>
  </si>
  <si>
    <t>EE287</t>
  </si>
  <si>
    <t>St Mark's Catholic Primary School, Ipswich</t>
  </si>
  <si>
    <t>Dr Michael Keller</t>
  </si>
  <si>
    <t>admin@st-marks.suffolk.sch.uk</t>
  </si>
  <si>
    <t>01473601748</t>
  </si>
  <si>
    <t>EE307</t>
  </si>
  <si>
    <t>Cedarwood Primary School</t>
  </si>
  <si>
    <t>Mrs Tina Shute</t>
  </si>
  <si>
    <t>admin@cedarwoodprimary.org.uk</t>
  </si>
  <si>
    <t>01473612981</t>
  </si>
  <si>
    <t>EE309</t>
  </si>
  <si>
    <t>Heath Primary School, Kesgrave</t>
  </si>
  <si>
    <t>Mr David Whatley</t>
  </si>
  <si>
    <t>hthorpe@heathkesgrave.suffolk.sch.uk</t>
  </si>
  <si>
    <t>01473622806</t>
  </si>
  <si>
    <t>EE310</t>
  </si>
  <si>
    <t>Bealings School</t>
  </si>
  <si>
    <t>Headteacher Claire Robinson</t>
  </si>
  <si>
    <t>bealings_school@yahoo.co.uk</t>
  </si>
  <si>
    <t>01473622376</t>
  </si>
  <si>
    <t>EE311</t>
  </si>
  <si>
    <t>Birchwood Primary School</t>
  </si>
  <si>
    <t>Mrs Philippa Wake</t>
  </si>
  <si>
    <t>admin@birchwood.suffolk.sch.uk</t>
  </si>
  <si>
    <t>01473610701</t>
  </si>
  <si>
    <t>EE313</t>
  </si>
  <si>
    <t>Gorseland Primary School</t>
  </si>
  <si>
    <t>Mrs Elizabeth Green</t>
  </si>
  <si>
    <t>slowe@gorseland.net</t>
  </si>
  <si>
    <t>01473623790</t>
  </si>
  <si>
    <t>EE314</t>
  </si>
  <si>
    <t>Melton Primary School</t>
  </si>
  <si>
    <t>Mrs Caroline Richardson / Emma Mann</t>
  </si>
  <si>
    <t>admin@melton.suffolk.sch.uk</t>
  </si>
  <si>
    <t>01394382506</t>
  </si>
  <si>
    <t>EE318</t>
  </si>
  <si>
    <t>Otley Primary School</t>
  </si>
  <si>
    <t>Mrs Hannah Evans</t>
  </si>
  <si>
    <t>head@owfed.co.uk</t>
  </si>
  <si>
    <t>01473890302</t>
  </si>
  <si>
    <t>Yes</t>
  </si>
  <si>
    <t>EE324</t>
  </si>
  <si>
    <t>Somersham Primary School</t>
  </si>
  <si>
    <t>office@somershamprimary.net</t>
  </si>
  <si>
    <t>01473831251</t>
  </si>
  <si>
    <t>EE327</t>
  </si>
  <si>
    <t>Stratford St Mary Primary School</t>
  </si>
  <si>
    <t>Mrs Karen Bilner</t>
  </si>
  <si>
    <t>office@stratfordstmary.suffolk.sch.uk</t>
  </si>
  <si>
    <t>01206323236</t>
  </si>
  <si>
    <t>EE331</t>
  </si>
  <si>
    <t>Tattingstone Church of England Voluntary Controlled Primary School</t>
  </si>
  <si>
    <t>Mrs Beverley Derrett</t>
  </si>
  <si>
    <t>admin@tattingstone.suffolk.sch.uk</t>
  </si>
  <si>
    <t>01473328488</t>
  </si>
  <si>
    <t>EE332</t>
  </si>
  <si>
    <t>Trimley St Martin Primary School</t>
  </si>
  <si>
    <t>Mrs Samantha Ross</t>
  </si>
  <si>
    <t>ad.trimleystmartin.p@talk21.com</t>
  </si>
  <si>
    <t>01394448313</t>
  </si>
  <si>
    <t>EE333</t>
  </si>
  <si>
    <t>Trimley St Mary Primary School</t>
  </si>
  <si>
    <t xml:space="preserve"> Hayley Lamb and Lucy Beston</t>
  </si>
  <si>
    <t>office@trimley.net</t>
  </si>
  <si>
    <t>01394284130</t>
  </si>
  <si>
    <t>EE337</t>
  </si>
  <si>
    <t>Waldringfield Primary School</t>
  </si>
  <si>
    <t>office@waldringfield.suffolk.sch.uk</t>
  </si>
  <si>
    <t>01473736276</t>
  </si>
  <si>
    <t>EE339</t>
  </si>
  <si>
    <t>Witnesham Primary School</t>
  </si>
  <si>
    <t>01473785252</t>
  </si>
  <si>
    <t>YES</t>
  </si>
  <si>
    <t>EE341</t>
  </si>
  <si>
    <t>Sandlings Primary School</t>
  </si>
  <si>
    <t>Miss Patricia Toal</t>
  </si>
  <si>
    <t>admin@sandlings.suffolk.sch.uk</t>
  </si>
  <si>
    <t>01394420444</t>
  </si>
  <si>
    <t>EE342</t>
  </si>
  <si>
    <t>Woodbridge Primary School</t>
  </si>
  <si>
    <t>Headteacher Lynsey Crossley</t>
  </si>
  <si>
    <t xml:space="preserve">sandra.thompson@woodbridgeprimary.suffolk.sch.uk </t>
  </si>
  <si>
    <t>01394382516</t>
  </si>
  <si>
    <t>EE343</t>
  </si>
  <si>
    <t>Kyson Primary School</t>
  </si>
  <si>
    <t>Mr Tom Gunson</t>
  </si>
  <si>
    <t>head.kyson@talk21.com</t>
  </si>
  <si>
    <t>01394384481</t>
  </si>
  <si>
    <t>EE370</t>
  </si>
  <si>
    <t>Northgate High School</t>
  </si>
  <si>
    <t>Miss Rowena Mackie</t>
  </si>
  <si>
    <t>ljw@northgate.suffolk.sch.uk</t>
  </si>
  <si>
    <t>01473210123</t>
  </si>
  <si>
    <t>EE400</t>
  </si>
  <si>
    <t>Acton Church of England Voluntary Controlled Primary School</t>
  </si>
  <si>
    <t>Mr Jonathan Gray</t>
  </si>
  <si>
    <t>admin@acton.suffolk.sch.uk</t>
  </si>
  <si>
    <t>01787377089</t>
  </si>
  <si>
    <t>EE405</t>
  </si>
  <si>
    <t>Barnham Church of England Voluntary Controlled Primary School</t>
  </si>
  <si>
    <t>Mrs Amy Arnold</t>
  </si>
  <si>
    <t>head@barnham.suffolk.sch.uk</t>
  </si>
  <si>
    <t>01842890253</t>
  </si>
  <si>
    <t>EE406</t>
  </si>
  <si>
    <t>Barningham Church of England Voluntary Controlled Primary School</t>
  </si>
  <si>
    <t>Miss Stephany Hunter</t>
  </si>
  <si>
    <t>admin@barningham.suffolk.sch.uk</t>
  </si>
  <si>
    <t>01359221297</t>
  </si>
  <si>
    <t>EE407</t>
  </si>
  <si>
    <t>Barrow Church of England Voluntary Controlled Primary School</t>
  </si>
  <si>
    <t>Mrs Helen Ashe</t>
  </si>
  <si>
    <t>finance@barrow.suffolk.sch.uk</t>
  </si>
  <si>
    <t>01284810223</t>
  </si>
  <si>
    <t>EE409</t>
  </si>
  <si>
    <t>Boxford Church of England Voluntary Controlled Primary School</t>
  </si>
  <si>
    <t>Mrs Emma Lea</t>
  </si>
  <si>
    <t>office@boxford.suffolk.sch.uk</t>
  </si>
  <si>
    <t>01787210332</t>
  </si>
  <si>
    <t>EE412</t>
  </si>
  <si>
    <t>Bures Church of England Voluntary Controlled Primary School</t>
  </si>
  <si>
    <t>Mrs Michaela Harris</t>
  </si>
  <si>
    <t>primary@bures.suffolk.sch.uk</t>
  </si>
  <si>
    <t>01787227446</t>
  </si>
  <si>
    <t>EE415</t>
  </si>
  <si>
    <t>Guildhall Feoffment Community Primary School</t>
  </si>
  <si>
    <t>Mr Andrew Matthews &amp; Fiona-Catherine Thompson</t>
  </si>
  <si>
    <t>admin@guildhallfeoffment.suffolk.sch.uk</t>
  </si>
  <si>
    <t>01284754840</t>
  </si>
  <si>
    <t>EE418</t>
  </si>
  <si>
    <t>Sebert Wood Community Primary School</t>
  </si>
  <si>
    <t>Mr James Tottie</t>
  </si>
  <si>
    <t>admin@sebertwood.co.uk</t>
  </si>
  <si>
    <t>01284755211</t>
  </si>
  <si>
    <t>EE420</t>
  </si>
  <si>
    <t>St Edmund's Catholic Primary School</t>
  </si>
  <si>
    <t>Mrs Maria Kemble</t>
  </si>
  <si>
    <t>office@st-edmunds.suffolk.sch.uk</t>
  </si>
  <si>
    <t>01284755141</t>
  </si>
  <si>
    <t>EE421</t>
  </si>
  <si>
    <t>St Edmundsbury Church of England Voluntary Aided Primary School</t>
  </si>
  <si>
    <t>admin@st-edmundsbury.suffolk.sch.uk</t>
  </si>
  <si>
    <t>01284752967</t>
  </si>
  <si>
    <t>EE422</t>
  </si>
  <si>
    <t>ad.sextonsmanor.p@talk21.com</t>
  </si>
  <si>
    <t>EE424</t>
  </si>
  <si>
    <t>Westgate Community Primary School and Nursery</t>
  </si>
  <si>
    <t>Mrs Rhonda Kidd</t>
  </si>
  <si>
    <t>admin@westgate.suffolk.sch.uk</t>
  </si>
  <si>
    <t>01284755988</t>
  </si>
  <si>
    <t>EE426</t>
  </si>
  <si>
    <t>Cavendish Church of England Primary School</t>
  </si>
  <si>
    <t>admin@cavendish.suffolk.sch.uk</t>
  </si>
  <si>
    <t>01787280279</t>
  </si>
  <si>
    <t>EE432</t>
  </si>
  <si>
    <t>Creeting St Mary Church of England Voluntary Aided Primary School</t>
  </si>
  <si>
    <t>Mrs Christine Friar</t>
  </si>
  <si>
    <t>office@creetingstmary.suffolk.sch.uk</t>
  </si>
  <si>
    <t>01449720312</t>
  </si>
  <si>
    <t>EE436</t>
  </si>
  <si>
    <t>Elmswell Community Primary School</t>
  </si>
  <si>
    <t>Mr Richard Ratcliffe</t>
  </si>
  <si>
    <t>bursar@elmswell.suffolk.sch.uk</t>
  </si>
  <si>
    <t>01359240261</t>
  </si>
  <si>
    <t>EE443</t>
  </si>
  <si>
    <t>Pot Kiln Primary School</t>
  </si>
  <si>
    <t>Mr Sean Ambrose</t>
  </si>
  <si>
    <t>admin@potkiln.suffolk.sch.uk</t>
  </si>
  <si>
    <t>01787372107</t>
  </si>
  <si>
    <t>EE444</t>
  </si>
  <si>
    <t>Great Finborough Church of England Voluntary Controlled Primary School</t>
  </si>
  <si>
    <t>Mr Stephen Dodd</t>
  </si>
  <si>
    <t>headteacher@greatfinborough.suffolk.sch.uk</t>
  </si>
  <si>
    <t>01449613208</t>
  </si>
  <si>
    <t>EE445</t>
  </si>
  <si>
    <t>Great Waldingfield Church of England Voluntary Controlled Primary School</t>
  </si>
  <si>
    <t>Mrs Sarah Baker</t>
  </si>
  <si>
    <t>admin@greatwaldingfield.suffolk.sch.uk</t>
  </si>
  <si>
    <t>01787374055</t>
  </si>
  <si>
    <t>EE451</t>
  </si>
  <si>
    <t>New Cangle Community Primary School</t>
  </si>
  <si>
    <t>Ms Jacqueline Brading</t>
  </si>
  <si>
    <t>admin@newcangle.co.uk</t>
  </si>
  <si>
    <t>01440702143</t>
  </si>
  <si>
    <t>EE457</t>
  </si>
  <si>
    <t>Honington Church of England Voluntary Controlled Primary School</t>
  </si>
  <si>
    <t>Headteacher Michelle Boyd</t>
  </si>
  <si>
    <t>admin@honnington.suffolk.sch.uk</t>
  </si>
  <si>
    <t>01359269324</t>
  </si>
  <si>
    <t>EE458</t>
  </si>
  <si>
    <t>Hopton Church of England Voluntary Controlled Primary School</t>
  </si>
  <si>
    <t>Mrs Jo Whiting</t>
  </si>
  <si>
    <t>admin@hopton.suffolk.sch.uk</t>
  </si>
  <si>
    <t>01953681449</t>
  </si>
  <si>
    <t>EE460</t>
  </si>
  <si>
    <t>Hundon Community Primary School</t>
  </si>
  <si>
    <t>Mrs Sharon FitzGerald</t>
  </si>
  <si>
    <t>admin@hundonschool.co.uk</t>
  </si>
  <si>
    <t>01440786217</t>
  </si>
  <si>
    <t>EE461</t>
  </si>
  <si>
    <t>Ickworth Park Primary School</t>
  </si>
  <si>
    <t>Mrs Kirsten Steele</t>
  </si>
  <si>
    <t>admin@ickworthpark.suffolk.sch.uk</t>
  </si>
  <si>
    <t>01284735337</t>
  </si>
  <si>
    <t>EE466</t>
  </si>
  <si>
    <t>Lakenheath Community Primary School</t>
  </si>
  <si>
    <t>Mr Michael Tingey</t>
  </si>
  <si>
    <t>admin@lakenheath.suffolk.sch.uk</t>
  </si>
  <si>
    <t>01842860256</t>
  </si>
  <si>
    <t>EE467</t>
  </si>
  <si>
    <t>Lavenham Community Primary School</t>
  </si>
  <si>
    <t>Mr Rory Michael</t>
  </si>
  <si>
    <t>admin@lavenham.suffolk.sch.uk</t>
  </si>
  <si>
    <t>01787247350</t>
  </si>
  <si>
    <t>EE468</t>
  </si>
  <si>
    <t>All Saints' Church of England Voluntary Controlled Primary School, Lawshall</t>
  </si>
  <si>
    <t>Ms Clare Pamela Lamb</t>
  </si>
  <si>
    <t>office@allsaintsvc-pri.suffolk.sch.uk</t>
  </si>
  <si>
    <t>01284828223</t>
  </si>
  <si>
    <t>EE478</t>
  </si>
  <si>
    <t>Moulton Church of England Voluntary Controlled Primary School</t>
  </si>
  <si>
    <t>Mrs Deborah Shipp</t>
  </si>
  <si>
    <t>admin@moulton.suffolk.sch.uk</t>
  </si>
  <si>
    <t>01638750236</t>
  </si>
  <si>
    <t>EE479</t>
  </si>
  <si>
    <t>Nayland Primary School</t>
  </si>
  <si>
    <t>Mrs Katie Coburn</t>
  </si>
  <si>
    <t>ad.nayland.p@talk21.com</t>
  </si>
  <si>
    <t>01206262348</t>
  </si>
  <si>
    <t>EE482</t>
  </si>
  <si>
    <t>Exning Primary School</t>
  </si>
  <si>
    <t>Mr James Clark - Regional Director for Primaries Emma Hardy - Headteacher</t>
  </si>
  <si>
    <t>admin@exning.suffolk.sch.uk</t>
  </si>
  <si>
    <t>01638600123</t>
  </si>
  <si>
    <t>EE486</t>
  </si>
  <si>
    <t>Paddocks Primary School</t>
  </si>
  <si>
    <t>Mrs Amanda Thompson</t>
  </si>
  <si>
    <t>admin@paddocks.suffolk.sch.uk</t>
  </si>
  <si>
    <t>01638664127</t>
  </si>
  <si>
    <t>EE488</t>
  </si>
  <si>
    <t>Norton CEVC Primary School</t>
  </si>
  <si>
    <t>Mrs Lisa Sparkes</t>
  </si>
  <si>
    <t>office@norton.suffolk.sch.uk</t>
  </si>
  <si>
    <t>01359230520</t>
  </si>
  <si>
    <t>EE495</t>
  </si>
  <si>
    <t>Risby Church of England Voluntary Controlled Primary School</t>
  </si>
  <si>
    <t>Mrs Lucy Smith</t>
  </si>
  <si>
    <t>admin@risbyprimary.com</t>
  </si>
  <si>
    <t>01284810367</t>
  </si>
  <si>
    <t>EE499</t>
  </si>
  <si>
    <t>Stanton Community Primary School</t>
  </si>
  <si>
    <t xml:space="preserve"> Liz Bonnelykke</t>
  </si>
  <si>
    <t>head@stanton.suffolk.sch.uk</t>
  </si>
  <si>
    <t>01359250225</t>
  </si>
  <si>
    <t>EE504</t>
  </si>
  <si>
    <t>Wood Ley Community Primary School</t>
  </si>
  <si>
    <t>Mrs Sandra Renwick</t>
  </si>
  <si>
    <t>admin@woodley.suffolk.sch.uk</t>
  </si>
  <si>
    <t>01449616038</t>
  </si>
  <si>
    <t>EE507</t>
  </si>
  <si>
    <t>St Gregory Church of England Voluntary Controlled Primary School</t>
  </si>
  <si>
    <t>Mr Daniel Woodrow</t>
  </si>
  <si>
    <t>admin@st-gregory.suffolk.sch.uk</t>
  </si>
  <si>
    <t>01787372418</t>
  </si>
  <si>
    <t>EE508</t>
  </si>
  <si>
    <t>Trinity Church of England Voluntary Aided Primary School</t>
  </si>
  <si>
    <t>Mrs Linda Curran-Spain</t>
  </si>
  <si>
    <t>admin@trinity.suffolk.sch.uk</t>
  </si>
  <si>
    <t>01449770462</t>
  </si>
  <si>
    <t>EE517</t>
  </si>
  <si>
    <t>Walsham-le-Willows Church of England Voluntary Controlled Primary School</t>
  </si>
  <si>
    <t>Mrs Maxine McGarr</t>
  </si>
  <si>
    <t>admin@walsham-le-willows.suffolk.sch.uk</t>
  </si>
  <si>
    <t>01359259319</t>
  </si>
  <si>
    <t>EE552</t>
  </si>
  <si>
    <t>King Edward VI CEVC School</t>
  </si>
  <si>
    <t>Mr Deri O'Regan</t>
  </si>
  <si>
    <t>bm@king-ed.suffolk.sch.uk</t>
  </si>
  <si>
    <t>01284761393</t>
  </si>
  <si>
    <t>EE560</t>
  </si>
  <si>
    <t>Thurston Community College</t>
  </si>
  <si>
    <t>Ms Maéve Taylor</t>
  </si>
  <si>
    <t>lynda.lodge@thurstoncollege.suffolk.sch.uk</t>
  </si>
  <si>
    <t>01359230885</t>
  </si>
  <si>
    <t>EE579</t>
  </si>
  <si>
    <t>Hillside Special School</t>
  </si>
  <si>
    <t>Mrs Lizzi Murphy</t>
  </si>
  <si>
    <t>admin@hillside.suffolk.sch.uk</t>
  </si>
  <si>
    <t>01787372808</t>
  </si>
  <si>
    <t>Income Fields</t>
  </si>
  <si>
    <t>Expenditure Fields</t>
  </si>
  <si>
    <t>I19</t>
  </si>
  <si>
    <t>SCHOOL NAME</t>
  </si>
  <si>
    <t>COST CENTRE</t>
  </si>
  <si>
    <t>Number only</t>
  </si>
  <si>
    <t>I18c</t>
  </si>
  <si>
    <t>I18d</t>
  </si>
  <si>
    <t xml:space="preserve">SF Exp </t>
  </si>
  <si>
    <t>SF Inc</t>
  </si>
  <si>
    <t>Income total</t>
  </si>
  <si>
    <t>Expenditure total</t>
  </si>
  <si>
    <t>NET TOTAL</t>
  </si>
  <si>
    <t>CE04</t>
  </si>
  <si>
    <t>Blundeston C of E VCP School</t>
  </si>
  <si>
    <t>St Botolph's CEVCP School</t>
  </si>
  <si>
    <t>Corton CEVCP School</t>
  </si>
  <si>
    <t>Sir Robert Hitcham's CEVAP School, Debenham</t>
  </si>
  <si>
    <t>Sir Robert Hitcham's CEVAP School, Framlingham</t>
  </si>
  <si>
    <t>Kelsale CEVCP School</t>
  </si>
  <si>
    <t>Stonham Aspal CEVAP School</t>
  </si>
  <si>
    <t>Worlingham CEVCP School</t>
  </si>
  <si>
    <t>Worlingworth CEVCP School</t>
  </si>
  <si>
    <t xml:space="preserve">Bawdsey CEVCP School </t>
  </si>
  <si>
    <t>Bentley CEVCP School</t>
  </si>
  <si>
    <t>Bramford CEVCP School</t>
  </si>
  <si>
    <t>Capel St Mary CEVCP School</t>
  </si>
  <si>
    <t>East Bergholt CEVCP School</t>
  </si>
  <si>
    <t>Clifford Road Primary School</t>
  </si>
  <si>
    <t>Dale Hall Community Primary School</t>
  </si>
  <si>
    <t>Ravenswood Primary School</t>
  </si>
  <si>
    <t>Rushmere Hall Primary School</t>
  </si>
  <si>
    <t>St John's CEVAP School</t>
  </si>
  <si>
    <t>St Margaret's CEVAP School, Ipswich</t>
  </si>
  <si>
    <t>St Mark's Catholic Primary School</t>
  </si>
  <si>
    <t>Cedarwood Community Primary School</t>
  </si>
  <si>
    <t>Heath Primary School</t>
  </si>
  <si>
    <t>Tattingstone CEVCP School</t>
  </si>
  <si>
    <t xml:space="preserve">Acton CEVCP School </t>
  </si>
  <si>
    <t>Barnham CEVCP School</t>
  </si>
  <si>
    <t>Barningham CEVCP School</t>
  </si>
  <si>
    <t xml:space="preserve">Barrow CEVCP School </t>
  </si>
  <si>
    <t>Boxford CEVCP School</t>
  </si>
  <si>
    <t>Bures CEVCP School</t>
  </si>
  <si>
    <t>St Edmund's Catholic Primary School, Bury St Edmunds</t>
  </si>
  <si>
    <t>St Edmundsbury CEVAP School</t>
  </si>
  <si>
    <t>Sextons Manor Community Primary School</t>
  </si>
  <si>
    <t>Westgate Community Primary School</t>
  </si>
  <si>
    <t>Cavendish CEVCP School</t>
  </si>
  <si>
    <t>Creeting St Mary CEVAP School</t>
  </si>
  <si>
    <t>Great Finborough CEVCP School</t>
  </si>
  <si>
    <t>Great Waldingfield CEVCP School</t>
  </si>
  <si>
    <t>Honington CEVCP School</t>
  </si>
  <si>
    <t>Hopton CEVCP School</t>
  </si>
  <si>
    <t>All Saints CEVCP School, Lawshall</t>
  </si>
  <si>
    <t>Moulton CEVCP School</t>
  </si>
  <si>
    <t>Norton CEVCP School</t>
  </si>
  <si>
    <t>Risby CEVCP School</t>
  </si>
  <si>
    <t>St Gregory CEVCP School</t>
  </si>
  <si>
    <t>Trinity CEVAP School</t>
  </si>
  <si>
    <t>Walsham-le-Willows CEVCP School</t>
  </si>
  <si>
    <t>King Edward VI CEVC Upper School</t>
  </si>
  <si>
    <t>EE996</t>
  </si>
  <si>
    <t>EE999</t>
  </si>
  <si>
    <t>362 - Teacher
374-Teacher (Special Unit)</t>
  </si>
  <si>
    <t>need to add a note for all schools to separate out costs between E20 A and E20G</t>
  </si>
  <si>
    <t>Formula</t>
  </si>
  <si>
    <t>Manual</t>
  </si>
  <si>
    <t>ENTER 3 DIGIT SCHOOL NUMBER</t>
  </si>
  <si>
    <t xml:space="preserve">CHANGES : Please enter any changes needed for CFR figures (ensure that any negative figures are corrected) </t>
  </si>
  <si>
    <t>NOTES : PLEASE ADD ANY COMMENTS THAT YOU WOULD LIKE TO BE INCLUDED ON THE CFR</t>
  </si>
  <si>
    <t>School LA Number:</t>
  </si>
  <si>
    <t>DfE Number:</t>
  </si>
  <si>
    <t>Headteacher:</t>
  </si>
  <si>
    <t>Email:</t>
  </si>
  <si>
    <t>Phone:</t>
  </si>
  <si>
    <t xml:space="preserve">
(these figures should match your P13 Oracle Print) </t>
  </si>
  <si>
    <t>Arbor (VAT) Differences 
These figures were corrected for the CFR by removing them from the 2025/26 figures and including them in the 2024/25 CFR</t>
  </si>
  <si>
    <t>Figures used for CFR report to DfE showing True 25/26 totals</t>
  </si>
  <si>
    <t>CFR Category</t>
  </si>
  <si>
    <t>CFR Heading</t>
  </si>
  <si>
    <t xml:space="preserve">Budget Share
2025-2026 
(£) </t>
  </si>
  <si>
    <t>Arbor Differences 
 2025-2026
(£)</t>
  </si>
  <si>
    <t>School Fund totals  
2025-2026
(£)</t>
  </si>
  <si>
    <t>CFR TOTALS 
2025-2026
(£)</t>
  </si>
  <si>
    <t>Opening Revenue Balance</t>
  </si>
  <si>
    <t>Opening Capital Balance</t>
  </si>
  <si>
    <t>Revenue Income</t>
  </si>
  <si>
    <t>Funds delegated by the local authority</t>
  </si>
  <si>
    <t>Funding for sixth form students</t>
  </si>
  <si>
    <t>High needs top-up funding</t>
  </si>
  <si>
    <t>Funding for minority ethnic pupils</t>
  </si>
  <si>
    <t>Pupil premium</t>
  </si>
  <si>
    <t>Other government grants</t>
  </si>
  <si>
    <t>Other grants and payments received</t>
  </si>
  <si>
    <t>I08</t>
  </si>
  <si>
    <t>I08A</t>
  </si>
  <si>
    <t>Income from letting premises</t>
  </si>
  <si>
    <t>I08B</t>
  </si>
  <si>
    <t>Other income from facilities and services</t>
  </si>
  <si>
    <t>Income from catering</t>
  </si>
  <si>
    <t>Receipts from supply teacher insurance claims</t>
  </si>
  <si>
    <t>Receipts from other insurance claims</t>
  </si>
  <si>
    <t>Income from contributions to vists etc</t>
  </si>
  <si>
    <t>Donations and/or voluntary funds</t>
  </si>
  <si>
    <t>Pupil focussed extended school funding and/or grants</t>
  </si>
  <si>
    <t>Community focused school funding and/or grants</t>
  </si>
  <si>
    <t>Community focused school facilities income</t>
  </si>
  <si>
    <t>TOTAL INCOME</t>
  </si>
  <si>
    <t>Revenue Expenditure</t>
  </si>
  <si>
    <t>Teaching staff</t>
  </si>
  <si>
    <t>Supply teaching staff</t>
  </si>
  <si>
    <t>Education support staff</t>
  </si>
  <si>
    <t>Premises staff</t>
  </si>
  <si>
    <t>Administrative and clerical staff</t>
  </si>
  <si>
    <t>Catering staff</t>
  </si>
  <si>
    <t>Cost of other staff</t>
  </si>
  <si>
    <t>Indirect employee expenses</t>
  </si>
  <si>
    <t>Staff development and training</t>
  </si>
  <si>
    <t>Supply teacher insurance</t>
  </si>
  <si>
    <t>Staff related insurance</t>
  </si>
  <si>
    <t>Building maintenance and improvement</t>
  </si>
  <si>
    <t>Grounds maintenance and improvement</t>
  </si>
  <si>
    <t>Cleaning and caretaking</t>
  </si>
  <si>
    <t>Water and sewerage</t>
  </si>
  <si>
    <t>Energy</t>
  </si>
  <si>
    <t>Rates</t>
  </si>
  <si>
    <t>Other occupation costs</t>
  </si>
  <si>
    <t>Learning resources (not ICT equipment)</t>
  </si>
  <si>
    <t>E20</t>
  </si>
  <si>
    <t>Connectivity</t>
  </si>
  <si>
    <t>Onsite servers</t>
  </si>
  <si>
    <t xml:space="preserve"> IT learning resources</t>
  </si>
  <si>
    <t>Administration software and systems</t>
  </si>
  <si>
    <t>Laptops, desktops and tablets</t>
  </si>
  <si>
    <t>Other hardware</t>
  </si>
  <si>
    <t xml:space="preserve"> IT support</t>
  </si>
  <si>
    <t>Examination fees</t>
  </si>
  <si>
    <t>Administrative supplies</t>
  </si>
  <si>
    <t>Other insurance premiums</t>
  </si>
  <si>
    <t>Special facilities</t>
  </si>
  <si>
    <t>Catering supplies</t>
  </si>
  <si>
    <t>Agency supply teaching staff</t>
  </si>
  <si>
    <t>Bought in professional services - curriculum</t>
  </si>
  <si>
    <t>E28</t>
  </si>
  <si>
    <t>E28A</t>
  </si>
  <si>
    <t>Bought in professional services - other (Except PFI)</t>
  </si>
  <si>
    <t>E28B</t>
  </si>
  <si>
    <t>Bought in professional services - other ( PFI)</t>
  </si>
  <si>
    <t>Loan interest</t>
  </si>
  <si>
    <t>Direct revenue financing (revenue contributions to capital)</t>
  </si>
  <si>
    <t>Community focused school staff</t>
  </si>
  <si>
    <t>Community focused school costs</t>
  </si>
  <si>
    <t>TOTAL EXPENDITURE</t>
  </si>
  <si>
    <t>Net Increase (+VE) or Decrease (-VE) in Revenue Reserves</t>
  </si>
  <si>
    <t>Revenue Reserves Brought Forward</t>
  </si>
  <si>
    <t>Revenue Balances</t>
  </si>
  <si>
    <t>Commited revenue balance</t>
  </si>
  <si>
    <t>Uncommitted revenue balance</t>
  </si>
  <si>
    <t>Capital income</t>
  </si>
  <si>
    <t>Voluntary or private income</t>
  </si>
  <si>
    <t>Direct revenue financing</t>
  </si>
  <si>
    <t>TOTAL CAPITAL INCOME</t>
  </si>
  <si>
    <t>Acquisition of land and existing buildings</t>
  </si>
  <si>
    <t>New construction and renovation</t>
  </si>
  <si>
    <t>Vehicles, plant, equipment and machinery</t>
  </si>
  <si>
    <t>TOTAL CAPITAL EXPENDITURE</t>
  </si>
  <si>
    <t>Net Increase (+VE) or Decrease (-VE) in Capital Reserves</t>
  </si>
  <si>
    <t>Capital balance brought forward</t>
  </si>
  <si>
    <t>Capital Balance</t>
  </si>
  <si>
    <t>SCHOOL NUMBER</t>
  </si>
  <si>
    <t>Can Roll Over - prepare letter</t>
  </si>
  <si>
    <t>from MQ spreasheet</t>
  </si>
  <si>
    <t>Suffolk School Number</t>
  </si>
  <si>
    <t>BUDGET SHARES 2025/26</t>
  </si>
  <si>
    <t>I01 only</t>
  </si>
  <si>
    <t>Sixth Form for I02 - remove from I01</t>
  </si>
  <si>
    <t>EE509</t>
  </si>
  <si>
    <t>St Joseph's Roman Catholic Primary School</t>
  </si>
  <si>
    <t>EE513</t>
  </si>
  <si>
    <t>Thurlow CEVCP School</t>
  </si>
  <si>
    <t>2025-26 CFR Data</t>
  </si>
  <si>
    <t>ORACLE FIGURES
 2025-2026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</si>
</sst>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quot;£&quot;#,##0.00"/>
    <numFmt numFmtId="165" formatCode="000"/>
    <numFmt numFmtId="166" formatCode="0.0"/>
  </numFmts>
  <fonts count="39" x14ac:knownFonts="1">
    <font>
      <sz val="11"/>
      <color theme="1"/>
      <name val="Calibri"/>
    </font>
    <font>
      <sz val="9"/>
      <color theme="1"/>
      <name val="Arial"/>
      <family val="2"/>
    </font>
    <font>
      <sz val="11"/>
      <color theme="1"/>
      <name val="Calibri"/>
      <family val="2"/>
    </font>
    <font>
      <b/>
      <sz val="11"/>
      <color theme="1"/>
      <name val="Calibri"/>
      <family val="2"/>
      <scheme val="minor"/>
    </font>
    <font>
      <b/>
      <sz val="12"/>
      <color theme="1"/>
      <name val="Arial"/>
      <family val="2"/>
    </font>
    <font>
      <sz val="8"/>
      <name val="Arial"/>
      <family val="2"/>
    </font>
    <font>
      <b/>
      <sz val="11"/>
      <name val="Arial"/>
      <family val="2"/>
    </font>
    <font>
      <sz val="8"/>
      <color theme="1"/>
      <name val="Calibri"/>
      <family val="2"/>
      <scheme val="minor"/>
    </font>
    <font>
      <sz val="11"/>
      <color rgb="FF000000"/>
      <name val="Calibri"/>
      <family val="2"/>
      <scheme val="minor"/>
    </font>
    <font>
      <b/>
      <sz val="11"/>
      <color rgb="FF000000"/>
      <name val="Calibri"/>
      <family val="2"/>
      <scheme val="minor"/>
    </font>
    <font>
      <sz val="11"/>
      <color rgb="FF0B0C0C"/>
      <name val="Arial"/>
      <family val="2"/>
    </font>
    <font>
      <sz val="11"/>
      <color rgb="FFFF0000"/>
      <name val="Calibri"/>
      <family val="2"/>
    </font>
    <font>
      <sz val="11"/>
      <color theme="0"/>
      <name val="Calibri"/>
      <family val="2"/>
      <scheme val="minor"/>
    </font>
    <font>
      <b/>
      <sz val="10"/>
      <color indexed="9"/>
      <name val="Arial"/>
      <family val="2"/>
    </font>
    <font>
      <b/>
      <sz val="8"/>
      <color indexed="9"/>
      <name val="Arial"/>
      <family val="2"/>
    </font>
    <font>
      <sz val="11"/>
      <color theme="0"/>
      <name val="Calibri"/>
      <family val="2"/>
    </font>
    <font>
      <b/>
      <sz val="22"/>
      <color theme="1"/>
      <name val="Calibri"/>
      <family val="2"/>
      <scheme val="minor"/>
    </font>
    <font>
      <b/>
      <sz val="12"/>
      <color rgb="FFFF0000"/>
      <name val="Calibri"/>
      <family val="2"/>
      <scheme val="minor"/>
    </font>
    <font>
      <sz val="22"/>
      <color theme="1"/>
      <name val="Calibri"/>
      <family val="2"/>
      <scheme val="minor"/>
    </font>
    <font>
      <b/>
      <sz val="18"/>
      <name val="Arial"/>
      <family val="2"/>
    </font>
    <font>
      <sz val="14"/>
      <name val="Calibri"/>
      <family val="2"/>
      <scheme val="minor"/>
    </font>
    <font>
      <sz val="14"/>
      <color theme="1"/>
      <name val="Calibri"/>
      <family val="2"/>
      <scheme val="minor"/>
    </font>
    <font>
      <sz val="10"/>
      <color theme="1"/>
      <name val="Calibri"/>
      <family val="2"/>
      <scheme val="minor"/>
    </font>
    <font>
      <sz val="10"/>
      <name val="Calibri"/>
      <family val="2"/>
      <scheme val="minor"/>
    </font>
    <font>
      <u/>
      <sz val="10"/>
      <color theme="10"/>
      <name val="Arial"/>
      <family val="2"/>
    </font>
    <font>
      <b/>
      <sz val="10"/>
      <color theme="1"/>
      <name val="Calibri"/>
      <family val="2"/>
      <scheme val="minor"/>
    </font>
    <font>
      <b/>
      <sz val="14"/>
      <color theme="1"/>
      <name val="Calibri"/>
      <family val="2"/>
    </font>
    <font>
      <b/>
      <sz val="12"/>
      <color theme="1"/>
      <name val="Calibri"/>
      <family val="2"/>
      <scheme val="minor"/>
    </font>
    <font>
      <b/>
      <sz val="8"/>
      <color theme="1"/>
      <name val="Calibri"/>
      <family val="2"/>
      <scheme val="minor"/>
    </font>
    <font>
      <b/>
      <sz val="11"/>
      <color theme="1"/>
      <name val="Calibri"/>
      <family val="2"/>
    </font>
    <font>
      <b/>
      <sz val="10"/>
      <name val="Calibri"/>
      <family val="2"/>
      <scheme val="minor"/>
    </font>
    <font>
      <b/>
      <sz val="9"/>
      <color indexed="81"/>
      <name val="Tahoma"/>
      <family val="2"/>
    </font>
    <font>
      <sz val="9"/>
      <color indexed="81"/>
      <name val="Tahoma"/>
      <family val="2"/>
    </font>
    <font>
      <i/>
      <sz val="8"/>
      <color theme="1"/>
      <name val="Calibri"/>
      <family val="2"/>
    </font>
    <font>
      <i/>
      <sz val="8"/>
      <color theme="1"/>
      <name val="Calibri"/>
      <family val="2"/>
      <scheme val="minor"/>
    </font>
    <font>
      <sz val="11"/>
      <name val="Calibri"/>
      <family val="2"/>
    </font>
    <font>
      <b/>
      <sz val="14"/>
      <name val="Calibri"/>
      <family val="2"/>
      <scheme val="minor"/>
    </font>
    <font>
      <b/>
      <sz val="10"/>
      <name val="Arial"/>
      <family val="2"/>
    </font>
    <font>
      <sz val="11"/>
      <name val="Calibri"/>
      <family val="2"/>
      <scheme val="minor"/>
    </font>
  </fonts>
  <fills count="22">
    <fill>
      <patternFill patternType="none"/>
    </fill>
    <fill>
      <patternFill patternType="gray125"/>
    </fill>
    <fill>
      <patternFill patternType="solid">
        <fgColor rgb="FFFFFFFF"/>
      </patternFill>
    </fill>
    <fill>
      <patternFill patternType="solid">
        <fgColor rgb="FFDFEAF3"/>
      </patternFill>
    </fill>
    <fill>
      <patternFill patternType="solid">
        <fgColor theme="0"/>
        <bgColor indexed="64"/>
      </patternFill>
    </fill>
    <fill>
      <patternFill patternType="solid">
        <fgColor theme="4" tint="0.59999389629810485"/>
        <bgColor indexed="64"/>
      </patternFill>
    </fill>
    <fill>
      <patternFill patternType="solid">
        <fgColor theme="0" tint="-0.249977111117893"/>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8" tint="0.39997558519241921"/>
        <bgColor indexed="64"/>
      </patternFill>
    </fill>
    <fill>
      <patternFill patternType="solid">
        <fgColor rgb="FF92D050"/>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rgb="FFFFFF00"/>
        <bgColor indexed="64"/>
      </patternFill>
    </fill>
    <fill>
      <patternFill patternType="solid">
        <fgColor theme="7" tint="0.59999389629810485"/>
        <bgColor indexed="64"/>
      </patternFill>
    </fill>
    <fill>
      <patternFill patternType="solid">
        <fgColor theme="0" tint="-0.14999847407452621"/>
        <bgColor indexed="64"/>
      </patternFill>
    </fill>
    <fill>
      <patternFill patternType="solid">
        <fgColor theme="7" tint="0.39997558519241921"/>
        <bgColor indexed="64"/>
      </patternFill>
    </fill>
    <fill>
      <patternFill patternType="solid">
        <fgColor indexed="22"/>
        <bgColor indexed="64"/>
      </patternFill>
    </fill>
    <fill>
      <patternFill patternType="solid">
        <fgColor theme="4" tint="0.79998168889431442"/>
        <bgColor theme="4" tint="0.79998168889431442"/>
      </patternFill>
    </fill>
    <fill>
      <patternFill patternType="solid">
        <fgColor rgb="FFFFC000"/>
        <bgColor indexed="64"/>
      </patternFill>
    </fill>
    <fill>
      <patternFill patternType="solid">
        <fgColor rgb="FFFFFFFF"/>
        <bgColor indexed="64"/>
      </patternFill>
    </fill>
    <fill>
      <patternFill patternType="solid">
        <fgColor theme="3" tint="0.79998168889431442"/>
        <bgColor indexed="64"/>
      </patternFill>
    </fill>
  </fills>
  <borders count="25">
    <border>
      <left/>
      <right/>
      <top/>
      <bottom/>
      <diagonal/>
    </border>
    <border>
      <left style="thin">
        <color rgb="FFDDDDDD"/>
      </left>
      <right style="thin">
        <color rgb="FFDDDDDD"/>
      </right>
      <top style="thin">
        <color rgb="FFDDDDDD"/>
      </top>
      <bottom style="thin">
        <color rgb="FFDDDDDD"/>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style="double">
        <color indexed="64"/>
      </right>
      <top style="double">
        <color indexed="64"/>
      </top>
      <bottom style="double">
        <color indexed="64"/>
      </bottom>
      <diagonal/>
    </border>
    <border>
      <left style="double">
        <color auto="1"/>
      </left>
      <right style="double">
        <color auto="1"/>
      </right>
      <top style="double">
        <color auto="1"/>
      </top>
      <bottom/>
      <diagonal/>
    </border>
    <border>
      <left style="double">
        <color auto="1"/>
      </left>
      <right style="double">
        <color auto="1"/>
      </right>
      <top/>
      <bottom style="double">
        <color auto="1"/>
      </bottom>
      <diagonal/>
    </border>
    <border>
      <left style="double">
        <color theme="1"/>
      </left>
      <right style="double">
        <color theme="1"/>
      </right>
      <top style="double">
        <color theme="1"/>
      </top>
      <bottom style="double">
        <color theme="1"/>
      </bottom>
      <diagonal/>
    </border>
    <border>
      <left style="double">
        <color theme="1"/>
      </left>
      <right/>
      <top style="double">
        <color theme="1"/>
      </top>
      <bottom style="double">
        <color theme="1"/>
      </bottom>
      <diagonal/>
    </border>
    <border>
      <left style="double">
        <color theme="1"/>
      </left>
      <right style="double">
        <color theme="1"/>
      </right>
      <top style="double">
        <color theme="1"/>
      </top>
      <bottom/>
      <diagonal/>
    </border>
    <border>
      <left style="double">
        <color theme="1"/>
      </left>
      <right style="double">
        <color theme="1"/>
      </right>
      <top/>
      <bottom/>
      <diagonal/>
    </border>
    <border>
      <left style="double">
        <color theme="1"/>
      </left>
      <right style="double">
        <color theme="1"/>
      </right>
      <top/>
      <bottom style="double">
        <color theme="1"/>
      </bottom>
      <diagonal/>
    </border>
    <border>
      <left style="double">
        <color indexed="64"/>
      </left>
      <right style="double">
        <color indexed="64"/>
      </right>
      <top/>
      <bottom/>
      <diagonal/>
    </border>
    <border>
      <left/>
      <right/>
      <top style="double">
        <color theme="1"/>
      </top>
      <bottom/>
      <diagonal/>
    </border>
    <border>
      <left style="double">
        <color theme="1"/>
      </left>
      <right style="double">
        <color theme="0" tint="-0.34998626667073579"/>
      </right>
      <top style="double">
        <color theme="1"/>
      </top>
      <bottom/>
      <diagonal/>
    </border>
    <border>
      <left style="double">
        <color theme="0" tint="-0.34998626667073579"/>
      </left>
      <right/>
      <top/>
      <bottom/>
      <diagonal/>
    </border>
  </borders>
  <cellStyleXfs count="4">
    <xf numFmtId="0" fontId="0" fillId="0" borderId="0"/>
    <xf numFmtId="0" fontId="5" fillId="0" borderId="0"/>
    <xf numFmtId="0" fontId="7" fillId="0" borderId="0"/>
    <xf numFmtId="0" fontId="24" fillId="0" borderId="0" applyNumberFormat="0" applyFill="0" applyBorder="0" applyAlignment="0" applyProtection="0"/>
  </cellStyleXfs>
  <cellXfs count="220">
    <xf numFmtId="0" fontId="0" fillId="0" borderId="0" xfId="0"/>
    <xf numFmtId="0" fontId="1" fillId="3" borderId="1" xfId="0" applyFont="1" applyFill="1" applyBorder="1" applyAlignment="1">
      <alignment horizontal="left" vertical="top" wrapText="1"/>
    </xf>
    <xf numFmtId="0" fontId="1" fillId="2" borderId="1" xfId="0" applyFont="1" applyFill="1" applyBorder="1" applyAlignment="1">
      <alignment horizontal="left" vertical="top" wrapText="1"/>
    </xf>
    <xf numFmtId="0" fontId="4" fillId="4" borderId="2" xfId="0" applyFont="1" applyFill="1" applyBorder="1" applyAlignment="1">
      <alignment horizontal="center" vertical="center" wrapText="1"/>
    </xf>
    <xf numFmtId="0" fontId="4" fillId="4" borderId="3" xfId="0" applyFont="1" applyFill="1" applyBorder="1" applyAlignment="1">
      <alignment horizontal="center" vertical="center" wrapText="1"/>
    </xf>
    <xf numFmtId="0" fontId="4" fillId="4" borderId="3" xfId="0" applyFont="1" applyFill="1" applyBorder="1" applyAlignment="1">
      <alignment horizontal="left" vertical="center" wrapText="1"/>
    </xf>
    <xf numFmtId="49" fontId="4" fillId="4" borderId="3" xfId="0" applyNumberFormat="1" applyFont="1" applyFill="1" applyBorder="1" applyAlignment="1">
      <alignment horizontal="left" vertical="center" wrapText="1"/>
    </xf>
    <xf numFmtId="164" fontId="4" fillId="4" borderId="2" xfId="0" applyNumberFormat="1" applyFont="1" applyFill="1" applyBorder="1" applyAlignment="1">
      <alignment horizontal="center" vertical="center" wrapText="1"/>
    </xf>
    <xf numFmtId="164" fontId="0" fillId="0" borderId="0" xfId="0" applyNumberFormat="1"/>
    <xf numFmtId="0" fontId="0" fillId="7" borderId="0" xfId="0" applyFill="1"/>
    <xf numFmtId="0" fontId="0" fillId="8" borderId="0" xfId="0" applyFill="1"/>
    <xf numFmtId="0" fontId="0" fillId="9" borderId="0" xfId="0" applyFill="1"/>
    <xf numFmtId="0" fontId="6" fillId="0" borderId="2" xfId="1" applyFont="1" applyBorder="1" applyAlignment="1">
      <alignment horizontal="center" vertical="center" wrapText="1"/>
    </xf>
    <xf numFmtId="165" fontId="0" fillId="0" borderId="0" xfId="2" applyNumberFormat="1" applyFont="1" applyAlignment="1">
      <alignment horizontal="center"/>
    </xf>
    <xf numFmtId="165" fontId="0" fillId="10" borderId="0" xfId="2" applyNumberFormat="1" applyFont="1" applyFill="1" applyAlignment="1">
      <alignment horizontal="center"/>
    </xf>
    <xf numFmtId="165" fontId="0" fillId="8" borderId="0" xfId="2" applyNumberFormat="1" applyFont="1" applyFill="1" applyAlignment="1">
      <alignment horizontal="center"/>
    </xf>
    <xf numFmtId="0" fontId="0" fillId="10" borderId="0" xfId="2" applyFont="1" applyFill="1" applyAlignment="1">
      <alignment horizontal="center"/>
    </xf>
    <xf numFmtId="0" fontId="0" fillId="0" borderId="0" xfId="2" applyFont="1" applyAlignment="1">
      <alignment horizontal="center"/>
    </xf>
    <xf numFmtId="0" fontId="3" fillId="0" borderId="0" xfId="2" applyFont="1" applyAlignment="1">
      <alignment horizontal="center"/>
    </xf>
    <xf numFmtId="0" fontId="0" fillId="10" borderId="0" xfId="0" applyFill="1"/>
    <xf numFmtId="49" fontId="6" fillId="0" borderId="2" xfId="1" applyNumberFormat="1" applyFont="1" applyBorder="1" applyAlignment="1">
      <alignment horizontal="center" vertical="center" wrapText="1"/>
    </xf>
    <xf numFmtId="0" fontId="0" fillId="0" borderId="0" xfId="2" applyFont="1"/>
    <xf numFmtId="0" fontId="0" fillId="10" borderId="0" xfId="2" applyFont="1" applyFill="1"/>
    <xf numFmtId="0" fontId="3" fillId="0" borderId="0" xfId="2" applyFont="1"/>
    <xf numFmtId="0" fontId="0" fillId="8" borderId="0" xfId="2" applyFont="1" applyFill="1"/>
    <xf numFmtId="0" fontId="0" fillId="0" borderId="4" xfId="0" applyBorder="1"/>
    <xf numFmtId="164" fontId="0" fillId="0" borderId="0" xfId="0" applyNumberFormat="1" applyAlignment="1">
      <alignment horizontal="center" vertical="center"/>
    </xf>
    <xf numFmtId="164" fontId="0" fillId="0" borderId="2" xfId="0" applyNumberFormat="1" applyBorder="1" applyAlignment="1">
      <alignment horizontal="center" vertical="center" wrapText="1"/>
    </xf>
    <xf numFmtId="164" fontId="8" fillId="0" borderId="2" xfId="0" applyNumberFormat="1" applyFont="1" applyBorder="1" applyAlignment="1">
      <alignment horizontal="center" vertical="center"/>
    </xf>
    <xf numFmtId="164" fontId="8" fillId="7" borderId="2" xfId="0" applyNumberFormat="1" applyFont="1" applyFill="1" applyBorder="1" applyAlignment="1">
      <alignment horizontal="center" vertical="center"/>
    </xf>
    <xf numFmtId="164" fontId="8" fillId="8" borderId="2" xfId="0" applyNumberFormat="1" applyFont="1" applyFill="1" applyBorder="1" applyAlignment="1">
      <alignment horizontal="center" vertical="center"/>
    </xf>
    <xf numFmtId="164" fontId="8" fillId="9" borderId="2" xfId="0" applyNumberFormat="1" applyFont="1" applyFill="1" applyBorder="1" applyAlignment="1">
      <alignment horizontal="center" vertical="center"/>
    </xf>
    <xf numFmtId="164" fontId="9" fillId="0" borderId="0" xfId="0" applyNumberFormat="1" applyFont="1" applyAlignment="1">
      <alignment horizontal="center" vertical="center"/>
    </xf>
    <xf numFmtId="0" fontId="0" fillId="0" borderId="0" xfId="0" applyAlignment="1">
      <alignment horizontal="center"/>
    </xf>
    <xf numFmtId="164" fontId="0" fillId="0" borderId="0" xfId="0" applyNumberFormat="1" applyAlignment="1">
      <alignment horizontal="center"/>
    </xf>
    <xf numFmtId="0" fontId="0" fillId="0" borderId="0" xfId="0" applyAlignment="1">
      <alignment horizontal="center" vertical="center"/>
    </xf>
    <xf numFmtId="0" fontId="0" fillId="0" borderId="2" xfId="0" applyBorder="1" applyAlignment="1">
      <alignment horizontal="center" vertical="center"/>
    </xf>
    <xf numFmtId="164" fontId="0" fillId="0" borderId="2" xfId="0" applyNumberFormat="1" applyBorder="1" applyAlignment="1">
      <alignment horizontal="center" vertical="center"/>
    </xf>
    <xf numFmtId="164" fontId="0" fillId="12" borderId="0" xfId="0" applyNumberFormat="1" applyFill="1" applyAlignment="1">
      <alignment horizontal="center"/>
    </xf>
    <xf numFmtId="0" fontId="10" fillId="0" borderId="0" xfId="0" applyFont="1" applyAlignment="1">
      <alignment horizontal="center" vertical="center" wrapText="1"/>
    </xf>
    <xf numFmtId="0" fontId="0" fillId="13" borderId="0" xfId="0" applyFill="1" applyAlignment="1">
      <alignment horizontal="center"/>
    </xf>
    <xf numFmtId="0" fontId="0" fillId="0" borderId="0" xfId="0" applyAlignment="1">
      <alignment wrapText="1"/>
    </xf>
    <xf numFmtId="164" fontId="4" fillId="4" borderId="3" xfId="0" applyNumberFormat="1" applyFont="1" applyFill="1" applyBorder="1" applyAlignment="1">
      <alignment horizontal="center" vertical="center" wrapText="1"/>
    </xf>
    <xf numFmtId="164" fontId="0" fillId="0" borderId="0" xfId="0" applyNumberFormat="1" applyAlignment="1">
      <alignment horizontal="center" wrapText="1"/>
    </xf>
    <xf numFmtId="0" fontId="2" fillId="0" borderId="0" xfId="0" applyFont="1" applyAlignment="1">
      <alignment wrapText="1"/>
    </xf>
    <xf numFmtId="164" fontId="2" fillId="0" borderId="0" xfId="0" applyNumberFormat="1" applyFont="1" applyAlignment="1">
      <alignment horizontal="center" wrapText="1"/>
    </xf>
    <xf numFmtId="0" fontId="2" fillId="0" borderId="0" xfId="0" applyFont="1" applyAlignment="1">
      <alignment horizontal="center" wrapText="1"/>
    </xf>
    <xf numFmtId="0" fontId="11" fillId="0" borderId="0" xfId="0" applyFont="1" applyAlignment="1">
      <alignment horizontal="center" wrapText="1"/>
    </xf>
    <xf numFmtId="0" fontId="4" fillId="13" borderId="2" xfId="0" applyFont="1" applyFill="1" applyBorder="1" applyAlignment="1">
      <alignment horizontal="center" vertical="center" wrapText="1"/>
    </xf>
    <xf numFmtId="0" fontId="0" fillId="15" borderId="0" xfId="0" applyFill="1"/>
    <xf numFmtId="0" fontId="0" fillId="15" borderId="0" xfId="0" applyFill="1" applyAlignment="1">
      <alignment horizontal="center"/>
    </xf>
    <xf numFmtId="164" fontId="0" fillId="15" borderId="0" xfId="0" applyNumberFormat="1" applyFill="1"/>
    <xf numFmtId="164" fontId="0" fillId="15" borderId="0" xfId="0" applyNumberFormat="1" applyFill="1" applyAlignment="1">
      <alignment horizontal="center"/>
    </xf>
    <xf numFmtId="164" fontId="0" fillId="15" borderId="0" xfId="0" applyNumberFormat="1" applyFill="1" applyAlignment="1">
      <alignment horizontal="center" vertical="center"/>
    </xf>
    <xf numFmtId="0" fontId="4" fillId="4" borderId="6" xfId="0" applyFont="1" applyFill="1" applyBorder="1" applyAlignment="1">
      <alignment horizontal="center" vertical="center" wrapText="1"/>
    </xf>
    <xf numFmtId="0" fontId="0" fillId="13" borderId="0" xfId="0" applyFill="1"/>
    <xf numFmtId="164" fontId="0" fillId="10" borderId="0" xfId="0" applyNumberFormat="1" applyFill="1"/>
    <xf numFmtId="164" fontId="0" fillId="10" borderId="0" xfId="0" applyNumberFormat="1" applyFill="1" applyAlignment="1">
      <alignment horizontal="center"/>
    </xf>
    <xf numFmtId="164" fontId="0" fillId="10" borderId="0" xfId="0" applyNumberFormat="1" applyFill="1" applyAlignment="1">
      <alignment horizontal="center" vertical="center"/>
    </xf>
    <xf numFmtId="0" fontId="0" fillId="10" borderId="0" xfId="0" applyFill="1" applyAlignment="1">
      <alignment horizontal="center"/>
    </xf>
    <xf numFmtId="164" fontId="0" fillId="16" borderId="0" xfId="0" applyNumberFormat="1" applyFill="1" applyAlignment="1">
      <alignment horizontal="center"/>
    </xf>
    <xf numFmtId="164" fontId="0" fillId="11" borderId="0" xfId="0" applyNumberFormat="1" applyFill="1"/>
    <xf numFmtId="164" fontId="2" fillId="0" borderId="0" xfId="0" applyNumberFormat="1" applyFont="1" applyAlignment="1">
      <alignment wrapText="1"/>
    </xf>
    <xf numFmtId="0" fontId="2" fillId="0" borderId="0" xfId="0" applyFont="1"/>
    <xf numFmtId="0" fontId="13" fillId="17" borderId="2" xfId="0" applyFont="1" applyFill="1" applyBorder="1" applyAlignment="1">
      <alignment horizontal="center" vertical="center" wrapText="1"/>
    </xf>
    <xf numFmtId="0" fontId="0" fillId="14" borderId="2" xfId="0" applyFill="1" applyBorder="1" applyAlignment="1">
      <alignment wrapText="1"/>
    </xf>
    <xf numFmtId="0" fontId="13" fillId="17" borderId="2" xfId="0" applyFont="1" applyFill="1" applyBorder="1" applyAlignment="1">
      <alignment horizontal="left" vertical="center" wrapText="1"/>
    </xf>
    <xf numFmtId="0" fontId="14" fillId="17" borderId="2" xfId="0" applyFont="1" applyFill="1" applyBorder="1" applyAlignment="1">
      <alignment horizontal="center" vertical="center" wrapText="1"/>
    </xf>
    <xf numFmtId="0" fontId="13" fillId="17" borderId="5" xfId="0" applyFont="1" applyFill="1" applyBorder="1" applyAlignment="1">
      <alignment horizontal="center" vertical="center" wrapText="1"/>
    </xf>
    <xf numFmtId="0" fontId="0" fillId="0" borderId="2" xfId="0" applyBorder="1"/>
    <xf numFmtId="0" fontId="3" fillId="18" borderId="2" xfId="0" applyFont="1" applyFill="1" applyBorder="1"/>
    <xf numFmtId="4" fontId="2" fillId="0" borderId="2" xfId="0" applyNumberFormat="1" applyFont="1" applyBorder="1"/>
    <xf numFmtId="4" fontId="0" fillId="0" borderId="2" xfId="0" applyNumberFormat="1" applyBorder="1"/>
    <xf numFmtId="0" fontId="0" fillId="16" borderId="0" xfId="0" applyFill="1"/>
    <xf numFmtId="0" fontId="0" fillId="19" borderId="0" xfId="0" applyFill="1"/>
    <xf numFmtId="0" fontId="1" fillId="10" borderId="1" xfId="0" applyFont="1" applyFill="1" applyBorder="1" applyAlignment="1">
      <alignment horizontal="left" vertical="top" wrapText="1"/>
    </xf>
    <xf numFmtId="4" fontId="0" fillId="13" borderId="2" xfId="0" applyNumberFormat="1" applyFill="1" applyBorder="1"/>
    <xf numFmtId="0" fontId="4" fillId="4" borderId="5" xfId="0" applyFont="1" applyFill="1" applyBorder="1" applyAlignment="1">
      <alignment horizontal="center" vertical="center" wrapText="1"/>
    </xf>
    <xf numFmtId="0" fontId="4" fillId="4" borderId="5" xfId="0" applyFont="1" applyFill="1" applyBorder="1" applyAlignment="1">
      <alignment horizontal="left" vertical="center" wrapText="1"/>
    </xf>
    <xf numFmtId="49" fontId="4" fillId="4" borderId="5" xfId="0" applyNumberFormat="1" applyFont="1" applyFill="1" applyBorder="1" applyAlignment="1">
      <alignment horizontal="left" vertical="center" wrapText="1"/>
    </xf>
    <xf numFmtId="0" fontId="4" fillId="4" borderId="7" xfId="0" applyFont="1" applyFill="1" applyBorder="1" applyAlignment="1">
      <alignment horizontal="center" vertical="center" wrapText="1"/>
    </xf>
    <xf numFmtId="164" fontId="4" fillId="4" borderId="7" xfId="0" applyNumberFormat="1" applyFont="1" applyFill="1" applyBorder="1" applyAlignment="1">
      <alignment horizontal="center" vertical="center" wrapText="1"/>
    </xf>
    <xf numFmtId="164" fontId="4" fillId="4" borderId="5" xfId="0" applyNumberFormat="1" applyFont="1" applyFill="1" applyBorder="1" applyAlignment="1">
      <alignment horizontal="center" vertical="center" wrapText="1"/>
    </xf>
    <xf numFmtId="0" fontId="4" fillId="13" borderId="7" xfId="0" applyFont="1" applyFill="1" applyBorder="1" applyAlignment="1">
      <alignment horizontal="center" vertical="center" wrapText="1"/>
    </xf>
    <xf numFmtId="0" fontId="0" fillId="0" borderId="2" xfId="0" applyBorder="1" applyAlignment="1">
      <alignment horizontal="center"/>
    </xf>
    <xf numFmtId="0" fontId="0" fillId="15" borderId="2" xfId="0" applyFill="1" applyBorder="1"/>
    <xf numFmtId="0" fontId="0" fillId="15" borderId="2" xfId="0" applyFill="1" applyBorder="1" applyAlignment="1">
      <alignment horizontal="center"/>
    </xf>
    <xf numFmtId="164" fontId="0" fillId="0" borderId="2" xfId="0" applyNumberFormat="1" applyBorder="1" applyAlignment="1">
      <alignment horizontal="center"/>
    </xf>
    <xf numFmtId="164" fontId="0" fillId="10" borderId="2" xfId="0" applyNumberFormat="1" applyFill="1" applyBorder="1" applyAlignment="1">
      <alignment horizontal="center"/>
    </xf>
    <xf numFmtId="0" fontId="0" fillId="12" borderId="0" xfId="0" applyFill="1"/>
    <xf numFmtId="0" fontId="0" fillId="12" borderId="0" xfId="0" applyFill="1" applyAlignment="1">
      <alignment horizontal="center"/>
    </xf>
    <xf numFmtId="0" fontId="0" fillId="12" borderId="2" xfId="0" applyFill="1" applyBorder="1"/>
    <xf numFmtId="164" fontId="0" fillId="12" borderId="0" xfId="0" applyNumberFormat="1" applyFill="1"/>
    <xf numFmtId="164" fontId="0" fillId="12" borderId="0" xfId="0" applyNumberFormat="1" applyFill="1" applyAlignment="1">
      <alignment horizontal="center" vertical="center"/>
    </xf>
    <xf numFmtId="0" fontId="2" fillId="0" borderId="2" xfId="0" applyFont="1" applyBorder="1" applyAlignment="1">
      <alignment horizontal="center" vertical="center" wrapText="1"/>
    </xf>
    <xf numFmtId="164" fontId="0" fillId="0" borderId="0" xfId="0" applyNumberFormat="1" applyAlignment="1">
      <alignment horizontal="center" vertical="center" wrapText="1"/>
    </xf>
    <xf numFmtId="164" fontId="2" fillId="0" borderId="2" xfId="0" applyNumberFormat="1" applyFont="1" applyBorder="1" applyAlignment="1">
      <alignment horizontal="center" vertical="center" wrapText="1"/>
    </xf>
    <xf numFmtId="0" fontId="1" fillId="0" borderId="1" xfId="0" applyFont="1" applyBorder="1" applyAlignment="1">
      <alignment horizontal="left" vertical="top" wrapText="1"/>
    </xf>
    <xf numFmtId="0" fontId="1" fillId="5" borderId="1" xfId="0" applyFont="1" applyFill="1" applyBorder="1" applyAlignment="1">
      <alignment horizontal="left" vertical="top" wrapText="1"/>
    </xf>
    <xf numFmtId="0" fontId="1" fillId="6" borderId="1" xfId="0" applyFont="1" applyFill="1" applyBorder="1" applyAlignment="1">
      <alignment horizontal="left" vertical="top" wrapText="1"/>
    </xf>
    <xf numFmtId="0" fontId="1" fillId="15" borderId="1" xfId="0" applyFont="1" applyFill="1" applyBorder="1" applyAlignment="1">
      <alignment horizontal="left" vertical="top" wrapText="1"/>
    </xf>
    <xf numFmtId="0" fontId="1" fillId="12" borderId="1" xfId="0" applyFont="1" applyFill="1" applyBorder="1" applyAlignment="1">
      <alignment horizontal="left" vertical="top" wrapText="1"/>
    </xf>
    <xf numFmtId="0" fontId="2" fillId="13" borderId="0" xfId="0" applyFont="1" applyFill="1" applyAlignment="1">
      <alignment horizontal="center"/>
    </xf>
    <xf numFmtId="0" fontId="1" fillId="0" borderId="2" xfId="0" applyFont="1" applyBorder="1" applyAlignment="1">
      <alignment horizontal="left" vertical="top" wrapText="1"/>
    </xf>
    <xf numFmtId="0" fontId="1" fillId="5" borderId="2" xfId="0" applyFont="1" applyFill="1" applyBorder="1" applyAlignment="1">
      <alignment horizontal="left" vertical="top" wrapText="1"/>
    </xf>
    <xf numFmtId="0" fontId="1" fillId="6" borderId="2" xfId="0" applyFont="1" applyFill="1" applyBorder="1" applyAlignment="1">
      <alignment horizontal="left" vertical="top" wrapText="1"/>
    </xf>
    <xf numFmtId="0" fontId="1" fillId="15" borderId="2" xfId="0" applyFont="1" applyFill="1" applyBorder="1" applyAlignment="1">
      <alignment horizontal="left" vertical="top" wrapText="1"/>
    </xf>
    <xf numFmtId="165" fontId="18" fillId="4" borderId="4" xfId="0" applyNumberFormat="1" applyFont="1" applyFill="1" applyBorder="1" applyAlignment="1" applyProtection="1">
      <alignment horizontal="center" vertical="center"/>
      <protection locked="0"/>
    </xf>
    <xf numFmtId="0" fontId="15" fillId="20" borderId="0" xfId="0" applyFont="1" applyFill="1"/>
    <xf numFmtId="4" fontId="22" fillId="20" borderId="0" xfId="0" applyNumberFormat="1" applyFont="1" applyFill="1" applyAlignment="1">
      <alignment horizontal="center"/>
    </xf>
    <xf numFmtId="0" fontId="22" fillId="20" borderId="0" xfId="0" applyFont="1" applyFill="1"/>
    <xf numFmtId="4" fontId="0" fillId="20" borderId="0" xfId="0" applyNumberFormat="1" applyFill="1" applyAlignment="1">
      <alignment horizontal="center"/>
    </xf>
    <xf numFmtId="0" fontId="0" fillId="20" borderId="0" xfId="0" applyFill="1" applyAlignment="1">
      <alignment horizontal="center"/>
    </xf>
    <xf numFmtId="0" fontId="0" fillId="4" borderId="0" xfId="0" applyFill="1" applyAlignment="1">
      <alignment horizontal="center"/>
    </xf>
    <xf numFmtId="0" fontId="0" fillId="4" borderId="0" xfId="0" applyFill="1"/>
    <xf numFmtId="0" fontId="35" fillId="4" borderId="0" xfId="0" applyFont="1" applyFill="1"/>
    <xf numFmtId="0" fontId="0" fillId="20" borderId="0" xfId="0" applyFill="1"/>
    <xf numFmtId="0" fontId="27" fillId="20" borderId="0" xfId="0" applyFont="1" applyFill="1"/>
    <xf numFmtId="4" fontId="22" fillId="20" borderId="13" xfId="0" applyNumberFormat="1" applyFont="1" applyFill="1" applyBorder="1" applyAlignment="1">
      <alignment horizontal="center"/>
    </xf>
    <xf numFmtId="0" fontId="22" fillId="20" borderId="13" xfId="0" applyFont="1" applyFill="1" applyBorder="1"/>
    <xf numFmtId="0" fontId="0" fillId="4" borderId="0" xfId="0" quotePrefix="1" applyFill="1" applyAlignment="1">
      <alignment horizontal="center"/>
    </xf>
    <xf numFmtId="4" fontId="0" fillId="10" borderId="13" xfId="0" quotePrefix="1" applyNumberFormat="1" applyFill="1" applyBorder="1" applyAlignment="1">
      <alignment horizontal="center"/>
    </xf>
    <xf numFmtId="0" fontId="28" fillId="20" borderId="0" xfId="0" applyFont="1" applyFill="1" applyAlignment="1">
      <alignment horizontal="right"/>
    </xf>
    <xf numFmtId="4" fontId="25" fillId="20" borderId="13" xfId="0" applyNumberFormat="1" applyFont="1" applyFill="1" applyBorder="1" applyAlignment="1">
      <alignment horizontal="center"/>
    </xf>
    <xf numFmtId="4" fontId="25" fillId="10" borderId="13" xfId="0" applyNumberFormat="1" applyFont="1" applyFill="1" applyBorder="1" applyAlignment="1">
      <alignment horizontal="center"/>
    </xf>
    <xf numFmtId="4" fontId="22" fillId="5" borderId="13" xfId="0" applyNumberFormat="1" applyFont="1" applyFill="1" applyBorder="1" applyAlignment="1">
      <alignment horizontal="center"/>
    </xf>
    <xf numFmtId="0" fontId="22" fillId="5" borderId="13" xfId="0" applyFont="1" applyFill="1" applyBorder="1"/>
    <xf numFmtId="4" fontId="0" fillId="10" borderId="13" xfId="0" applyNumberFormat="1" applyFill="1" applyBorder="1" applyAlignment="1">
      <alignment horizontal="center"/>
    </xf>
    <xf numFmtId="0" fontId="25" fillId="20" borderId="13" xfId="0" applyFont="1" applyFill="1" applyBorder="1"/>
    <xf numFmtId="0" fontId="35" fillId="20" borderId="0" xfId="0" applyFont="1" applyFill="1"/>
    <xf numFmtId="0" fontId="12" fillId="4" borderId="0" xfId="0" applyFont="1" applyFill="1" applyAlignment="1">
      <alignment horizontal="center"/>
    </xf>
    <xf numFmtId="4" fontId="25" fillId="19" borderId="16" xfId="0" applyNumberFormat="1" applyFont="1" applyFill="1" applyBorder="1" applyAlignment="1">
      <alignment horizontal="center"/>
    </xf>
    <xf numFmtId="4" fontId="25" fillId="20" borderId="16" xfId="0" applyNumberFormat="1" applyFont="1" applyFill="1" applyBorder="1" applyAlignment="1">
      <alignment horizontal="center"/>
    </xf>
    <xf numFmtId="0" fontId="25" fillId="19" borderId="16" xfId="0" applyFont="1" applyFill="1" applyBorder="1"/>
    <xf numFmtId="4" fontId="30" fillId="4" borderId="0" xfId="0" applyNumberFormat="1" applyFont="1" applyFill="1" applyAlignment="1">
      <alignment horizontal="center"/>
    </xf>
    <xf numFmtId="4" fontId="30" fillId="0" borderId="0" xfId="0" applyNumberFormat="1" applyFont="1" applyAlignment="1">
      <alignment horizontal="center"/>
    </xf>
    <xf numFmtId="0" fontId="0" fillId="20" borderId="0" xfId="0" quotePrefix="1" applyFill="1"/>
    <xf numFmtId="0" fontId="2" fillId="4" borderId="0" xfId="0" applyFont="1" applyFill="1"/>
    <xf numFmtId="0" fontId="21" fillId="20" borderId="0" xfId="0" applyFont="1" applyFill="1" applyAlignment="1">
      <alignment horizontal="center"/>
    </xf>
    <xf numFmtId="0" fontId="22" fillId="20" borderId="0" xfId="0" applyFont="1" applyFill="1" applyAlignment="1">
      <alignment horizontal="right" vertical="center"/>
    </xf>
    <xf numFmtId="165" fontId="23" fillId="20" borderId="2" xfId="0" applyNumberFormat="1" applyFont="1" applyFill="1" applyBorder="1" applyAlignment="1">
      <alignment horizontal="left"/>
    </xf>
    <xf numFmtId="0" fontId="22" fillId="20" borderId="0" xfId="0" applyFont="1" applyFill="1" applyAlignment="1">
      <alignment horizontal="center"/>
    </xf>
    <xf numFmtId="0" fontId="23" fillId="20" borderId="2" xfId="0" applyFont="1" applyFill="1" applyBorder="1" applyAlignment="1">
      <alignment horizontal="left"/>
    </xf>
    <xf numFmtId="0" fontId="23" fillId="20" borderId="0" xfId="0" applyFont="1" applyFill="1" applyAlignment="1">
      <alignment horizontal="left"/>
    </xf>
    <xf numFmtId="0" fontId="22" fillId="20" borderId="0" xfId="0" applyFont="1" applyFill="1" applyAlignment="1">
      <alignment horizontal="right"/>
    </xf>
    <xf numFmtId="0" fontId="34" fillId="20" borderId="0" xfId="0" applyFont="1" applyFill="1" applyAlignment="1">
      <alignment horizontal="center" vertical="center" wrapText="1"/>
    </xf>
    <xf numFmtId="0" fontId="0" fillId="20" borderId="0" xfId="0" applyFill="1" applyAlignment="1">
      <alignment horizontal="center" vertical="center"/>
    </xf>
    <xf numFmtId="0" fontId="33" fillId="20" borderId="0" xfId="0" applyFont="1" applyFill="1" applyAlignment="1">
      <alignment horizontal="center" vertical="center" wrapText="1"/>
    </xf>
    <xf numFmtId="0" fontId="2" fillId="20" borderId="0" xfId="0" applyFont="1" applyFill="1" applyAlignment="1">
      <alignment horizontal="center" vertical="center" wrapText="1"/>
    </xf>
    <xf numFmtId="0" fontId="25" fillId="20" borderId="13" xfId="0" applyFont="1" applyFill="1" applyBorder="1" applyAlignment="1">
      <alignment horizontal="center" vertical="center" wrapText="1"/>
    </xf>
    <xf numFmtId="0" fontId="25" fillId="20" borderId="0" xfId="0" applyFont="1" applyFill="1" applyAlignment="1">
      <alignment horizontal="center" vertical="center" wrapText="1"/>
    </xf>
    <xf numFmtId="0" fontId="25" fillId="10" borderId="13" xfId="0" applyFont="1" applyFill="1" applyBorder="1" applyAlignment="1">
      <alignment horizontal="center" vertical="center" wrapText="1"/>
    </xf>
    <xf numFmtId="0" fontId="26" fillId="4" borderId="0" xfId="0" applyFont="1" applyFill="1"/>
    <xf numFmtId="0" fontId="0" fillId="20" borderId="13" xfId="0" applyFill="1" applyBorder="1" applyAlignment="1">
      <alignment horizontal="center"/>
    </xf>
    <xf numFmtId="0" fontId="0" fillId="20" borderId="13" xfId="0" applyFill="1" applyBorder="1"/>
    <xf numFmtId="4" fontId="0" fillId="20" borderId="13" xfId="0" applyNumberFormat="1" applyFill="1" applyBorder="1" applyAlignment="1">
      <alignment horizontal="center"/>
    </xf>
    <xf numFmtId="0" fontId="0" fillId="4" borderId="0" xfId="0" applyFill="1" applyAlignment="1">
      <alignment horizontal="center" vertical="center"/>
    </xf>
    <xf numFmtId="0" fontId="2" fillId="20" borderId="13" xfId="0" applyFont="1" applyFill="1" applyBorder="1"/>
    <xf numFmtId="0" fontId="0" fillId="20" borderId="13" xfId="0" quotePrefix="1" applyFill="1" applyBorder="1" applyAlignment="1">
      <alignment horizontal="center"/>
    </xf>
    <xf numFmtId="0" fontId="0" fillId="20" borderId="0" xfId="0" quotePrefix="1" applyFill="1" applyAlignment="1">
      <alignment horizontal="center"/>
    </xf>
    <xf numFmtId="4" fontId="0" fillId="20" borderId="13" xfId="0" quotePrefix="1" applyNumberFormat="1" applyFill="1" applyBorder="1" applyAlignment="1">
      <alignment horizontal="center"/>
    </xf>
    <xf numFmtId="0" fontId="0" fillId="21" borderId="13" xfId="0" applyFill="1" applyBorder="1"/>
    <xf numFmtId="0" fontId="2" fillId="21" borderId="13" xfId="0" applyFont="1" applyFill="1" applyBorder="1"/>
    <xf numFmtId="2" fontId="0" fillId="20" borderId="13" xfId="0" quotePrefix="1" applyNumberFormat="1" applyFill="1" applyBorder="1" applyAlignment="1">
      <alignment horizontal="center"/>
    </xf>
    <xf numFmtId="2" fontId="0" fillId="20" borderId="0" xfId="0" quotePrefix="1" applyNumberFormat="1" applyFill="1" applyAlignment="1">
      <alignment horizontal="center"/>
    </xf>
    <xf numFmtId="4" fontId="0" fillId="4" borderId="0" xfId="0" applyNumberFormat="1" applyFill="1" applyAlignment="1">
      <alignment horizontal="center"/>
    </xf>
    <xf numFmtId="4" fontId="29" fillId="10" borderId="13" xfId="0" applyNumberFormat="1" applyFont="1" applyFill="1" applyBorder="1" applyAlignment="1">
      <alignment horizontal="center"/>
    </xf>
    <xf numFmtId="4" fontId="22" fillId="20" borderId="16" xfId="0" applyNumberFormat="1" applyFont="1" applyFill="1" applyBorder="1" applyAlignment="1">
      <alignment horizontal="center"/>
    </xf>
    <xf numFmtId="0" fontId="22" fillId="20" borderId="17" xfId="0" applyFont="1" applyFill="1" applyBorder="1"/>
    <xf numFmtId="166" fontId="0" fillId="20" borderId="13" xfId="0" quotePrefix="1" applyNumberFormat="1" applyFill="1" applyBorder="1" applyAlignment="1">
      <alignment horizontal="center"/>
    </xf>
    <xf numFmtId="166" fontId="0" fillId="20" borderId="0" xfId="0" quotePrefix="1" applyNumberFormat="1" applyFill="1" applyAlignment="1">
      <alignment horizontal="center"/>
    </xf>
    <xf numFmtId="4" fontId="22" fillId="21" borderId="16" xfId="0" applyNumberFormat="1" applyFont="1" applyFill="1" applyBorder="1" applyAlignment="1">
      <alignment horizontal="center"/>
    </xf>
    <xf numFmtId="0" fontId="22" fillId="21" borderId="17" xfId="0" applyFont="1" applyFill="1" applyBorder="1"/>
    <xf numFmtId="4" fontId="0" fillId="4" borderId="0" xfId="0" quotePrefix="1" applyNumberFormat="1" applyFill="1" applyAlignment="1">
      <alignment horizontal="center"/>
    </xf>
    <xf numFmtId="4" fontId="25" fillId="20" borderId="0" xfId="0" applyNumberFormat="1" applyFont="1" applyFill="1" applyAlignment="1">
      <alignment horizontal="center"/>
    </xf>
    <xf numFmtId="4" fontId="22" fillId="20" borderId="23" xfId="0" applyNumberFormat="1" applyFont="1" applyFill="1" applyBorder="1" applyAlignment="1">
      <alignment horizontal="center"/>
    </xf>
    <xf numFmtId="0" fontId="0" fillId="20" borderId="24" xfId="0" applyFill="1" applyBorder="1" applyAlignment="1">
      <alignment horizontal="center"/>
    </xf>
    <xf numFmtId="4" fontId="22" fillId="20" borderId="22" xfId="0" applyNumberFormat="1" applyFont="1" applyFill="1" applyBorder="1" applyAlignment="1">
      <alignment horizontal="center"/>
    </xf>
    <xf numFmtId="0" fontId="25" fillId="20" borderId="16" xfId="0" applyFont="1" applyFill="1" applyBorder="1"/>
    <xf numFmtId="0" fontId="19" fillId="4" borderId="0" xfId="0" applyFont="1" applyFill="1"/>
    <xf numFmtId="0" fontId="5" fillId="11" borderId="13" xfId="3" applyFont="1" applyFill="1" applyBorder="1" applyAlignment="1" applyProtection="1">
      <alignment horizontal="center" vertical="center" wrapText="1"/>
    </xf>
    <xf numFmtId="0" fontId="2" fillId="11" borderId="13" xfId="0" applyFont="1" applyFill="1" applyBorder="1" applyAlignment="1">
      <alignment horizontal="center" vertical="center" wrapText="1"/>
    </xf>
    <xf numFmtId="0" fontId="17" fillId="20" borderId="0" xfId="0" applyFont="1" applyFill="1" applyAlignment="1">
      <alignment horizontal="center" vertical="center" wrapText="1"/>
    </xf>
    <xf numFmtId="0" fontId="16" fillId="20" borderId="0" xfId="0" applyFont="1" applyFill="1" applyAlignment="1">
      <alignment horizontal="center"/>
    </xf>
    <xf numFmtId="4" fontId="25" fillId="19" borderId="13" xfId="0" applyNumberFormat="1" applyFont="1" applyFill="1" applyBorder="1" applyAlignment="1" applyProtection="1">
      <alignment horizontal="center"/>
      <protection locked="0"/>
    </xf>
    <xf numFmtId="0" fontId="0" fillId="4" borderId="13" xfId="0" applyFill="1" applyBorder="1" applyProtection="1">
      <protection locked="0"/>
    </xf>
    <xf numFmtId="0" fontId="37" fillId="4" borderId="0" xfId="0" applyFont="1" applyFill="1" applyAlignment="1" applyProtection="1">
      <alignment horizontal="center" vertical="center" wrapText="1"/>
      <protection locked="0"/>
    </xf>
    <xf numFmtId="0" fontId="35" fillId="4" borderId="0" xfId="0" applyFont="1" applyFill="1" applyProtection="1">
      <protection locked="0"/>
    </xf>
    <xf numFmtId="0" fontId="0" fillId="4" borderId="0" xfId="0" applyFill="1" applyProtection="1">
      <protection locked="0"/>
    </xf>
    <xf numFmtId="0" fontId="5" fillId="4" borderId="0" xfId="3" applyFont="1" applyFill="1" applyBorder="1" applyAlignment="1" applyProtection="1">
      <alignment horizontal="center" vertical="center" wrapText="1"/>
      <protection locked="0"/>
    </xf>
    <xf numFmtId="0" fontId="36" fillId="4" borderId="0" xfId="0" applyFont="1" applyFill="1" applyProtection="1">
      <protection locked="0"/>
    </xf>
    <xf numFmtId="0" fontId="0" fillId="20" borderId="0" xfId="0" applyFill="1" applyProtection="1">
      <protection locked="0"/>
    </xf>
    <xf numFmtId="0" fontId="2" fillId="4" borderId="0" xfId="0" applyFont="1" applyFill="1" applyAlignment="1" applyProtection="1">
      <alignment horizontal="center" vertical="center" wrapText="1"/>
      <protection locked="0"/>
    </xf>
    <xf numFmtId="0" fontId="37" fillId="4" borderId="0" xfId="0" applyFont="1" applyFill="1" applyAlignment="1" applyProtection="1">
      <alignment vertical="center" wrapText="1"/>
      <protection locked="0"/>
    </xf>
    <xf numFmtId="0" fontId="0" fillId="20" borderId="13" xfId="0" applyFill="1" applyBorder="1" applyProtection="1">
      <protection locked="0"/>
    </xf>
    <xf numFmtId="0" fontId="38" fillId="4" borderId="0" xfId="0" applyFont="1" applyFill="1" applyAlignment="1" applyProtection="1">
      <alignment vertical="center" wrapText="1"/>
      <protection locked="0"/>
    </xf>
    <xf numFmtId="4" fontId="38" fillId="4" borderId="0" xfId="0" applyNumberFormat="1" applyFont="1" applyFill="1" applyAlignment="1" applyProtection="1">
      <alignment vertical="center" wrapText="1"/>
      <protection locked="0"/>
    </xf>
    <xf numFmtId="4" fontId="37" fillId="4" borderId="0" xfId="0" applyNumberFormat="1" applyFont="1" applyFill="1" applyAlignment="1" applyProtection="1">
      <alignment vertical="center" wrapText="1"/>
      <protection locked="0"/>
    </xf>
    <xf numFmtId="0" fontId="2" fillId="4" borderId="13" xfId="0" applyFont="1" applyFill="1" applyBorder="1" applyProtection="1">
      <protection locked="0"/>
    </xf>
    <xf numFmtId="0" fontId="2" fillId="20" borderId="13" xfId="0" applyFont="1" applyFill="1" applyBorder="1" applyProtection="1">
      <protection locked="0"/>
    </xf>
    <xf numFmtId="4" fontId="0" fillId="19" borderId="2" xfId="0" applyNumberFormat="1" applyFill="1" applyBorder="1"/>
    <xf numFmtId="164" fontId="0" fillId="19" borderId="0" xfId="0" applyNumberFormat="1" applyFill="1"/>
    <xf numFmtId="4" fontId="22" fillId="20" borderId="18" xfId="0" applyNumberFormat="1" applyFont="1" applyFill="1" applyBorder="1" applyAlignment="1">
      <alignment horizontal="center" vertical="center"/>
    </xf>
    <xf numFmtId="4" fontId="22" fillId="20" borderId="19" xfId="0" applyNumberFormat="1" applyFont="1" applyFill="1" applyBorder="1" applyAlignment="1">
      <alignment horizontal="center" vertical="center"/>
    </xf>
    <xf numFmtId="4" fontId="22" fillId="20" borderId="20" xfId="0" applyNumberFormat="1" applyFont="1" applyFill="1" applyBorder="1" applyAlignment="1">
      <alignment horizontal="center" vertical="center"/>
    </xf>
    <xf numFmtId="4" fontId="37" fillId="4" borderId="0" xfId="0" applyNumberFormat="1" applyFont="1" applyFill="1" applyAlignment="1" applyProtection="1">
      <alignment horizontal="center" vertical="center" wrapText="1"/>
      <protection locked="0"/>
    </xf>
    <xf numFmtId="0" fontId="37" fillId="4" borderId="0" xfId="0" applyFont="1" applyFill="1" applyAlignment="1" applyProtection="1">
      <alignment horizontal="center" vertical="center" wrapText="1"/>
      <protection locked="0"/>
    </xf>
    <xf numFmtId="4" fontId="22" fillId="20" borderId="14" xfId="0" applyNumberFormat="1" applyFont="1" applyFill="1" applyBorder="1" applyAlignment="1">
      <alignment horizontal="center" vertical="center"/>
    </xf>
    <xf numFmtId="4" fontId="22" fillId="20" borderId="21" xfId="0" applyNumberFormat="1" applyFont="1" applyFill="1" applyBorder="1" applyAlignment="1">
      <alignment horizontal="center" vertical="center"/>
    </xf>
    <xf numFmtId="4" fontId="22" fillId="20" borderId="15" xfId="0" applyNumberFormat="1" applyFont="1" applyFill="1" applyBorder="1" applyAlignment="1">
      <alignment horizontal="center" vertical="center"/>
    </xf>
    <xf numFmtId="0" fontId="20" fillId="20" borderId="8" xfId="0" applyFont="1" applyFill="1" applyBorder="1" applyAlignment="1">
      <alignment horizontal="center"/>
    </xf>
    <xf numFmtId="0" fontId="20" fillId="20" borderId="9" xfId="0" applyFont="1" applyFill="1" applyBorder="1" applyAlignment="1">
      <alignment horizontal="center"/>
    </xf>
    <xf numFmtId="0" fontId="20" fillId="20" borderId="10" xfId="0" applyFont="1" applyFill="1" applyBorder="1" applyAlignment="1">
      <alignment horizontal="center"/>
    </xf>
    <xf numFmtId="0" fontId="25" fillId="20" borderId="11" xfId="0" applyFont="1" applyFill="1" applyBorder="1" applyAlignment="1">
      <alignment horizontal="center" vertical="center" wrapText="1"/>
    </xf>
    <xf numFmtId="0" fontId="25" fillId="20" borderId="12" xfId="0" applyFont="1" applyFill="1" applyBorder="1" applyAlignment="1">
      <alignment horizontal="center" vertical="center" wrapText="1"/>
    </xf>
    <xf numFmtId="0" fontId="0" fillId="20" borderId="14" xfId="0" applyFill="1" applyBorder="1" applyAlignment="1">
      <alignment horizontal="center" vertical="center"/>
    </xf>
    <xf numFmtId="0" fontId="0" fillId="20" borderId="15" xfId="0" applyFill="1" applyBorder="1" applyAlignment="1">
      <alignment horizontal="center" vertical="center"/>
    </xf>
    <xf numFmtId="0" fontId="13" fillId="17" borderId="2" xfId="0" applyFont="1" applyFill="1" applyBorder="1" applyAlignment="1">
      <alignment horizontal="center" vertical="center" wrapText="1"/>
    </xf>
    <xf numFmtId="0" fontId="0" fillId="0" borderId="2" xfId="0" applyBorder="1" applyAlignment="1">
      <alignment wrapText="1"/>
    </xf>
    <xf numFmtId="0" fontId="0" fillId="0" borderId="2" xfId="0" applyBorder="1" applyAlignment="1">
      <alignment horizontal="center" vertical="center" wrapText="1"/>
    </xf>
  </cellXfs>
  <cellStyles count="4">
    <cellStyle name="Hyperlink 2" xfId="3" xr:uid="{9ED18192-9780-4A17-B8E2-038E12005A3A}"/>
    <cellStyle name="Normal" xfId="0" builtinId="0"/>
    <cellStyle name="Normal 3" xfId="1" xr:uid="{17C009CE-C95C-4DDF-A78E-9692FF362D24}"/>
    <cellStyle name="Normal 4" xfId="2" xr:uid="{B8E45704-81A8-4EB7-B8F3-BF87B4DB586A}"/>
  </cellStyles>
  <dxfs count="25">
    <dxf>
      <font>
        <color rgb="FFFF0000"/>
      </font>
    </dxf>
    <dxf>
      <font>
        <color theme="0"/>
      </font>
    </dxf>
    <dxf>
      <font>
        <color theme="0"/>
      </font>
    </dxf>
    <dxf>
      <font>
        <color theme="0"/>
      </font>
    </dxf>
    <dxf>
      <font>
        <color theme="0"/>
      </font>
    </dxf>
    <dxf>
      <fill>
        <patternFill>
          <bgColor rgb="FFFFFF00"/>
        </patternFill>
      </fill>
    </dxf>
    <dxf>
      <font>
        <color theme="0"/>
      </font>
    </dxf>
    <dxf>
      <fill>
        <patternFill>
          <bgColor rgb="FFFFFF00"/>
        </patternFill>
      </fill>
    </dxf>
    <dxf>
      <font>
        <color theme="0"/>
      </font>
    </dxf>
    <dxf>
      <fill>
        <patternFill>
          <bgColor rgb="FFFFFF00"/>
        </patternFill>
      </fill>
    </dxf>
    <dxf>
      <font>
        <color theme="0"/>
      </font>
    </dxf>
    <dxf>
      <fill>
        <patternFill>
          <bgColor rgb="FFFFFF00"/>
        </patternFill>
      </fill>
    </dxf>
    <dxf>
      <font>
        <color theme="0"/>
      </font>
    </dxf>
    <dxf>
      <fill>
        <patternFill>
          <bgColor rgb="FFFFFF00"/>
        </patternFill>
      </fill>
    </dxf>
    <dxf>
      <font>
        <color theme="0"/>
      </font>
    </dxf>
    <dxf>
      <fill>
        <patternFill>
          <bgColor rgb="FFFFFF00"/>
        </patternFill>
      </fill>
    </dxf>
    <dxf>
      <font>
        <color theme="0"/>
      </font>
    </dxf>
    <dxf>
      <fill>
        <patternFill>
          <bgColor rgb="FFFFFF00"/>
        </patternFill>
      </fill>
    </dxf>
    <dxf>
      <font>
        <color theme="0"/>
      </font>
    </dxf>
    <dxf>
      <fill>
        <patternFill>
          <bgColor rgb="FFFFFF00"/>
        </patternFill>
      </fill>
    </dxf>
    <dxf>
      <font>
        <color theme="0"/>
      </font>
    </dxf>
    <dxf>
      <font>
        <color theme="0"/>
      </font>
    </dxf>
    <dxf>
      <fill>
        <patternFill>
          <bgColor rgb="FFFF0000"/>
        </patternFill>
      </fill>
    </dxf>
    <dxf>
      <font>
        <color theme="0"/>
      </font>
    </dxf>
    <dxf>
      <font>
        <color theme="0"/>
        <name val="Cambria"/>
        <scheme val="none"/>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4.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0DDF48-CAF4-4A4D-8909-A85291037DD6}">
  <dimension ref="A1:DD101"/>
  <sheetViews>
    <sheetView zoomScale="70" zoomScaleNormal="70" workbookViewId="0">
      <pane xSplit="5" ySplit="4" topLeftCell="BL92" activePane="bottomRight" state="frozen"/>
      <selection pane="topRight" activeCell="F1" sqref="F1"/>
      <selection pane="bottomLeft" activeCell="A5" sqref="A5"/>
      <selection pane="bottomRight" activeCell="BP112" sqref="BP112"/>
    </sheetView>
  </sheetViews>
  <sheetFormatPr defaultColWidth="10.28515625" defaultRowHeight="15" x14ac:dyDescent="0.25"/>
  <cols>
    <col min="2" max="2" width="79.140625" hidden="1" customWidth="1"/>
    <col min="4" max="4" width="17.85546875" style="33" customWidth="1"/>
    <col min="5" max="5" width="79.140625" bestFit="1" customWidth="1"/>
    <col min="6" max="6" width="70.42578125" bestFit="1" customWidth="1"/>
    <col min="7" max="7" width="53.42578125" bestFit="1" customWidth="1"/>
    <col min="8" max="8" width="17.85546875" customWidth="1"/>
    <col min="9" max="9" width="12.42578125" customWidth="1"/>
    <col min="10" max="19" width="13.140625" customWidth="1"/>
    <col min="20" max="20" width="12.85546875" style="33" customWidth="1"/>
    <col min="21" max="21" width="12.85546875" customWidth="1"/>
    <col min="22" max="22" width="16.85546875" style="33" customWidth="1"/>
    <col min="23" max="23" width="12.85546875" style="33" customWidth="1"/>
    <col min="24" max="24" width="10.140625" style="33" bestFit="1" customWidth="1"/>
    <col min="25" max="25" width="10.140625" customWidth="1"/>
    <col min="26" max="26" width="21.7109375" style="8" bestFit="1" customWidth="1"/>
    <col min="27" max="27" width="13.42578125" style="8" bestFit="1" customWidth="1"/>
    <col min="28" max="28" width="6.5703125" bestFit="1" customWidth="1"/>
    <col min="29" max="29" width="38.5703125" style="34" customWidth="1"/>
    <col min="30" max="30" width="26.42578125" style="33" customWidth="1"/>
    <col min="31" max="31" width="26.85546875" style="34" customWidth="1"/>
    <col min="32" max="32" width="27" style="33" customWidth="1"/>
    <col min="33" max="33" width="25" style="34" customWidth="1"/>
    <col min="34" max="34" width="27.42578125" style="26" customWidth="1"/>
    <col min="35" max="35" width="29.7109375" style="34" customWidth="1"/>
    <col min="36" max="36" width="36.85546875" style="33" customWidth="1"/>
    <col min="37" max="37" width="63.5703125" style="33" customWidth="1"/>
    <col min="38" max="38" width="36.85546875" style="33" customWidth="1"/>
    <col min="39" max="39" width="42" style="33" customWidth="1"/>
    <col min="40" max="40" width="44.140625" style="33" customWidth="1"/>
    <col min="41" max="41" width="50.7109375" style="33" customWidth="1"/>
    <col min="42" max="42" width="50.85546875" style="33" customWidth="1"/>
    <col min="43" max="45" width="16.42578125" customWidth="1"/>
    <col min="46" max="46" width="45.42578125" style="34" customWidth="1"/>
    <col min="47" max="47" width="30.85546875" customWidth="1"/>
    <col min="48" max="48" width="45.85546875" style="34" customWidth="1"/>
    <col min="49" max="49" width="50.85546875" style="34" customWidth="1"/>
    <col min="50" max="50" width="44.42578125" style="34" customWidth="1"/>
    <col min="51" max="51" width="68" style="34" customWidth="1"/>
    <col min="52" max="52" width="66.28515625" style="34" customWidth="1"/>
    <col min="53" max="53" width="46.140625" style="34" customWidth="1"/>
    <col min="54" max="54" width="48.7109375" style="34" customWidth="1"/>
    <col min="55" max="55" width="48.5703125" customWidth="1"/>
    <col min="56" max="56" width="46.85546875" customWidth="1"/>
    <col min="57" max="57" width="47.5703125" style="34" customWidth="1"/>
    <col min="58" max="58" width="37.140625" style="34" customWidth="1"/>
    <col min="59" max="59" width="52.42578125" customWidth="1"/>
    <col min="60" max="60" width="31.5703125" customWidth="1"/>
    <col min="61" max="61" width="28.28515625" customWidth="1"/>
    <col min="62" max="62" width="26.5703125" customWidth="1"/>
    <col min="63" max="63" width="40.42578125" customWidth="1"/>
    <col min="64" max="64" width="43.140625" customWidth="1"/>
    <col min="65" max="65" width="36.85546875" style="33" customWidth="1"/>
    <col min="66" max="66" width="39.140625" customWidth="1"/>
    <col min="67" max="67" width="45.42578125" customWidth="1"/>
    <col min="68" max="69" width="38.7109375" customWidth="1"/>
    <col min="70" max="70" width="48" customWidth="1"/>
    <col min="71" max="71" width="54.5703125" customWidth="1"/>
    <col min="72" max="74" width="32.85546875" style="33" customWidth="1"/>
    <col min="75" max="84" width="23.42578125" style="33" customWidth="1"/>
    <col min="85" max="87" width="18.7109375" customWidth="1"/>
    <col min="88" max="88" width="18.7109375" style="33" customWidth="1"/>
    <col min="89" max="96" width="27.140625" customWidth="1"/>
    <col min="97" max="102" width="15.140625" customWidth="1"/>
    <col min="103" max="103" width="10.140625" bestFit="1" customWidth="1"/>
    <col min="105" max="105" width="15.5703125" bestFit="1" customWidth="1"/>
    <col min="106" max="106" width="17.7109375" bestFit="1" customWidth="1"/>
  </cols>
  <sheetData>
    <row r="1" spans="1:106" ht="127.5" customHeight="1" x14ac:dyDescent="0.25">
      <c r="V1" s="33" t="s">
        <v>0</v>
      </c>
      <c r="Z1" s="62" t="s">
        <v>1</v>
      </c>
      <c r="AC1" s="45" t="s">
        <v>2</v>
      </c>
      <c r="AD1" s="46" t="s">
        <v>3</v>
      </c>
      <c r="AE1" s="45" t="s">
        <v>4</v>
      </c>
      <c r="AF1" s="46" t="s">
        <v>5</v>
      </c>
      <c r="AG1" s="45" t="s">
        <v>6</v>
      </c>
      <c r="AH1" s="45" t="s">
        <v>7</v>
      </c>
      <c r="AI1" s="45" t="s">
        <v>8</v>
      </c>
      <c r="AJ1" s="39" t="s">
        <v>9</v>
      </c>
      <c r="AK1" s="46" t="s">
        <v>10</v>
      </c>
      <c r="AL1" s="46" t="s">
        <v>11</v>
      </c>
      <c r="AM1" s="46" t="s">
        <v>12</v>
      </c>
      <c r="AN1" s="46" t="s">
        <v>13</v>
      </c>
      <c r="AO1" s="46" t="s">
        <v>14</v>
      </c>
      <c r="AP1" s="46" t="s">
        <v>15</v>
      </c>
      <c r="AT1" s="45" t="s">
        <v>16</v>
      </c>
      <c r="AU1" s="44" t="s">
        <v>17</v>
      </c>
      <c r="AV1" s="45" t="s">
        <v>18</v>
      </c>
      <c r="AW1" s="45" t="s">
        <v>19</v>
      </c>
      <c r="AX1" s="45" t="s">
        <v>20</v>
      </c>
      <c r="AY1" s="45" t="s">
        <v>21</v>
      </c>
      <c r="AZ1" s="45" t="s">
        <v>22</v>
      </c>
      <c r="BA1" s="43" t="s">
        <v>23</v>
      </c>
      <c r="BB1" s="43" t="s">
        <v>24</v>
      </c>
      <c r="BC1" s="41" t="s">
        <v>25</v>
      </c>
      <c r="BD1" s="41" t="s">
        <v>26</v>
      </c>
      <c r="BE1" s="43" t="s">
        <v>27</v>
      </c>
      <c r="BF1" s="45" t="s">
        <v>28</v>
      </c>
      <c r="BG1" s="44" t="s">
        <v>29</v>
      </c>
      <c r="BH1" s="44" t="s">
        <v>30</v>
      </c>
      <c r="BI1" s="44" t="s">
        <v>31</v>
      </c>
      <c r="BJ1" s="44" t="s">
        <v>32</v>
      </c>
      <c r="BK1" s="44" t="s">
        <v>33</v>
      </c>
      <c r="BL1" s="44" t="s">
        <v>34</v>
      </c>
      <c r="BM1" s="46" t="s">
        <v>35</v>
      </c>
      <c r="BN1" s="44" t="s">
        <v>36</v>
      </c>
      <c r="BO1" s="44" t="s">
        <v>37</v>
      </c>
      <c r="BP1" s="44" t="s">
        <v>38</v>
      </c>
      <c r="BQ1" s="44" t="s">
        <v>39</v>
      </c>
      <c r="BR1" s="44" t="s">
        <v>40</v>
      </c>
      <c r="BS1" s="44" t="s">
        <v>41</v>
      </c>
      <c r="BT1" s="46" t="s">
        <v>42</v>
      </c>
      <c r="BU1" s="46" t="s">
        <v>43</v>
      </c>
      <c r="BV1" s="46" t="s">
        <v>44</v>
      </c>
      <c r="BW1" s="46" t="s">
        <v>45</v>
      </c>
      <c r="BX1" s="46" t="s">
        <v>46</v>
      </c>
      <c r="BY1" s="46" t="s">
        <v>47</v>
      </c>
      <c r="BZ1" s="46" t="s">
        <v>48</v>
      </c>
      <c r="CA1" s="46" t="s">
        <v>49</v>
      </c>
      <c r="CB1" s="46" t="s">
        <v>50</v>
      </c>
      <c r="CC1" s="46" t="s">
        <v>51</v>
      </c>
      <c r="CD1" s="46" t="s">
        <v>52</v>
      </c>
      <c r="CE1" s="46" t="s">
        <v>53</v>
      </c>
      <c r="CF1" s="46" t="s">
        <v>54</v>
      </c>
      <c r="CG1" s="44" t="s">
        <v>55</v>
      </c>
      <c r="CH1" s="44" t="s">
        <v>56</v>
      </c>
      <c r="CI1" s="44" t="s">
        <v>57</v>
      </c>
      <c r="CK1" s="44" t="s">
        <v>58</v>
      </c>
      <c r="CL1" s="44" t="s">
        <v>59</v>
      </c>
      <c r="CM1" s="44" t="s">
        <v>60</v>
      </c>
      <c r="CN1" s="44" t="s">
        <v>61</v>
      </c>
      <c r="CO1" s="44" t="s">
        <v>62</v>
      </c>
      <c r="CP1" s="44" t="s">
        <v>63</v>
      </c>
      <c r="CQ1" s="44" t="s">
        <v>64</v>
      </c>
      <c r="CR1" s="44" t="s">
        <v>65</v>
      </c>
      <c r="CS1" s="41" t="s">
        <v>66</v>
      </c>
      <c r="CT1" s="41" t="s">
        <v>67</v>
      </c>
      <c r="CU1" s="41" t="s">
        <v>68</v>
      </c>
      <c r="CV1" s="41" t="s">
        <v>69</v>
      </c>
      <c r="CW1" s="41" t="s">
        <v>70</v>
      </c>
      <c r="CX1" s="41" t="s">
        <v>71</v>
      </c>
    </row>
    <row r="2" spans="1:106" ht="47.25" x14ac:dyDescent="0.25">
      <c r="Z2" s="8">
        <v>24</v>
      </c>
      <c r="AA2" s="8">
        <v>25</v>
      </c>
      <c r="AB2" s="8">
        <v>26</v>
      </c>
      <c r="AC2" s="8">
        <v>27</v>
      </c>
      <c r="AD2" s="8">
        <v>28</v>
      </c>
      <c r="AE2" s="8">
        <v>29</v>
      </c>
      <c r="AF2" s="8">
        <v>30</v>
      </c>
      <c r="AG2" s="8">
        <v>31</v>
      </c>
      <c r="AH2" s="8">
        <v>32</v>
      </c>
      <c r="AI2" s="8">
        <v>33</v>
      </c>
      <c r="AJ2" s="8">
        <v>34</v>
      </c>
      <c r="AK2" s="8">
        <v>35</v>
      </c>
      <c r="AL2" s="8">
        <v>36</v>
      </c>
      <c r="AM2" s="8">
        <v>37</v>
      </c>
      <c r="AN2" s="8">
        <v>38</v>
      </c>
      <c r="AO2" s="8">
        <v>39</v>
      </c>
      <c r="AP2" s="8">
        <v>40</v>
      </c>
      <c r="AQ2" s="8">
        <v>41</v>
      </c>
      <c r="AR2" s="8">
        <v>42</v>
      </c>
      <c r="AS2" s="8">
        <v>43</v>
      </c>
      <c r="AT2" s="45">
        <v>44</v>
      </c>
      <c r="AU2" s="8">
        <v>45</v>
      </c>
      <c r="AV2" s="45">
        <v>46</v>
      </c>
      <c r="AW2" s="8">
        <v>47</v>
      </c>
      <c r="AX2" s="45">
        <v>48</v>
      </c>
      <c r="AY2" s="8">
        <v>49</v>
      </c>
      <c r="AZ2" s="45">
        <v>50</v>
      </c>
      <c r="BA2" s="8">
        <v>51</v>
      </c>
      <c r="BB2" s="45">
        <v>52</v>
      </c>
      <c r="BC2" s="8">
        <v>53</v>
      </c>
      <c r="BD2" s="45">
        <v>54</v>
      </c>
      <c r="BE2" s="8">
        <v>55</v>
      </c>
      <c r="BF2" s="45">
        <v>56</v>
      </c>
      <c r="BG2" s="8">
        <v>57</v>
      </c>
      <c r="BH2" s="45">
        <v>58</v>
      </c>
      <c r="BI2" s="8">
        <v>59</v>
      </c>
      <c r="BJ2" s="45">
        <v>60</v>
      </c>
      <c r="BK2" s="8">
        <v>61</v>
      </c>
      <c r="BL2" s="45">
        <v>62</v>
      </c>
      <c r="BM2" s="8">
        <v>63</v>
      </c>
      <c r="BN2" s="45">
        <v>64</v>
      </c>
      <c r="BO2" s="8">
        <v>65</v>
      </c>
      <c r="BP2" s="45">
        <v>66</v>
      </c>
      <c r="BQ2" s="8">
        <v>67</v>
      </c>
      <c r="BR2" s="45">
        <v>68</v>
      </c>
      <c r="BS2" s="8">
        <v>69</v>
      </c>
      <c r="BT2" s="45">
        <v>70</v>
      </c>
      <c r="BU2" s="8">
        <v>71</v>
      </c>
      <c r="BV2" s="45">
        <v>72</v>
      </c>
      <c r="BW2" s="8">
        <v>73</v>
      </c>
      <c r="BX2" s="45">
        <v>74</v>
      </c>
      <c r="BY2" s="8">
        <v>75</v>
      </c>
      <c r="BZ2" s="45">
        <v>76</v>
      </c>
      <c r="CA2" s="8">
        <v>77</v>
      </c>
      <c r="CB2" s="45">
        <v>78</v>
      </c>
      <c r="CC2" s="8">
        <v>79</v>
      </c>
      <c r="CD2" s="45">
        <v>80</v>
      </c>
      <c r="CE2" s="8">
        <v>81</v>
      </c>
      <c r="CF2" s="45">
        <v>82</v>
      </c>
      <c r="CG2" s="3" t="s">
        <v>72</v>
      </c>
      <c r="CJ2" s="3" t="s">
        <v>73</v>
      </c>
      <c r="CN2" s="47" t="s">
        <v>74</v>
      </c>
      <c r="CS2" s="3" t="s">
        <v>75</v>
      </c>
      <c r="CY2" s="3" t="s">
        <v>76</v>
      </c>
    </row>
    <row r="3" spans="1:106" ht="15.75" x14ac:dyDescent="0.25">
      <c r="D3" s="3" t="s">
        <v>77</v>
      </c>
      <c r="E3" s="3"/>
      <c r="F3" s="3"/>
      <c r="G3" s="3"/>
      <c r="H3" s="3"/>
      <c r="I3" s="3"/>
      <c r="J3" s="3"/>
      <c r="K3" s="3"/>
      <c r="L3" s="3"/>
      <c r="M3" s="3"/>
      <c r="N3" s="3"/>
      <c r="O3" s="3"/>
      <c r="P3" s="3"/>
      <c r="Q3" s="3"/>
      <c r="R3" s="3"/>
      <c r="S3" s="3"/>
      <c r="T3" s="3"/>
      <c r="U3" s="3"/>
      <c r="V3" s="3"/>
      <c r="W3" s="3"/>
      <c r="X3" s="3"/>
      <c r="Y3" s="3"/>
      <c r="Z3" s="7" t="s">
        <v>78</v>
      </c>
      <c r="AA3" s="7"/>
      <c r="AB3" s="3"/>
      <c r="AC3" s="7">
        <v>116659548.59000005</v>
      </c>
      <c r="AD3" s="7">
        <v>3225566</v>
      </c>
      <c r="AE3" s="7">
        <v>9369493.1999999993</v>
      </c>
      <c r="AF3" s="7">
        <v>0</v>
      </c>
      <c r="AG3" s="7">
        <v>5320464.0600000005</v>
      </c>
      <c r="AH3" s="7">
        <v>6325334.1800000006</v>
      </c>
      <c r="AI3" s="7">
        <v>576916.11</v>
      </c>
      <c r="AJ3" s="7">
        <v>412163.54000000004</v>
      </c>
      <c r="AK3" s="7">
        <v>4223748.8600000003</v>
      </c>
      <c r="AL3" s="7">
        <v>2401661.54</v>
      </c>
      <c r="AM3" s="7">
        <v>155284.22</v>
      </c>
      <c r="AN3" s="7">
        <v>162989.97</v>
      </c>
      <c r="AO3" s="7">
        <v>1510525.2700000003</v>
      </c>
      <c r="AP3" s="7">
        <v>595375.21999999986</v>
      </c>
      <c r="AQ3" s="7">
        <v>0</v>
      </c>
      <c r="AR3" s="7">
        <v>0</v>
      </c>
      <c r="AS3" s="7">
        <v>0</v>
      </c>
      <c r="AT3" s="7">
        <v>76874886.930000007</v>
      </c>
      <c r="AU3" s="7">
        <v>885156.22999999986</v>
      </c>
      <c r="AV3" s="7">
        <v>29271226.440000016</v>
      </c>
      <c r="AW3" s="7">
        <v>3011080.94</v>
      </c>
      <c r="AX3" s="7">
        <v>8284987.120000002</v>
      </c>
      <c r="AY3" s="7">
        <v>1011731.27</v>
      </c>
      <c r="AZ3" s="7">
        <v>3440756.2500000014</v>
      </c>
      <c r="BA3" s="7">
        <v>739213.10999999987</v>
      </c>
      <c r="BB3" s="7">
        <v>365575.5500000001</v>
      </c>
      <c r="BC3" s="7">
        <v>240365.53000000003</v>
      </c>
      <c r="BD3" s="7">
        <v>165548.36000000002</v>
      </c>
      <c r="BE3" s="7">
        <v>1773503.8200000003</v>
      </c>
      <c r="BF3" s="7">
        <v>646832.4099999998</v>
      </c>
      <c r="BG3" s="7">
        <v>1801828.0199999996</v>
      </c>
      <c r="BH3" s="7">
        <v>432277.42999999982</v>
      </c>
      <c r="BI3" s="7">
        <v>2350257.9499999983</v>
      </c>
      <c r="BJ3" s="7">
        <v>0</v>
      </c>
      <c r="BK3" s="7">
        <v>1000088.33</v>
      </c>
      <c r="BL3" s="7">
        <v>4378969.7699999996</v>
      </c>
      <c r="BM3" s="7">
        <v>1298751.42</v>
      </c>
      <c r="BN3" s="7">
        <v>0</v>
      </c>
      <c r="BO3" s="7">
        <v>0</v>
      </c>
      <c r="BP3" s="7">
        <v>0</v>
      </c>
      <c r="BQ3" s="7">
        <v>0</v>
      </c>
      <c r="BR3" s="7">
        <v>0</v>
      </c>
      <c r="BS3" s="7">
        <v>0</v>
      </c>
      <c r="BT3" s="7">
        <v>478311.47000000003</v>
      </c>
      <c r="BU3" s="7">
        <v>1391227.4400000002</v>
      </c>
      <c r="BV3" s="7">
        <v>503369.62000000011</v>
      </c>
      <c r="BW3" s="7">
        <v>2142146.6299999994</v>
      </c>
      <c r="BX3" s="7">
        <v>5583920.1299999999</v>
      </c>
      <c r="BY3" s="7">
        <v>1162692.9800000002</v>
      </c>
      <c r="BZ3" s="7">
        <v>2196744.8900000006</v>
      </c>
      <c r="CA3" s="7">
        <v>2376095.29</v>
      </c>
      <c r="CB3" s="7">
        <v>0</v>
      </c>
      <c r="CC3" s="7">
        <v>0</v>
      </c>
      <c r="CD3" s="7">
        <v>762785.02999999991</v>
      </c>
      <c r="CE3" s="7">
        <v>0</v>
      </c>
      <c r="CF3" s="7">
        <v>0</v>
      </c>
      <c r="CG3" s="7">
        <v>456504.48000000004</v>
      </c>
      <c r="CH3" s="7">
        <v>1955</v>
      </c>
      <c r="CI3" s="7">
        <v>0</v>
      </c>
      <c r="CJ3" s="7"/>
      <c r="CK3" s="7">
        <v>0</v>
      </c>
      <c r="CL3" s="7">
        <v>466563.32</v>
      </c>
      <c r="CM3" s="7">
        <v>67873.210000000021</v>
      </c>
      <c r="CN3" s="7">
        <v>330915.71000000002</v>
      </c>
      <c r="CO3" s="3"/>
      <c r="CP3" s="3"/>
      <c r="CQ3" s="3"/>
      <c r="CR3" s="3"/>
      <c r="CT3" s="3"/>
      <c r="CU3" s="3"/>
      <c r="CV3" s="3"/>
      <c r="CW3" s="3"/>
      <c r="CX3" s="3"/>
      <c r="DA3" s="7">
        <v>490002.7</v>
      </c>
      <c r="DB3" s="7">
        <v>398303.96999999991</v>
      </c>
    </row>
    <row r="4" spans="1:106" ht="78.75" x14ac:dyDescent="0.25">
      <c r="D4" s="4" t="s">
        <v>79</v>
      </c>
      <c r="E4" s="5" t="s">
        <v>80</v>
      </c>
      <c r="F4" s="5" t="s">
        <v>81</v>
      </c>
      <c r="G4" s="6" t="s">
        <v>82</v>
      </c>
      <c r="H4" s="4" t="s">
        <v>83</v>
      </c>
      <c r="I4" s="4" t="s">
        <v>84</v>
      </c>
      <c r="J4" s="4" t="s">
        <v>85</v>
      </c>
      <c r="K4" s="4" t="s">
        <v>86</v>
      </c>
      <c r="L4" s="4" t="s">
        <v>87</v>
      </c>
      <c r="M4" s="4" t="s">
        <v>88</v>
      </c>
      <c r="N4" s="4" t="s">
        <v>89</v>
      </c>
      <c r="O4" s="4" t="s">
        <v>90</v>
      </c>
      <c r="P4" s="4" t="s">
        <v>91</v>
      </c>
      <c r="Q4" s="4" t="s">
        <v>92</v>
      </c>
      <c r="R4" s="3" t="s">
        <v>93</v>
      </c>
      <c r="S4" s="3" t="s">
        <v>94</v>
      </c>
      <c r="T4" s="3" t="s">
        <v>95</v>
      </c>
      <c r="U4" s="3" t="s">
        <v>96</v>
      </c>
      <c r="V4" s="3" t="s">
        <v>97</v>
      </c>
      <c r="W4" s="3" t="s">
        <v>98</v>
      </c>
      <c r="X4" s="3" t="s">
        <v>99</v>
      </c>
      <c r="Y4" s="3"/>
      <c r="Z4" s="7" t="s">
        <v>100</v>
      </c>
      <c r="AA4" s="7" t="s">
        <v>101</v>
      </c>
      <c r="AB4" s="3" t="s">
        <v>102</v>
      </c>
      <c r="AC4" s="7" t="s">
        <v>103</v>
      </c>
      <c r="AD4" s="3" t="s">
        <v>104</v>
      </c>
      <c r="AE4" s="7" t="s">
        <v>105</v>
      </c>
      <c r="AF4" s="3" t="s">
        <v>106</v>
      </c>
      <c r="AG4" s="7" t="s">
        <v>107</v>
      </c>
      <c r="AH4" s="7" t="s">
        <v>108</v>
      </c>
      <c r="AI4" s="7" t="s">
        <v>109</v>
      </c>
      <c r="AJ4" s="3" t="s">
        <v>110</v>
      </c>
      <c r="AK4" s="3" t="s">
        <v>111</v>
      </c>
      <c r="AL4" s="3" t="s">
        <v>112</v>
      </c>
      <c r="AM4" s="3" t="s">
        <v>113</v>
      </c>
      <c r="AN4" s="3" t="s">
        <v>114</v>
      </c>
      <c r="AO4" s="3" t="s">
        <v>115</v>
      </c>
      <c r="AP4" s="3" t="s">
        <v>116</v>
      </c>
      <c r="AQ4" s="3" t="s">
        <v>117</v>
      </c>
      <c r="AR4" s="3" t="s">
        <v>118</v>
      </c>
      <c r="AS4" s="3" t="s">
        <v>119</v>
      </c>
      <c r="AT4" s="42" t="s">
        <v>120</v>
      </c>
      <c r="AU4" s="4" t="s">
        <v>121</v>
      </c>
      <c r="AV4" s="42" t="s">
        <v>122</v>
      </c>
      <c r="AW4" s="42" t="s">
        <v>123</v>
      </c>
      <c r="AX4" s="42" t="s">
        <v>124</v>
      </c>
      <c r="AY4" s="42" t="s">
        <v>125</v>
      </c>
      <c r="AZ4" s="42" t="s">
        <v>126</v>
      </c>
      <c r="BA4" s="42" t="s">
        <v>127</v>
      </c>
      <c r="BB4" s="42" t="s">
        <v>128</v>
      </c>
      <c r="BC4" s="4" t="s">
        <v>129</v>
      </c>
      <c r="BD4" s="4" t="s">
        <v>130</v>
      </c>
      <c r="BE4" s="42" t="s">
        <v>131</v>
      </c>
      <c r="BF4" s="42" t="s">
        <v>132</v>
      </c>
      <c r="BG4" s="4" t="s">
        <v>133</v>
      </c>
      <c r="BH4" s="4" t="s">
        <v>134</v>
      </c>
      <c r="BI4" s="4" t="s">
        <v>135</v>
      </c>
      <c r="BJ4" s="3" t="s">
        <v>136</v>
      </c>
      <c r="BK4" s="3" t="s">
        <v>137</v>
      </c>
      <c r="BL4" s="3" t="s">
        <v>138</v>
      </c>
      <c r="BM4" s="48" t="s">
        <v>139</v>
      </c>
      <c r="BN4" s="48" t="s">
        <v>140</v>
      </c>
      <c r="BO4" s="48" t="s">
        <v>141</v>
      </c>
      <c r="BP4" s="48" t="s">
        <v>142</v>
      </c>
      <c r="BQ4" s="48" t="s">
        <v>143</v>
      </c>
      <c r="BR4" s="48" t="s">
        <v>144</v>
      </c>
      <c r="BS4" s="48" t="s">
        <v>145</v>
      </c>
      <c r="BT4" s="3" t="s">
        <v>146</v>
      </c>
      <c r="BU4" s="3" t="s">
        <v>147</v>
      </c>
      <c r="BV4" s="3" t="s">
        <v>148</v>
      </c>
      <c r="BW4" s="3" t="s">
        <v>149</v>
      </c>
      <c r="BX4" s="3" t="s">
        <v>150</v>
      </c>
      <c r="BY4" s="3" t="s">
        <v>151</v>
      </c>
      <c r="BZ4" s="3" t="s">
        <v>152</v>
      </c>
      <c r="CA4" s="48" t="s">
        <v>153</v>
      </c>
      <c r="CB4" s="48" t="s">
        <v>154</v>
      </c>
      <c r="CC4" s="3" t="s">
        <v>155</v>
      </c>
      <c r="CD4" s="3" t="s">
        <v>156</v>
      </c>
      <c r="CE4" s="3" t="s">
        <v>157</v>
      </c>
      <c r="CF4" s="3" t="s">
        <v>158</v>
      </c>
      <c r="CG4" s="3" t="s">
        <v>159</v>
      </c>
      <c r="CH4" s="3" t="s">
        <v>160</v>
      </c>
      <c r="CI4" s="3" t="s">
        <v>161</v>
      </c>
      <c r="CJ4" s="3" t="s">
        <v>162</v>
      </c>
      <c r="CK4" s="3" t="s">
        <v>163</v>
      </c>
      <c r="CL4" s="3" t="s">
        <v>164</v>
      </c>
      <c r="CM4" s="3" t="s">
        <v>165</v>
      </c>
      <c r="CN4" s="48" t="s">
        <v>166</v>
      </c>
      <c r="CO4" s="48" t="s">
        <v>167</v>
      </c>
      <c r="CP4" s="48" t="s">
        <v>168</v>
      </c>
      <c r="CQ4" s="48" t="s">
        <v>169</v>
      </c>
      <c r="CR4" s="48" t="s">
        <v>170</v>
      </c>
      <c r="CS4" s="3" t="s">
        <v>171</v>
      </c>
      <c r="CT4" s="3" t="s">
        <v>172</v>
      </c>
      <c r="CU4" s="3" t="s">
        <v>173</v>
      </c>
      <c r="CV4" s="3" t="s">
        <v>174</v>
      </c>
      <c r="CW4" s="3" t="s">
        <v>175</v>
      </c>
      <c r="CX4" s="3" t="s">
        <v>176</v>
      </c>
      <c r="CY4" s="3"/>
      <c r="DA4" s="54" t="s">
        <v>177</v>
      </c>
      <c r="DB4" s="54" t="s">
        <v>178</v>
      </c>
    </row>
    <row r="5" spans="1:106" x14ac:dyDescent="0.25">
      <c r="A5" s="97" t="s">
        <v>179</v>
      </c>
      <c r="B5" t="s">
        <v>180</v>
      </c>
      <c r="C5">
        <v>12</v>
      </c>
      <c r="D5" s="33">
        <v>3114</v>
      </c>
      <c r="E5" t="s">
        <v>180</v>
      </c>
      <c r="F5" t="s">
        <v>181</v>
      </c>
      <c r="G5" t="s">
        <v>182</v>
      </c>
      <c r="H5" t="s">
        <v>183</v>
      </c>
      <c r="I5" t="s">
        <v>184</v>
      </c>
      <c r="T5" s="33" t="s">
        <v>185</v>
      </c>
      <c r="W5" s="33" t="s">
        <v>186</v>
      </c>
      <c r="X5" s="33" t="s">
        <v>187</v>
      </c>
      <c r="Z5" s="61">
        <v>116787.90999999896</v>
      </c>
      <c r="AA5" s="8">
        <v>7086.8899999999994</v>
      </c>
      <c r="AB5">
        <v>0</v>
      </c>
      <c r="AC5" s="57">
        <v>915422</v>
      </c>
      <c r="AD5" s="34">
        <v>0</v>
      </c>
      <c r="AE5" s="57">
        <v>53261</v>
      </c>
      <c r="AF5" s="33">
        <v>0</v>
      </c>
      <c r="AG5" s="57">
        <v>44016</v>
      </c>
      <c r="AH5" s="58">
        <v>65599</v>
      </c>
      <c r="AI5" s="57">
        <v>1876</v>
      </c>
      <c r="AJ5" s="33">
        <v>0</v>
      </c>
      <c r="AK5" s="59">
        <v>29250.98</v>
      </c>
      <c r="AL5" s="59">
        <v>16822.599999999999</v>
      </c>
      <c r="AM5" s="59">
        <v>720</v>
      </c>
      <c r="AN5" s="40">
        <v>-800</v>
      </c>
      <c r="AO5" s="33">
        <v>12930</v>
      </c>
      <c r="AP5" s="33">
        <v>4805.46</v>
      </c>
      <c r="AQ5" s="33">
        <v>0</v>
      </c>
      <c r="AR5" s="33">
        <v>0</v>
      </c>
      <c r="AS5" s="33">
        <v>0</v>
      </c>
      <c r="AT5" s="34">
        <v>628389.44999999995</v>
      </c>
      <c r="AU5">
        <v>13962.96</v>
      </c>
      <c r="AV5" s="34">
        <v>141869.01999999996</v>
      </c>
      <c r="AW5" s="34">
        <v>35507.300000000003</v>
      </c>
      <c r="AX5" s="34">
        <v>83525.86</v>
      </c>
      <c r="AY5" s="34">
        <v>0</v>
      </c>
      <c r="AZ5" s="34">
        <v>3362.7500000000005</v>
      </c>
      <c r="BA5" s="34">
        <v>3910.7800000000011</v>
      </c>
      <c r="BB5" s="34">
        <v>2713.5</v>
      </c>
      <c r="BE5" s="60">
        <v>6114.8300000000008</v>
      </c>
      <c r="BF5" s="34">
        <v>6702.33</v>
      </c>
      <c r="BG5">
        <v>1899.3500000000001</v>
      </c>
      <c r="BH5">
        <v>2463.2199999999998</v>
      </c>
      <c r="BI5">
        <v>19679.29</v>
      </c>
      <c r="BK5">
        <v>3771.81</v>
      </c>
      <c r="BL5">
        <v>39332.54</v>
      </c>
      <c r="BM5" s="33">
        <v>9021.57</v>
      </c>
      <c r="BT5" s="33">
        <v>0</v>
      </c>
      <c r="BU5" s="33">
        <v>8886.66</v>
      </c>
      <c r="BV5" s="33">
        <v>4094</v>
      </c>
      <c r="BW5" s="33">
        <v>6810.6</v>
      </c>
      <c r="BX5" s="33">
        <v>52611.05</v>
      </c>
      <c r="BY5" s="33">
        <v>38749.760000000002</v>
      </c>
      <c r="BZ5" s="33">
        <v>26723.08</v>
      </c>
      <c r="CA5" s="33">
        <v>20394.82</v>
      </c>
      <c r="CC5" s="33">
        <v>0</v>
      </c>
      <c r="CD5" s="33">
        <v>2880.25</v>
      </c>
      <c r="CE5" s="33">
        <v>0</v>
      </c>
      <c r="CF5" s="33">
        <v>0</v>
      </c>
      <c r="CG5">
        <v>6013.75</v>
      </c>
      <c r="CH5">
        <v>0</v>
      </c>
      <c r="CI5">
        <v>0</v>
      </c>
      <c r="CJ5" s="33">
        <v>1</v>
      </c>
      <c r="CK5">
        <v>0</v>
      </c>
      <c r="CL5">
        <v>0</v>
      </c>
      <c r="CM5">
        <v>0</v>
      </c>
      <c r="CN5">
        <v>0</v>
      </c>
      <c r="CS5" s="56">
        <v>97314.169999998994</v>
      </c>
      <c r="CU5" s="56">
        <v>13100.64</v>
      </c>
      <c r="CV5">
        <v>0</v>
      </c>
      <c r="CW5">
        <v>0</v>
      </c>
      <c r="CX5">
        <v>0</v>
      </c>
      <c r="DA5">
        <v>357.64</v>
      </c>
      <c r="DB5">
        <v>280.39</v>
      </c>
    </row>
    <row r="6" spans="1:106" x14ac:dyDescent="0.25">
      <c r="A6" s="97" t="s">
        <v>188</v>
      </c>
      <c r="B6" t="s">
        <v>189</v>
      </c>
      <c r="C6">
        <v>17</v>
      </c>
      <c r="D6" s="33">
        <v>3125</v>
      </c>
      <c r="E6" t="s">
        <v>189</v>
      </c>
      <c r="F6" t="s">
        <v>190</v>
      </c>
      <c r="G6" t="s">
        <v>191</v>
      </c>
      <c r="H6" t="s">
        <v>192</v>
      </c>
      <c r="I6" t="s">
        <v>184</v>
      </c>
      <c r="T6" s="33" t="s">
        <v>185</v>
      </c>
      <c r="W6" s="33" t="s">
        <v>186</v>
      </c>
      <c r="X6" s="33" t="s">
        <v>187</v>
      </c>
      <c r="Z6" s="56">
        <v>154136.20000000001</v>
      </c>
      <c r="AA6" s="8">
        <v>53370.949999999924</v>
      </c>
      <c r="AB6">
        <v>0</v>
      </c>
      <c r="AC6" s="34">
        <v>934443</v>
      </c>
      <c r="AD6" s="34">
        <v>0</v>
      </c>
      <c r="AE6" s="34">
        <v>22935</v>
      </c>
      <c r="AF6" s="33">
        <v>0</v>
      </c>
      <c r="AG6" s="34">
        <v>49295</v>
      </c>
      <c r="AH6" s="26">
        <v>62224</v>
      </c>
      <c r="AI6" s="34">
        <v>0</v>
      </c>
      <c r="AJ6" s="33">
        <v>0</v>
      </c>
      <c r="AK6" s="33">
        <v>10644.76</v>
      </c>
      <c r="AL6" s="33">
        <v>10140.65</v>
      </c>
      <c r="AM6" s="33">
        <v>3000</v>
      </c>
      <c r="AN6" s="33">
        <v>0</v>
      </c>
      <c r="AO6" s="59">
        <v>12920.6</v>
      </c>
      <c r="AP6" s="33">
        <v>1144.25</v>
      </c>
      <c r="AQ6" s="33">
        <v>0</v>
      </c>
      <c r="AR6" s="33">
        <v>0</v>
      </c>
      <c r="AS6" s="33">
        <v>0</v>
      </c>
      <c r="AT6" s="34">
        <v>587902.28</v>
      </c>
      <c r="AU6">
        <v>22153.55</v>
      </c>
      <c r="AV6" s="34">
        <v>194210.79999999976</v>
      </c>
      <c r="AW6" s="34">
        <v>13358.14</v>
      </c>
      <c r="AX6" s="34">
        <v>57231.18</v>
      </c>
      <c r="AY6" s="34">
        <v>0</v>
      </c>
      <c r="AZ6" s="34">
        <v>23173.650000000012</v>
      </c>
      <c r="BA6" s="34">
        <v>4929.87</v>
      </c>
      <c r="BB6" s="34">
        <v>1767</v>
      </c>
      <c r="BD6">
        <v>4955.8</v>
      </c>
      <c r="BE6" s="34">
        <v>18964.03</v>
      </c>
      <c r="BF6" s="34">
        <v>6630.91</v>
      </c>
      <c r="BG6">
        <v>24866.93</v>
      </c>
      <c r="BH6">
        <v>8559.49</v>
      </c>
      <c r="BI6">
        <v>27701.87</v>
      </c>
      <c r="BK6">
        <v>7523.85</v>
      </c>
      <c r="BL6">
        <v>46124.91</v>
      </c>
      <c r="BM6" s="33">
        <v>13596.08</v>
      </c>
      <c r="BT6" s="33">
        <v>0</v>
      </c>
      <c r="BU6" s="33">
        <v>9100.4</v>
      </c>
      <c r="BV6" s="33">
        <v>4163</v>
      </c>
      <c r="BW6" s="33">
        <v>0</v>
      </c>
      <c r="BX6" s="33">
        <v>40123.74</v>
      </c>
      <c r="BY6" s="33">
        <v>23526.400000000001</v>
      </c>
      <c r="BZ6" s="33">
        <v>15842.94</v>
      </c>
      <c r="CA6" s="33">
        <v>23025.37</v>
      </c>
      <c r="CC6" s="33">
        <v>0</v>
      </c>
      <c r="CD6" s="33">
        <v>0</v>
      </c>
      <c r="CE6" s="33">
        <v>0</v>
      </c>
      <c r="CF6" s="33">
        <v>0</v>
      </c>
      <c r="CG6">
        <v>5991.25</v>
      </c>
      <c r="CH6">
        <v>0</v>
      </c>
      <c r="CI6">
        <v>0</v>
      </c>
      <c r="CJ6" s="33">
        <v>1</v>
      </c>
      <c r="CK6">
        <v>0</v>
      </c>
      <c r="CL6">
        <v>15399</v>
      </c>
      <c r="CM6">
        <v>2352.5300000000002</v>
      </c>
      <c r="CN6">
        <v>8372</v>
      </c>
      <c r="CS6" s="56">
        <v>77166.330000000075</v>
      </c>
      <c r="CU6" s="8">
        <v>33238.669999999925</v>
      </c>
      <c r="CV6">
        <v>0</v>
      </c>
      <c r="CW6">
        <v>0</v>
      </c>
      <c r="CX6">
        <v>0</v>
      </c>
      <c r="DA6">
        <v>3989.68</v>
      </c>
      <c r="DB6">
        <v>749.63</v>
      </c>
    </row>
    <row r="7" spans="1:106" x14ac:dyDescent="0.25">
      <c r="A7" s="98" t="s">
        <v>193</v>
      </c>
      <c r="B7" t="s">
        <v>194</v>
      </c>
      <c r="C7">
        <v>19</v>
      </c>
      <c r="D7" s="33">
        <v>2068</v>
      </c>
      <c r="E7" t="s">
        <v>194</v>
      </c>
      <c r="F7" t="s">
        <v>195</v>
      </c>
      <c r="G7" t="s">
        <v>196</v>
      </c>
      <c r="H7" t="s">
        <v>197</v>
      </c>
      <c r="I7" t="s">
        <v>184</v>
      </c>
      <c r="T7" s="33" t="s">
        <v>185</v>
      </c>
      <c r="V7" s="33" t="s">
        <v>187</v>
      </c>
      <c r="W7" s="33" t="s">
        <v>186</v>
      </c>
      <c r="X7" s="33" t="s">
        <v>187</v>
      </c>
      <c r="Z7" s="56">
        <v>148562.5</v>
      </c>
      <c r="AA7" s="8">
        <v>28364.760000000006</v>
      </c>
      <c r="AB7">
        <v>0</v>
      </c>
      <c r="AC7" s="34">
        <v>1489781.76</v>
      </c>
      <c r="AD7" s="34">
        <v>0</v>
      </c>
      <c r="AE7" s="34">
        <v>97893.33</v>
      </c>
      <c r="AF7" s="33">
        <v>0</v>
      </c>
      <c r="AG7" s="34">
        <v>80872.5</v>
      </c>
      <c r="AH7" s="26">
        <v>95978.03</v>
      </c>
      <c r="AI7" s="34">
        <v>0</v>
      </c>
      <c r="AJ7" s="33">
        <v>0</v>
      </c>
      <c r="AK7" s="33">
        <v>99262.27</v>
      </c>
      <c r="AL7" s="33">
        <v>24550.85</v>
      </c>
      <c r="AM7" s="33">
        <v>0</v>
      </c>
      <c r="AN7" s="33">
        <v>0</v>
      </c>
      <c r="AO7" s="33">
        <v>9840.2800000000007</v>
      </c>
      <c r="AP7" s="33">
        <v>2088.09</v>
      </c>
      <c r="AQ7" s="33">
        <v>0</v>
      </c>
      <c r="AR7" s="33">
        <v>0</v>
      </c>
      <c r="AS7" s="33">
        <v>0</v>
      </c>
      <c r="AT7" s="34">
        <v>862542.43</v>
      </c>
      <c r="AU7">
        <v>2040</v>
      </c>
      <c r="AV7" s="34">
        <v>351228.17000000045</v>
      </c>
      <c r="AW7" s="34">
        <v>85649.8</v>
      </c>
      <c r="AX7" s="34">
        <v>75637.05</v>
      </c>
      <c r="AY7" s="34">
        <v>0</v>
      </c>
      <c r="AZ7" s="34">
        <v>47470.449999999968</v>
      </c>
      <c r="BA7" s="34">
        <v>9272.2900000000027</v>
      </c>
      <c r="BB7" s="34">
        <v>4055.71</v>
      </c>
      <c r="BE7" s="34">
        <v>9150.8000000000011</v>
      </c>
      <c r="BF7" s="34">
        <v>1782.4</v>
      </c>
      <c r="BH7">
        <v>5344.95</v>
      </c>
      <c r="BI7">
        <v>18969.650000000001</v>
      </c>
      <c r="BK7">
        <v>25303.55</v>
      </c>
      <c r="BL7">
        <v>41930.300000000003</v>
      </c>
      <c r="BM7" s="33">
        <v>13757</v>
      </c>
      <c r="BT7" s="33">
        <v>0</v>
      </c>
      <c r="BU7" s="33">
        <v>6197.17</v>
      </c>
      <c r="BV7" s="33">
        <v>6434.24</v>
      </c>
      <c r="BW7" s="33">
        <v>268179.86</v>
      </c>
      <c r="BX7" s="33">
        <v>64078.34</v>
      </c>
      <c r="BY7" s="33">
        <v>139476</v>
      </c>
      <c r="BZ7" s="33">
        <v>0</v>
      </c>
      <c r="CA7" s="33">
        <v>20540.21</v>
      </c>
      <c r="CC7" s="33">
        <v>0</v>
      </c>
      <c r="CD7" s="33">
        <v>0</v>
      </c>
      <c r="CE7" s="33">
        <v>0</v>
      </c>
      <c r="CF7" s="33">
        <v>0</v>
      </c>
      <c r="CG7">
        <v>8443.75</v>
      </c>
      <c r="CH7">
        <v>0</v>
      </c>
      <c r="CI7">
        <v>0</v>
      </c>
      <c r="CJ7" s="33">
        <v>1</v>
      </c>
      <c r="CK7">
        <v>0</v>
      </c>
      <c r="CL7">
        <v>18535.28</v>
      </c>
      <c r="CM7">
        <v>16283.23</v>
      </c>
      <c r="CN7">
        <v>1990</v>
      </c>
      <c r="CS7" s="201">
        <v>-13632.379999999655</v>
      </c>
      <c r="CT7" s="74"/>
      <c r="CU7" s="201">
        <v>0</v>
      </c>
      <c r="CV7">
        <v>0</v>
      </c>
      <c r="CW7">
        <v>0</v>
      </c>
      <c r="CX7">
        <v>0</v>
      </c>
      <c r="DA7">
        <v>21225.98</v>
      </c>
      <c r="DB7">
        <v>5181.01</v>
      </c>
    </row>
    <row r="8" spans="1:106" x14ac:dyDescent="0.25">
      <c r="A8" s="97" t="s">
        <v>198</v>
      </c>
      <c r="B8" t="s">
        <v>199</v>
      </c>
      <c r="C8">
        <v>22</v>
      </c>
      <c r="D8" s="33">
        <v>3083</v>
      </c>
      <c r="E8" t="s">
        <v>199</v>
      </c>
      <c r="F8" t="s">
        <v>200</v>
      </c>
      <c r="G8" t="s">
        <v>201</v>
      </c>
      <c r="H8" t="s">
        <v>202</v>
      </c>
      <c r="I8" t="s">
        <v>184</v>
      </c>
      <c r="T8" s="33" t="s">
        <v>185</v>
      </c>
      <c r="W8" s="33" t="s">
        <v>186</v>
      </c>
      <c r="X8" s="33" t="s">
        <v>187</v>
      </c>
      <c r="Z8" s="8">
        <v>229400.37000000026</v>
      </c>
      <c r="AA8" s="8">
        <v>47.77</v>
      </c>
      <c r="AB8">
        <v>0</v>
      </c>
      <c r="AC8" s="34">
        <v>726935.04000000004</v>
      </c>
      <c r="AD8" s="34">
        <v>0</v>
      </c>
      <c r="AE8" s="34">
        <v>114102</v>
      </c>
      <c r="AF8" s="33">
        <v>0</v>
      </c>
      <c r="AG8" s="34">
        <v>41620</v>
      </c>
      <c r="AH8" s="26">
        <v>47231.03</v>
      </c>
      <c r="AI8" s="34">
        <v>6405.64</v>
      </c>
      <c r="AJ8" s="33">
        <v>0</v>
      </c>
      <c r="AK8" s="33">
        <v>19483.009999999998</v>
      </c>
      <c r="AL8" s="33">
        <v>6240.68</v>
      </c>
      <c r="AM8" s="33">
        <v>0</v>
      </c>
      <c r="AN8" s="33">
        <v>0</v>
      </c>
      <c r="AO8" s="33">
        <v>3245.35</v>
      </c>
      <c r="AP8" s="33">
        <v>0</v>
      </c>
      <c r="AQ8" s="33">
        <v>0</v>
      </c>
      <c r="AR8" s="33">
        <v>0</v>
      </c>
      <c r="AS8" s="33">
        <v>0</v>
      </c>
      <c r="AT8" s="34">
        <v>386663.64</v>
      </c>
      <c r="AU8">
        <v>2447.34</v>
      </c>
      <c r="AV8" s="34">
        <v>287188.74000000005</v>
      </c>
      <c r="AW8" s="34">
        <v>0</v>
      </c>
      <c r="AX8" s="34">
        <v>85347.8</v>
      </c>
      <c r="AY8" s="34">
        <v>0</v>
      </c>
      <c r="AZ8" s="34">
        <v>32508.930000000051</v>
      </c>
      <c r="BA8" s="34">
        <v>2149.2800000000002</v>
      </c>
      <c r="BB8" s="34">
        <v>8106.59</v>
      </c>
      <c r="BC8">
        <v>592.25</v>
      </c>
      <c r="BE8" s="34">
        <v>9245.1199999999972</v>
      </c>
      <c r="BG8">
        <v>29132.439999999991</v>
      </c>
      <c r="BH8">
        <v>2215.29</v>
      </c>
      <c r="BI8">
        <v>8892.2999999999993</v>
      </c>
      <c r="BK8">
        <v>3404.05</v>
      </c>
      <c r="BL8">
        <v>28230.14</v>
      </c>
      <c r="BM8" s="33">
        <v>1968.79</v>
      </c>
      <c r="BT8" s="33">
        <v>0</v>
      </c>
      <c r="BU8" s="33">
        <v>5350.22</v>
      </c>
      <c r="BV8" s="33">
        <v>2369</v>
      </c>
      <c r="BW8" s="33">
        <v>470</v>
      </c>
      <c r="BX8" s="33">
        <v>42288.79</v>
      </c>
      <c r="BY8" s="33">
        <v>2720</v>
      </c>
      <c r="BZ8" s="33">
        <v>5875.46</v>
      </c>
      <c r="CA8" s="33">
        <v>17194.900000000001</v>
      </c>
      <c r="CC8" s="33">
        <v>0</v>
      </c>
      <c r="CD8" s="33">
        <v>11421.29</v>
      </c>
      <c r="CE8" s="33">
        <v>0</v>
      </c>
      <c r="CF8" s="33">
        <v>0</v>
      </c>
      <c r="CI8">
        <v>0</v>
      </c>
      <c r="CJ8" s="33">
        <v>1</v>
      </c>
      <c r="CK8">
        <v>0</v>
      </c>
      <c r="CS8" s="8">
        <v>218880.76</v>
      </c>
      <c r="CU8" s="8">
        <v>47.77</v>
      </c>
      <c r="CV8">
        <v>0</v>
      </c>
      <c r="CW8">
        <v>0</v>
      </c>
      <c r="CX8">
        <v>0</v>
      </c>
      <c r="DA8">
        <v>654.75</v>
      </c>
      <c r="DB8">
        <v>1074.94</v>
      </c>
    </row>
    <row r="9" spans="1:106" x14ac:dyDescent="0.25">
      <c r="A9" s="97" t="s">
        <v>203</v>
      </c>
      <c r="B9" t="s">
        <v>204</v>
      </c>
      <c r="C9">
        <v>25</v>
      </c>
      <c r="D9" s="33">
        <v>3329</v>
      </c>
      <c r="E9" t="s">
        <v>204</v>
      </c>
      <c r="F9" t="s">
        <v>205</v>
      </c>
      <c r="G9" t="s">
        <v>206</v>
      </c>
      <c r="H9" t="s">
        <v>207</v>
      </c>
      <c r="I9" t="s">
        <v>184</v>
      </c>
      <c r="T9" s="33" t="s">
        <v>185</v>
      </c>
      <c r="W9" s="33" t="s">
        <v>186</v>
      </c>
      <c r="X9" s="33" t="s">
        <v>187</v>
      </c>
      <c r="Z9" s="8">
        <v>-40109.520000000251</v>
      </c>
      <c r="AA9" s="8">
        <v>24920.959999999999</v>
      </c>
      <c r="AB9">
        <v>0</v>
      </c>
      <c r="AC9" s="34">
        <v>868674.11</v>
      </c>
      <c r="AD9" s="34">
        <v>0</v>
      </c>
      <c r="AE9" s="34">
        <v>53079</v>
      </c>
      <c r="AF9" s="33">
        <v>0</v>
      </c>
      <c r="AG9" s="34">
        <v>38525</v>
      </c>
      <c r="AH9" s="26">
        <v>64977.63</v>
      </c>
      <c r="AI9" s="34">
        <v>20978.5</v>
      </c>
      <c r="AJ9" s="33">
        <v>846.75</v>
      </c>
      <c r="AK9" s="33">
        <v>34414.269999999997</v>
      </c>
      <c r="AL9" s="33">
        <v>28872.5</v>
      </c>
      <c r="AM9" s="33">
        <v>0</v>
      </c>
      <c r="AN9" s="33">
        <v>0</v>
      </c>
      <c r="AO9" s="33">
        <v>10187.89</v>
      </c>
      <c r="AP9" s="33">
        <v>9429.91</v>
      </c>
      <c r="AQ9" s="33">
        <v>0</v>
      </c>
      <c r="AR9" s="33">
        <v>0</v>
      </c>
      <c r="AS9" s="33">
        <v>0</v>
      </c>
      <c r="AT9" s="34">
        <v>559255.35</v>
      </c>
      <c r="AU9">
        <v>2769.18</v>
      </c>
      <c r="AV9" s="34">
        <v>177834.92000000027</v>
      </c>
      <c r="AW9" s="34">
        <v>7348.84</v>
      </c>
      <c r="AX9" s="34">
        <v>62826.95</v>
      </c>
      <c r="AY9" s="34">
        <v>0</v>
      </c>
      <c r="BA9" s="34">
        <v>1423.92</v>
      </c>
      <c r="BB9" s="34">
        <v>2659.6499999999996</v>
      </c>
      <c r="BC9">
        <v>989</v>
      </c>
      <c r="BE9" s="34">
        <v>16510.309999999998</v>
      </c>
      <c r="BF9" s="34">
        <v>7670.68</v>
      </c>
      <c r="BG9">
        <v>30057.429999999993</v>
      </c>
      <c r="BH9">
        <v>4482.05</v>
      </c>
      <c r="BI9">
        <v>29656.7</v>
      </c>
      <c r="BK9">
        <v>10160.25</v>
      </c>
      <c r="BL9">
        <v>25065.45</v>
      </c>
      <c r="BM9" s="33">
        <v>10654.12</v>
      </c>
      <c r="BT9" s="33">
        <v>0</v>
      </c>
      <c r="BU9" s="33">
        <v>16375.07</v>
      </c>
      <c r="BV9" s="33">
        <v>3956</v>
      </c>
      <c r="BW9" s="33">
        <v>0</v>
      </c>
      <c r="BX9" s="33">
        <v>72316.850000000006</v>
      </c>
      <c r="BY9" s="33">
        <v>1902.65</v>
      </c>
      <c r="BZ9" s="33">
        <v>21660.03</v>
      </c>
      <c r="CA9" s="33">
        <v>13836.77</v>
      </c>
      <c r="CC9" s="33">
        <v>0</v>
      </c>
      <c r="CD9" s="33">
        <v>16440.63</v>
      </c>
      <c r="CE9" s="33">
        <v>0</v>
      </c>
      <c r="CF9" s="33">
        <v>0</v>
      </c>
      <c r="CI9">
        <v>0</v>
      </c>
      <c r="CJ9" s="33">
        <v>1</v>
      </c>
      <c r="CK9">
        <v>0</v>
      </c>
      <c r="CS9" s="8">
        <v>-5976.7600000007078</v>
      </c>
      <c r="CU9" s="8">
        <v>24920.959999999999</v>
      </c>
      <c r="CV9">
        <v>0</v>
      </c>
      <c r="CW9">
        <v>0</v>
      </c>
      <c r="CX9">
        <v>0</v>
      </c>
      <c r="DA9">
        <v>7266.48</v>
      </c>
      <c r="DB9">
        <v>3822.33</v>
      </c>
    </row>
    <row r="10" spans="1:106" x14ac:dyDescent="0.25">
      <c r="A10" s="97" t="s">
        <v>208</v>
      </c>
      <c r="B10" t="s">
        <v>209</v>
      </c>
      <c r="C10">
        <v>29</v>
      </c>
      <c r="D10" s="33">
        <v>2072</v>
      </c>
      <c r="E10" t="s">
        <v>209</v>
      </c>
      <c r="F10" t="s">
        <v>210</v>
      </c>
      <c r="G10" t="s">
        <v>211</v>
      </c>
      <c r="H10" t="s">
        <v>212</v>
      </c>
      <c r="I10" t="s">
        <v>184</v>
      </c>
      <c r="T10" s="33" t="s">
        <v>185</v>
      </c>
      <c r="W10" s="33" t="s">
        <v>186</v>
      </c>
      <c r="X10" s="33" t="s">
        <v>187</v>
      </c>
      <c r="Z10" s="8">
        <v>69213.019999999975</v>
      </c>
      <c r="AA10" s="8">
        <v>3413.3900000000003</v>
      </c>
      <c r="AB10">
        <v>0</v>
      </c>
      <c r="AC10" s="34">
        <v>547079</v>
      </c>
      <c r="AD10" s="34">
        <v>0</v>
      </c>
      <c r="AE10" s="34">
        <v>52437</v>
      </c>
      <c r="AF10" s="33">
        <v>0</v>
      </c>
      <c r="AG10" s="34">
        <v>17264.25</v>
      </c>
      <c r="AH10" s="26">
        <v>35166.050000000003</v>
      </c>
      <c r="AI10" s="34">
        <v>0</v>
      </c>
      <c r="AJ10" s="33">
        <v>525</v>
      </c>
      <c r="AK10" s="33">
        <v>8895.91</v>
      </c>
      <c r="AL10" s="33">
        <v>11631.97</v>
      </c>
      <c r="AM10" s="33">
        <v>0</v>
      </c>
      <c r="AN10" s="33">
        <v>0</v>
      </c>
      <c r="AO10" s="33">
        <v>4580.82</v>
      </c>
      <c r="AP10" s="33">
        <v>27724.02</v>
      </c>
      <c r="AQ10" s="33">
        <v>0</v>
      </c>
      <c r="AR10" s="33">
        <v>0</v>
      </c>
      <c r="AS10" s="33">
        <v>0</v>
      </c>
      <c r="AT10" s="34">
        <v>268718.75</v>
      </c>
      <c r="AU10">
        <v>0</v>
      </c>
      <c r="AV10" s="34">
        <v>171648.7499999993</v>
      </c>
      <c r="AW10" s="34">
        <v>12542.85</v>
      </c>
      <c r="AX10" s="34">
        <v>27129.33</v>
      </c>
      <c r="AY10" s="34">
        <v>0</v>
      </c>
      <c r="AZ10" s="34">
        <v>7216.5799999999972</v>
      </c>
      <c r="BA10" s="34">
        <v>2893.1400000000003</v>
      </c>
      <c r="BB10" s="34">
        <v>2587.4</v>
      </c>
      <c r="BC10">
        <v>1103.1600000000001</v>
      </c>
      <c r="BD10">
        <v>1103.1600000000001</v>
      </c>
      <c r="BE10" s="34">
        <v>23001.08</v>
      </c>
      <c r="BF10" s="34">
        <v>12314.199999999999</v>
      </c>
      <c r="BG10">
        <v>394.61</v>
      </c>
      <c r="BH10">
        <v>1965.68</v>
      </c>
      <c r="BI10">
        <v>10989.28</v>
      </c>
      <c r="BK10">
        <v>7493.62</v>
      </c>
      <c r="BL10">
        <v>31969.49</v>
      </c>
      <c r="BM10" s="33">
        <v>15967.95</v>
      </c>
      <c r="BT10" s="33">
        <v>109.99</v>
      </c>
      <c r="BU10" s="33">
        <v>11906.51</v>
      </c>
      <c r="BV10" s="33">
        <v>1794</v>
      </c>
      <c r="BW10" s="33">
        <v>1519.19</v>
      </c>
      <c r="BX10" s="33">
        <v>47303.43</v>
      </c>
      <c r="BY10" s="33">
        <v>0</v>
      </c>
      <c r="BZ10" s="33">
        <v>11438.71</v>
      </c>
      <c r="CA10" s="33">
        <v>45536.79</v>
      </c>
      <c r="CC10" s="33">
        <v>0</v>
      </c>
      <c r="CD10" s="33">
        <v>21415.19</v>
      </c>
      <c r="CE10" s="33">
        <v>0</v>
      </c>
      <c r="CF10" s="33">
        <v>0</v>
      </c>
      <c r="CG10">
        <v>4787.5</v>
      </c>
      <c r="CH10">
        <v>0</v>
      </c>
      <c r="CI10">
        <v>0</v>
      </c>
      <c r="CJ10" s="33">
        <v>1</v>
      </c>
      <c r="CK10">
        <v>0</v>
      </c>
      <c r="CL10">
        <v>0</v>
      </c>
      <c r="CM10">
        <v>0</v>
      </c>
      <c r="CN10">
        <v>0</v>
      </c>
      <c r="CS10" s="8">
        <v>34454.200000000768</v>
      </c>
      <c r="CU10" s="8">
        <v>8200.89</v>
      </c>
      <c r="CV10">
        <v>0</v>
      </c>
      <c r="CW10">
        <v>0</v>
      </c>
      <c r="CX10">
        <v>0</v>
      </c>
      <c r="DA10">
        <v>0</v>
      </c>
      <c r="DB10">
        <v>139</v>
      </c>
    </row>
    <row r="11" spans="1:106" x14ac:dyDescent="0.25">
      <c r="A11" s="97" t="s">
        <v>213</v>
      </c>
      <c r="B11" t="s">
        <v>214</v>
      </c>
      <c r="C11">
        <v>35</v>
      </c>
      <c r="D11" s="33">
        <v>3330</v>
      </c>
      <c r="E11" t="s">
        <v>214</v>
      </c>
      <c r="F11" t="s">
        <v>215</v>
      </c>
      <c r="G11" t="s">
        <v>216</v>
      </c>
      <c r="H11" t="s">
        <v>217</v>
      </c>
      <c r="I11" t="s">
        <v>184</v>
      </c>
      <c r="T11" s="33" t="s">
        <v>185</v>
      </c>
      <c r="W11" s="33" t="s">
        <v>186</v>
      </c>
      <c r="X11" s="33" t="s">
        <v>187</v>
      </c>
      <c r="Z11" s="8">
        <v>424938.54000000015</v>
      </c>
      <c r="AA11" s="8">
        <v>25444.729999999996</v>
      </c>
      <c r="AB11">
        <v>0</v>
      </c>
      <c r="AC11" s="34">
        <v>1674700.14</v>
      </c>
      <c r="AD11" s="34">
        <v>0</v>
      </c>
      <c r="AE11" s="34">
        <v>51882.33</v>
      </c>
      <c r="AF11" s="33">
        <v>0</v>
      </c>
      <c r="AG11" s="34">
        <v>90185</v>
      </c>
      <c r="AH11" s="26">
        <v>100443.23</v>
      </c>
      <c r="AI11" s="34">
        <v>4032.24</v>
      </c>
      <c r="AJ11" s="33">
        <v>1349</v>
      </c>
      <c r="AK11" s="33">
        <v>26068.959999999999</v>
      </c>
      <c r="AL11" s="33">
        <v>42679.3</v>
      </c>
      <c r="AM11" s="33">
        <v>0</v>
      </c>
      <c r="AN11" s="33">
        <v>11205.5</v>
      </c>
      <c r="AO11" s="33">
        <v>20566.2</v>
      </c>
      <c r="AP11" s="33">
        <v>47322.58</v>
      </c>
      <c r="AQ11" s="33">
        <v>0</v>
      </c>
      <c r="AR11" s="33">
        <v>0</v>
      </c>
      <c r="AS11" s="33">
        <v>0</v>
      </c>
      <c r="AT11" s="34">
        <v>1010077.86</v>
      </c>
      <c r="AU11">
        <v>8802.43</v>
      </c>
      <c r="AV11" s="34">
        <v>418989.5699999996</v>
      </c>
      <c r="AW11" s="34">
        <v>0</v>
      </c>
      <c r="AX11" s="34">
        <v>160534.64000000001</v>
      </c>
      <c r="AY11" s="34">
        <v>0</v>
      </c>
      <c r="AZ11" s="34">
        <v>28259.179999999993</v>
      </c>
      <c r="BA11" s="34">
        <v>1914.74</v>
      </c>
      <c r="BB11" s="34">
        <v>3051.52</v>
      </c>
      <c r="BC11">
        <v>7210.86</v>
      </c>
      <c r="BE11" s="34">
        <v>28402.93</v>
      </c>
      <c r="BF11" s="34">
        <v>8221.98</v>
      </c>
      <c r="BG11">
        <v>59987.640000000007</v>
      </c>
      <c r="BH11">
        <v>4932.91</v>
      </c>
      <c r="BI11">
        <v>22210.25</v>
      </c>
      <c r="BK11">
        <v>13886.81</v>
      </c>
      <c r="BL11">
        <v>48961.04</v>
      </c>
      <c r="BM11" s="33">
        <v>15518.81</v>
      </c>
      <c r="BT11" s="33">
        <v>0</v>
      </c>
      <c r="BU11" s="33">
        <v>54082.81</v>
      </c>
      <c r="BV11" s="33">
        <v>7820</v>
      </c>
      <c r="BW11" s="33">
        <v>14649</v>
      </c>
      <c r="BX11" s="33">
        <v>105473.93</v>
      </c>
      <c r="BY11" s="33">
        <v>0</v>
      </c>
      <c r="BZ11" s="33">
        <v>45960.34</v>
      </c>
      <c r="CA11" s="33">
        <v>29203.09</v>
      </c>
      <c r="CC11" s="33">
        <v>0</v>
      </c>
      <c r="CD11" s="33">
        <v>139744.46</v>
      </c>
      <c r="CE11" s="33">
        <v>0</v>
      </c>
      <c r="CF11" s="33">
        <v>0</v>
      </c>
      <c r="CI11">
        <v>0</v>
      </c>
      <c r="CJ11" s="33">
        <v>1</v>
      </c>
      <c r="CK11">
        <v>0</v>
      </c>
      <c r="CS11" s="8">
        <v>257476.22000000067</v>
      </c>
      <c r="CU11" s="8">
        <v>25444.729999999996</v>
      </c>
      <c r="CV11">
        <v>0</v>
      </c>
      <c r="CW11">
        <v>0</v>
      </c>
      <c r="CX11">
        <v>0</v>
      </c>
      <c r="DA11">
        <v>6681.41</v>
      </c>
      <c r="DB11">
        <v>3117.69</v>
      </c>
    </row>
    <row r="12" spans="1:106" x14ac:dyDescent="0.25">
      <c r="A12" s="97" t="s">
        <v>218</v>
      </c>
      <c r="B12" t="s">
        <v>219</v>
      </c>
      <c r="C12">
        <v>50</v>
      </c>
      <c r="D12" s="33">
        <v>3093</v>
      </c>
      <c r="E12" t="s">
        <v>219</v>
      </c>
      <c r="F12" t="s">
        <v>220</v>
      </c>
      <c r="G12" t="s">
        <v>221</v>
      </c>
      <c r="H12" t="s">
        <v>222</v>
      </c>
      <c r="I12" t="s">
        <v>184</v>
      </c>
      <c r="T12" s="33" t="s">
        <v>185</v>
      </c>
      <c r="W12" s="33" t="s">
        <v>186</v>
      </c>
      <c r="X12" s="33" t="s">
        <v>187</v>
      </c>
      <c r="Z12" s="8">
        <v>73082.799999999115</v>
      </c>
      <c r="AA12" s="8">
        <v>13161.62</v>
      </c>
      <c r="AB12">
        <v>0</v>
      </c>
      <c r="AC12" s="34">
        <v>882227.93</v>
      </c>
      <c r="AD12" s="34">
        <v>0</v>
      </c>
      <c r="AE12" s="34">
        <v>91611</v>
      </c>
      <c r="AF12" s="33">
        <v>0</v>
      </c>
      <c r="AG12" s="34">
        <v>41452</v>
      </c>
      <c r="AH12" s="26">
        <v>59316</v>
      </c>
      <c r="AI12" s="34">
        <v>312.5</v>
      </c>
      <c r="AJ12" s="33">
        <v>0</v>
      </c>
      <c r="AK12" s="33">
        <v>46316.68</v>
      </c>
      <c r="AL12" s="33">
        <v>14620.92</v>
      </c>
      <c r="AM12" s="33">
        <v>4230</v>
      </c>
      <c r="AN12" s="33">
        <v>0</v>
      </c>
      <c r="AO12" s="33">
        <v>2241.96</v>
      </c>
      <c r="AP12" s="33">
        <v>11048.75</v>
      </c>
      <c r="AQ12" s="33">
        <v>0</v>
      </c>
      <c r="AR12" s="33">
        <v>0</v>
      </c>
      <c r="AS12" s="33">
        <v>0</v>
      </c>
      <c r="AT12" s="34">
        <v>556255.1</v>
      </c>
      <c r="AU12">
        <v>0</v>
      </c>
      <c r="AV12" s="34">
        <v>274471.72999999986</v>
      </c>
      <c r="AW12" s="34">
        <v>0</v>
      </c>
      <c r="AX12" s="34">
        <v>67601.95</v>
      </c>
      <c r="AY12" s="34">
        <v>0</v>
      </c>
      <c r="AZ12" s="34">
        <v>12015.830000000009</v>
      </c>
      <c r="BA12" s="34">
        <v>6682.29</v>
      </c>
      <c r="BB12" s="34">
        <v>8473.49</v>
      </c>
      <c r="BC12">
        <v>3966.84</v>
      </c>
      <c r="BE12" s="34">
        <v>8022.06</v>
      </c>
      <c r="BF12" s="34">
        <v>5326.23</v>
      </c>
      <c r="BG12">
        <v>24483.54</v>
      </c>
      <c r="BH12">
        <v>4071.79</v>
      </c>
      <c r="BI12">
        <v>23765.82</v>
      </c>
      <c r="BK12">
        <v>6630.1</v>
      </c>
      <c r="BL12">
        <v>35687.480000000003</v>
      </c>
      <c r="BM12" s="33">
        <v>7498.71</v>
      </c>
      <c r="BT12" s="33">
        <v>0</v>
      </c>
      <c r="BU12" s="33">
        <v>13465.3</v>
      </c>
      <c r="BV12" s="33">
        <v>3726</v>
      </c>
      <c r="BW12" s="33">
        <v>357.75</v>
      </c>
      <c r="BX12" s="33">
        <v>61681.67</v>
      </c>
      <c r="BY12" s="33">
        <v>10498.48</v>
      </c>
      <c r="BZ12" s="33">
        <v>10988.87</v>
      </c>
      <c r="CA12" s="33">
        <v>18861.509999999998</v>
      </c>
      <c r="CC12" s="33">
        <v>0</v>
      </c>
      <c r="CD12" s="33">
        <v>0</v>
      </c>
      <c r="CE12" s="33">
        <v>0</v>
      </c>
      <c r="CF12" s="33">
        <v>0</v>
      </c>
      <c r="CG12">
        <v>5833.75</v>
      </c>
      <c r="CH12">
        <v>0</v>
      </c>
      <c r="CI12">
        <v>0</v>
      </c>
      <c r="CJ12" s="33">
        <v>1</v>
      </c>
      <c r="CK12">
        <v>0</v>
      </c>
      <c r="CL12">
        <v>0</v>
      </c>
      <c r="CM12">
        <v>2509.96</v>
      </c>
      <c r="CN12">
        <v>1216</v>
      </c>
      <c r="CS12" s="8">
        <v>61927.999999999302</v>
      </c>
      <c r="CU12" s="8">
        <v>15269.410000000003</v>
      </c>
      <c r="CV12">
        <v>0</v>
      </c>
      <c r="CW12">
        <v>0</v>
      </c>
      <c r="CX12">
        <v>0</v>
      </c>
      <c r="DA12">
        <v>0</v>
      </c>
      <c r="DB12">
        <v>0</v>
      </c>
    </row>
    <row r="13" spans="1:106" x14ac:dyDescent="0.25">
      <c r="A13" s="97" t="s">
        <v>223</v>
      </c>
      <c r="B13" t="s">
        <v>224</v>
      </c>
      <c r="C13">
        <v>75</v>
      </c>
      <c r="D13" s="33">
        <v>2919</v>
      </c>
      <c r="E13" t="s">
        <v>224</v>
      </c>
      <c r="F13" t="s">
        <v>225</v>
      </c>
      <c r="G13" t="s">
        <v>226</v>
      </c>
      <c r="H13" t="s">
        <v>227</v>
      </c>
      <c r="I13" t="s">
        <v>184</v>
      </c>
      <c r="T13" s="33" t="s">
        <v>185</v>
      </c>
      <c r="W13" s="33" t="s">
        <v>186</v>
      </c>
      <c r="X13" s="33" t="s">
        <v>187</v>
      </c>
      <c r="Z13" s="8">
        <v>965469.19000000041</v>
      </c>
      <c r="AA13" s="8">
        <v>53264.17</v>
      </c>
      <c r="AB13">
        <v>0</v>
      </c>
      <c r="AC13" s="34">
        <v>1886459.06</v>
      </c>
      <c r="AD13" s="34">
        <v>0</v>
      </c>
      <c r="AE13" s="34">
        <v>173878</v>
      </c>
      <c r="AF13" s="33">
        <v>0</v>
      </c>
      <c r="AG13" s="34">
        <v>123030</v>
      </c>
      <c r="AH13" s="26">
        <v>93680.960000000006</v>
      </c>
      <c r="AI13" s="34">
        <v>312.5</v>
      </c>
      <c r="AJ13" s="33">
        <v>0</v>
      </c>
      <c r="AK13" s="33">
        <v>94877.21</v>
      </c>
      <c r="AL13" s="33">
        <v>27555.7</v>
      </c>
      <c r="AM13" s="33">
        <v>0</v>
      </c>
      <c r="AN13" s="33">
        <v>0</v>
      </c>
      <c r="AO13" s="33">
        <v>27739.01</v>
      </c>
      <c r="AP13" s="33">
        <v>0</v>
      </c>
      <c r="AQ13" s="33">
        <v>0</v>
      </c>
      <c r="AR13" s="33">
        <v>0</v>
      </c>
      <c r="AS13" s="33">
        <v>0</v>
      </c>
      <c r="AT13" s="34">
        <v>1219749.6599999999</v>
      </c>
      <c r="AU13">
        <v>0</v>
      </c>
      <c r="AV13" s="34">
        <v>683349.03999999934</v>
      </c>
      <c r="AW13" s="34">
        <v>55755.42</v>
      </c>
      <c r="AX13" s="34">
        <v>81050.12</v>
      </c>
      <c r="AY13" s="34">
        <v>0</v>
      </c>
      <c r="AZ13" s="34">
        <v>57318.050000000025</v>
      </c>
      <c r="BA13" s="34">
        <v>8881.8800000000028</v>
      </c>
      <c r="BB13" s="34">
        <v>1689</v>
      </c>
      <c r="BE13" s="34">
        <v>18088.199999999997</v>
      </c>
      <c r="BF13" s="34">
        <v>9766.6299999999992</v>
      </c>
      <c r="BG13">
        <v>845.07</v>
      </c>
      <c r="BH13">
        <v>5454.82</v>
      </c>
      <c r="BI13">
        <v>30081.56</v>
      </c>
      <c r="BK13">
        <v>13250.08</v>
      </c>
      <c r="BL13">
        <v>68698.66</v>
      </c>
      <c r="BM13" s="33">
        <v>27374.240000000002</v>
      </c>
      <c r="BT13" s="33">
        <v>0</v>
      </c>
      <c r="BU13" s="33">
        <v>4802.6899999999996</v>
      </c>
      <c r="BV13" s="33">
        <v>8533</v>
      </c>
      <c r="BW13" s="33">
        <v>0</v>
      </c>
      <c r="BX13" s="33">
        <v>89345.55</v>
      </c>
      <c r="BY13" s="33">
        <v>0</v>
      </c>
      <c r="BZ13" s="33">
        <v>5560.83</v>
      </c>
      <c r="CA13" s="33">
        <v>16071.42</v>
      </c>
      <c r="CC13" s="33">
        <v>0</v>
      </c>
      <c r="CD13" s="33">
        <v>0</v>
      </c>
      <c r="CE13" s="33">
        <v>0</v>
      </c>
      <c r="CF13" s="33">
        <v>0</v>
      </c>
      <c r="CG13">
        <v>8141.12</v>
      </c>
      <c r="CH13">
        <v>0</v>
      </c>
      <c r="CI13">
        <v>0</v>
      </c>
      <c r="CJ13" s="33">
        <v>1</v>
      </c>
      <c r="CK13">
        <v>0</v>
      </c>
      <c r="CL13">
        <v>47118.6</v>
      </c>
      <c r="CM13">
        <v>0</v>
      </c>
      <c r="CN13">
        <v>8025</v>
      </c>
      <c r="CS13" s="8">
        <v>987335.71000000136</v>
      </c>
      <c r="CU13" s="8">
        <v>6261.6900000000023</v>
      </c>
      <c r="CV13">
        <v>0</v>
      </c>
      <c r="CW13">
        <v>0</v>
      </c>
      <c r="CX13">
        <v>0</v>
      </c>
      <c r="DA13">
        <v>523.71</v>
      </c>
      <c r="DB13">
        <v>0</v>
      </c>
    </row>
    <row r="14" spans="1:106" x14ac:dyDescent="0.25">
      <c r="A14" s="97" t="s">
        <v>228</v>
      </c>
      <c r="B14" t="s">
        <v>229</v>
      </c>
      <c r="C14">
        <v>101</v>
      </c>
      <c r="D14" s="33">
        <v>3327</v>
      </c>
      <c r="E14" t="s">
        <v>229</v>
      </c>
      <c r="F14" t="s">
        <v>230</v>
      </c>
      <c r="G14" t="s">
        <v>231</v>
      </c>
      <c r="H14" t="s">
        <v>232</v>
      </c>
      <c r="I14" t="s">
        <v>184</v>
      </c>
      <c r="T14" s="33" t="s">
        <v>185</v>
      </c>
      <c r="W14" s="33" t="s">
        <v>186</v>
      </c>
      <c r="X14" s="33" t="s">
        <v>187</v>
      </c>
      <c r="Z14" s="8">
        <v>84878.310000000274</v>
      </c>
      <c r="AA14" s="8">
        <v>5599.7800000000007</v>
      </c>
      <c r="AB14">
        <v>0</v>
      </c>
      <c r="AC14" s="34">
        <v>863786</v>
      </c>
      <c r="AD14" s="34">
        <v>0</v>
      </c>
      <c r="AE14" s="34">
        <v>36053</v>
      </c>
      <c r="AF14" s="33">
        <v>0</v>
      </c>
      <c r="AG14" s="34">
        <v>42690</v>
      </c>
      <c r="AH14" s="26">
        <v>53771</v>
      </c>
      <c r="AI14" s="34">
        <v>0</v>
      </c>
      <c r="AJ14" s="33">
        <v>795</v>
      </c>
      <c r="AK14" s="33">
        <v>43985.04</v>
      </c>
      <c r="AL14" s="33">
        <v>20555.830000000002</v>
      </c>
      <c r="AM14" s="33">
        <v>0</v>
      </c>
      <c r="AN14" s="33">
        <v>0</v>
      </c>
      <c r="AO14" s="33">
        <v>17225.32</v>
      </c>
      <c r="AP14" s="33">
        <v>9898.7900000000009</v>
      </c>
      <c r="AQ14" s="33">
        <v>0</v>
      </c>
      <c r="AR14" s="33">
        <v>0</v>
      </c>
      <c r="AS14" s="33">
        <v>0</v>
      </c>
      <c r="AT14" s="34">
        <v>560853.82999999996</v>
      </c>
      <c r="AU14">
        <v>0</v>
      </c>
      <c r="AV14" s="34">
        <v>178559.56000000017</v>
      </c>
      <c r="AW14" s="34">
        <v>29205.89</v>
      </c>
      <c r="AX14" s="34">
        <v>62347.81</v>
      </c>
      <c r="AY14" s="34">
        <v>9823.8700000000008</v>
      </c>
      <c r="AZ14" s="34">
        <v>37888.449999999968</v>
      </c>
      <c r="BA14" s="34">
        <v>1076.8600000000001</v>
      </c>
      <c r="BB14" s="34">
        <v>1535.49</v>
      </c>
      <c r="BD14">
        <v>2871.42</v>
      </c>
      <c r="BE14" s="34">
        <v>7197.3200000000024</v>
      </c>
      <c r="BF14" s="34">
        <v>7366.7099999999991</v>
      </c>
      <c r="BG14">
        <v>2424.1499999999996</v>
      </c>
      <c r="BH14">
        <v>3233.11</v>
      </c>
      <c r="BI14">
        <v>11182.32</v>
      </c>
      <c r="BK14">
        <v>3203.04</v>
      </c>
      <c r="BL14">
        <v>82129.47</v>
      </c>
      <c r="BM14" s="33">
        <v>0</v>
      </c>
      <c r="BT14" s="33">
        <v>0</v>
      </c>
      <c r="BU14" s="33">
        <v>21032.66</v>
      </c>
      <c r="BV14" s="33">
        <v>3772</v>
      </c>
      <c r="BW14" s="33">
        <v>1714.52</v>
      </c>
      <c r="BX14" s="33">
        <v>49539.69</v>
      </c>
      <c r="BY14" s="33">
        <v>3727.26</v>
      </c>
      <c r="BZ14" s="33">
        <v>16809.7</v>
      </c>
      <c r="CA14" s="33">
        <v>20571.5</v>
      </c>
      <c r="CC14" s="33">
        <v>0</v>
      </c>
      <c r="CD14" s="33">
        <v>0</v>
      </c>
      <c r="CE14" s="33">
        <v>0</v>
      </c>
      <c r="CF14" s="33">
        <v>0</v>
      </c>
      <c r="CG14">
        <v>6579.9</v>
      </c>
      <c r="CH14">
        <v>0</v>
      </c>
      <c r="CI14">
        <v>0</v>
      </c>
      <c r="CJ14" s="33">
        <v>1</v>
      </c>
      <c r="CK14">
        <v>0</v>
      </c>
      <c r="CL14">
        <v>0</v>
      </c>
      <c r="CM14">
        <v>0</v>
      </c>
      <c r="CN14">
        <v>0</v>
      </c>
      <c r="CS14" s="8">
        <v>55571.660000000615</v>
      </c>
      <c r="CU14" s="8">
        <v>12179.68</v>
      </c>
      <c r="CV14">
        <v>0</v>
      </c>
      <c r="CW14">
        <v>0</v>
      </c>
      <c r="CX14">
        <v>0</v>
      </c>
      <c r="DA14">
        <v>0</v>
      </c>
      <c r="DB14">
        <v>191.13</v>
      </c>
    </row>
    <row r="15" spans="1:106" x14ac:dyDescent="0.25">
      <c r="A15" s="97" t="s">
        <v>233</v>
      </c>
      <c r="B15" t="s">
        <v>234</v>
      </c>
      <c r="C15">
        <v>113</v>
      </c>
      <c r="D15" s="33">
        <v>3111</v>
      </c>
      <c r="E15" t="s">
        <v>234</v>
      </c>
      <c r="F15" t="s">
        <v>235</v>
      </c>
      <c r="G15" t="s">
        <v>236</v>
      </c>
      <c r="H15" t="s">
        <v>237</v>
      </c>
      <c r="I15" t="s">
        <v>184</v>
      </c>
      <c r="T15" s="33" t="s">
        <v>185</v>
      </c>
      <c r="W15" s="33" t="s">
        <v>186</v>
      </c>
      <c r="X15" s="33" t="s">
        <v>187</v>
      </c>
      <c r="Z15" s="8">
        <v>189441.47999999975</v>
      </c>
      <c r="AA15" s="8">
        <v>27264.620000000003</v>
      </c>
      <c r="AB15">
        <v>0</v>
      </c>
      <c r="AC15" s="34">
        <v>1641582</v>
      </c>
      <c r="AD15" s="34">
        <v>0</v>
      </c>
      <c r="AE15" s="34">
        <v>85771</v>
      </c>
      <c r="AF15" s="33">
        <v>0</v>
      </c>
      <c r="AG15" s="34">
        <v>66925</v>
      </c>
      <c r="AH15" s="26">
        <v>90782</v>
      </c>
      <c r="AI15" s="34">
        <v>876</v>
      </c>
      <c r="AJ15" s="33">
        <v>7737.27</v>
      </c>
      <c r="AK15" s="33">
        <v>63696.11</v>
      </c>
      <c r="AL15" s="33">
        <v>37758.79</v>
      </c>
      <c r="AM15" s="33">
        <v>0</v>
      </c>
      <c r="AN15" s="33">
        <v>4668</v>
      </c>
      <c r="AO15" s="33">
        <v>2977.02</v>
      </c>
      <c r="AP15" s="33">
        <v>5309.19</v>
      </c>
      <c r="AQ15" s="33">
        <v>0</v>
      </c>
      <c r="AR15" s="33">
        <v>0</v>
      </c>
      <c r="AS15" s="33">
        <v>0</v>
      </c>
      <c r="AT15" s="34">
        <v>976555.28</v>
      </c>
      <c r="AU15">
        <v>0</v>
      </c>
      <c r="AV15" s="34">
        <v>488485.29000000068</v>
      </c>
      <c r="AW15" s="34">
        <v>78243.78</v>
      </c>
      <c r="AX15" s="34">
        <v>75573.460000000006</v>
      </c>
      <c r="AY15" s="34">
        <v>0</v>
      </c>
      <c r="AZ15" s="34">
        <v>67605.159999999989</v>
      </c>
      <c r="BA15" s="34">
        <v>8996.970000000003</v>
      </c>
      <c r="BB15" s="34">
        <v>4079.5</v>
      </c>
      <c r="BC15">
        <v>4838.74</v>
      </c>
      <c r="BE15" s="34">
        <v>29762.250000000007</v>
      </c>
      <c r="BF15" s="34">
        <v>15152.43</v>
      </c>
      <c r="BH15">
        <v>4433.6899999999996</v>
      </c>
      <c r="BI15">
        <v>51028.01</v>
      </c>
      <c r="BK15">
        <v>11801.72</v>
      </c>
      <c r="BL15">
        <v>38923.22</v>
      </c>
      <c r="BM15" s="33">
        <v>6101.35</v>
      </c>
      <c r="BT15" s="33">
        <v>0</v>
      </c>
      <c r="BU15" s="33">
        <v>23700.44</v>
      </c>
      <c r="BV15" s="33">
        <v>7567</v>
      </c>
      <c r="BW15" s="33">
        <v>26400.34</v>
      </c>
      <c r="BX15" s="33">
        <v>102837.52</v>
      </c>
      <c r="BY15" s="33">
        <v>10396</v>
      </c>
      <c r="BZ15" s="33">
        <v>7490.12</v>
      </c>
      <c r="CA15" s="33">
        <v>30057.05</v>
      </c>
      <c r="CC15" s="33">
        <v>0</v>
      </c>
      <c r="CD15" s="33">
        <v>-4440</v>
      </c>
      <c r="CE15" s="33">
        <v>0</v>
      </c>
      <c r="CF15" s="33">
        <v>0</v>
      </c>
      <c r="CG15">
        <v>7757.5</v>
      </c>
      <c r="CH15">
        <v>0</v>
      </c>
      <c r="CI15">
        <v>0</v>
      </c>
      <c r="CJ15" s="33">
        <v>1</v>
      </c>
      <c r="CK15">
        <v>0</v>
      </c>
      <c r="CL15">
        <v>12346</v>
      </c>
      <c r="CM15">
        <v>0</v>
      </c>
      <c r="CN15">
        <v>3999.88</v>
      </c>
      <c r="CS15" s="8">
        <v>131934.53999999911</v>
      </c>
      <c r="CU15" s="8">
        <v>18676.240000000002</v>
      </c>
      <c r="CV15">
        <v>0</v>
      </c>
      <c r="CW15">
        <v>0</v>
      </c>
      <c r="CX15">
        <v>0</v>
      </c>
      <c r="DA15">
        <v>6571.92</v>
      </c>
      <c r="DB15">
        <v>6093.15</v>
      </c>
    </row>
    <row r="16" spans="1:106" x14ac:dyDescent="0.25">
      <c r="A16" s="98" t="s">
        <v>238</v>
      </c>
      <c r="B16" t="s">
        <v>239</v>
      </c>
      <c r="C16">
        <v>114</v>
      </c>
      <c r="D16" s="33">
        <v>3113</v>
      </c>
      <c r="E16" t="s">
        <v>239</v>
      </c>
      <c r="F16" t="s">
        <v>240</v>
      </c>
      <c r="G16" t="s">
        <v>241</v>
      </c>
      <c r="H16" t="s">
        <v>242</v>
      </c>
      <c r="I16" t="s">
        <v>184</v>
      </c>
      <c r="T16" s="33" t="s">
        <v>185</v>
      </c>
      <c r="V16" s="33" t="s">
        <v>187</v>
      </c>
      <c r="W16" s="33" t="s">
        <v>186</v>
      </c>
      <c r="X16" s="33" t="s">
        <v>187</v>
      </c>
      <c r="Z16" s="8">
        <v>164.33000000033519</v>
      </c>
      <c r="AA16" s="8">
        <v>12654.46</v>
      </c>
      <c r="AB16">
        <v>0</v>
      </c>
      <c r="AC16" s="34">
        <v>209088.49</v>
      </c>
      <c r="AD16" s="34">
        <v>0</v>
      </c>
      <c r="AE16" s="34">
        <v>20823</v>
      </c>
      <c r="AF16" s="33">
        <v>0</v>
      </c>
      <c r="AG16" s="34">
        <v>8514.17</v>
      </c>
      <c r="AH16" s="26">
        <v>17826</v>
      </c>
      <c r="AI16" s="34">
        <v>17979.66</v>
      </c>
      <c r="AJ16" s="33">
        <v>0</v>
      </c>
      <c r="AK16" s="33">
        <v>8191.42</v>
      </c>
      <c r="AL16" s="33">
        <v>1248.9000000000001</v>
      </c>
      <c r="AM16" s="33">
        <v>0</v>
      </c>
      <c r="AN16" s="33">
        <v>0</v>
      </c>
      <c r="AO16" s="33">
        <v>1351.31</v>
      </c>
      <c r="AP16" s="33">
        <v>172</v>
      </c>
      <c r="AQ16" s="33">
        <v>0</v>
      </c>
      <c r="AR16" s="33">
        <v>0</v>
      </c>
      <c r="AS16" s="33">
        <v>0</v>
      </c>
      <c r="AT16" s="34">
        <v>184057.60000000001</v>
      </c>
      <c r="AU16">
        <v>0</v>
      </c>
      <c r="AV16" s="34">
        <v>29663.949999999997</v>
      </c>
      <c r="AW16" s="34">
        <v>0</v>
      </c>
      <c r="AX16" s="34">
        <v>14188.4</v>
      </c>
      <c r="AY16" s="34">
        <v>0</v>
      </c>
      <c r="BA16" s="34">
        <v>938.39000000000021</v>
      </c>
      <c r="BB16" s="34">
        <v>1179.5</v>
      </c>
      <c r="BC16">
        <v>356.5</v>
      </c>
      <c r="BD16">
        <v>1891</v>
      </c>
      <c r="BE16" s="34">
        <v>2621.75</v>
      </c>
      <c r="BF16" s="34">
        <v>3603.95</v>
      </c>
      <c r="BG16">
        <v>7069.8</v>
      </c>
      <c r="BH16">
        <v>479.42</v>
      </c>
      <c r="BI16">
        <v>1644.16</v>
      </c>
      <c r="BK16">
        <v>8528.32</v>
      </c>
      <c r="BL16">
        <v>7930.09</v>
      </c>
      <c r="BM16" s="33">
        <v>664.63</v>
      </c>
      <c r="BT16" s="33">
        <v>0</v>
      </c>
      <c r="BU16" s="33">
        <v>4357.17</v>
      </c>
      <c r="BV16" s="33">
        <v>237.67</v>
      </c>
      <c r="BW16" s="33">
        <v>-13676.42</v>
      </c>
      <c r="BX16" s="33">
        <v>11438.79</v>
      </c>
      <c r="BY16" s="33">
        <v>0</v>
      </c>
      <c r="BZ16" s="33">
        <v>6357</v>
      </c>
      <c r="CA16" s="33">
        <v>10704.23</v>
      </c>
      <c r="CC16" s="33">
        <v>0</v>
      </c>
      <c r="CD16" s="33">
        <v>0</v>
      </c>
      <c r="CE16" s="33">
        <v>0</v>
      </c>
      <c r="CF16" s="33">
        <v>0</v>
      </c>
      <c r="CG16" s="55">
        <v>-12654.46</v>
      </c>
      <c r="CH16">
        <v>0</v>
      </c>
      <c r="CI16">
        <v>0</v>
      </c>
      <c r="CJ16" s="33">
        <v>1</v>
      </c>
      <c r="CK16">
        <v>0</v>
      </c>
      <c r="CL16">
        <v>0</v>
      </c>
      <c r="CM16">
        <v>0</v>
      </c>
      <c r="CN16">
        <v>0</v>
      </c>
      <c r="CS16" s="8">
        <v>1123.3800000003539</v>
      </c>
      <c r="CU16" s="8">
        <v>0</v>
      </c>
      <c r="CV16">
        <v>0</v>
      </c>
      <c r="CW16">
        <v>0</v>
      </c>
      <c r="CX16">
        <v>0</v>
      </c>
      <c r="DA16">
        <v>210.65</v>
      </c>
      <c r="DB16">
        <v>462.01</v>
      </c>
    </row>
    <row r="17" spans="1:108" x14ac:dyDescent="0.25">
      <c r="A17" s="97" t="s">
        <v>243</v>
      </c>
      <c r="B17" t="s">
        <v>244</v>
      </c>
      <c r="C17">
        <v>187</v>
      </c>
      <c r="D17" s="33">
        <v>1113</v>
      </c>
      <c r="E17" t="s">
        <v>244</v>
      </c>
      <c r="F17" t="s">
        <v>245</v>
      </c>
      <c r="G17" t="s">
        <v>246</v>
      </c>
      <c r="H17" t="s">
        <v>247</v>
      </c>
      <c r="I17" t="s">
        <v>184</v>
      </c>
      <c r="T17" s="33" t="s">
        <v>185</v>
      </c>
      <c r="W17" s="33" t="s">
        <v>186</v>
      </c>
      <c r="X17" s="33" t="s">
        <v>187</v>
      </c>
      <c r="Z17" s="8">
        <v>788395.46000000043</v>
      </c>
      <c r="AA17" s="8">
        <v>3228.7399999999943</v>
      </c>
      <c r="AB17">
        <v>0</v>
      </c>
      <c r="AC17" s="34">
        <v>1224532.51</v>
      </c>
      <c r="AD17" s="34">
        <v>0</v>
      </c>
      <c r="AE17" s="34">
        <v>1632160.27</v>
      </c>
      <c r="AF17" s="33">
        <v>0</v>
      </c>
      <c r="AG17" s="34">
        <v>20806.830000000002</v>
      </c>
      <c r="AH17" s="26">
        <v>3390</v>
      </c>
      <c r="AI17" s="34">
        <v>118.4</v>
      </c>
      <c r="AJ17" s="33">
        <v>0</v>
      </c>
      <c r="AK17" s="33">
        <v>75288.31</v>
      </c>
      <c r="AL17" s="33">
        <v>357.66</v>
      </c>
      <c r="AM17" s="33">
        <v>0</v>
      </c>
      <c r="AN17" s="33">
        <v>6840</v>
      </c>
      <c r="AO17" s="33">
        <v>0</v>
      </c>
      <c r="AP17" s="33">
        <v>500</v>
      </c>
      <c r="AQ17" s="33">
        <v>0</v>
      </c>
      <c r="AR17" s="33">
        <v>0</v>
      </c>
      <c r="AS17" s="33">
        <v>0</v>
      </c>
      <c r="AT17" s="34">
        <v>1120935.95</v>
      </c>
      <c r="AU17">
        <v>0</v>
      </c>
      <c r="AV17" s="34">
        <v>788493.13000000047</v>
      </c>
      <c r="AW17" s="34">
        <v>0</v>
      </c>
      <c r="AX17" s="34">
        <v>382495.8</v>
      </c>
      <c r="AY17" s="34">
        <v>0</v>
      </c>
      <c r="AZ17" s="34">
        <v>23108.829999999984</v>
      </c>
      <c r="BA17" s="34">
        <v>83265.849999999991</v>
      </c>
      <c r="BB17" s="34">
        <v>15541.97</v>
      </c>
      <c r="BC17">
        <v>517.5</v>
      </c>
      <c r="BE17" s="34">
        <v>78097.27</v>
      </c>
      <c r="BF17" s="34">
        <v>6516.24</v>
      </c>
      <c r="BG17">
        <v>31493.15</v>
      </c>
      <c r="BH17">
        <v>214.64</v>
      </c>
      <c r="BI17">
        <v>43922.1</v>
      </c>
      <c r="BK17">
        <v>66034.509999999995</v>
      </c>
      <c r="BL17">
        <v>64245.13</v>
      </c>
      <c r="BM17" s="33">
        <v>45340.53</v>
      </c>
      <c r="BT17" s="33">
        <v>1889.95</v>
      </c>
      <c r="BU17" s="33">
        <v>14833.91</v>
      </c>
      <c r="BV17" s="33">
        <v>2070</v>
      </c>
      <c r="BW17" s="33">
        <v>0</v>
      </c>
      <c r="BX17" s="33">
        <v>17786.78</v>
      </c>
      <c r="BY17" s="33">
        <v>38999.620000000003</v>
      </c>
      <c r="BZ17" s="33">
        <v>33070.32</v>
      </c>
      <c r="CA17" s="33">
        <v>31039.759999999998</v>
      </c>
      <c r="CC17" s="33">
        <v>0</v>
      </c>
      <c r="CD17" s="33">
        <v>19043.759999999998</v>
      </c>
      <c r="CE17" s="33">
        <v>0</v>
      </c>
      <c r="CF17" s="33">
        <v>0</v>
      </c>
      <c r="CG17">
        <v>5088.4399999999996</v>
      </c>
      <c r="CH17">
        <v>0</v>
      </c>
      <c r="CI17">
        <v>0</v>
      </c>
      <c r="CJ17" s="33">
        <v>1</v>
      </c>
      <c r="CK17">
        <v>0</v>
      </c>
      <c r="CL17">
        <v>0</v>
      </c>
      <c r="CM17">
        <v>635.84</v>
      </c>
      <c r="CN17">
        <v>0</v>
      </c>
      <c r="CS17" s="8">
        <v>843432.74000000069</v>
      </c>
      <c r="CU17" s="8">
        <v>7681.3399999999929</v>
      </c>
      <c r="CV17">
        <v>0</v>
      </c>
      <c r="CW17">
        <v>0</v>
      </c>
      <c r="CX17">
        <v>0</v>
      </c>
      <c r="DA17">
        <v>0</v>
      </c>
      <c r="DB17">
        <v>0</v>
      </c>
    </row>
    <row r="18" spans="1:108" x14ac:dyDescent="0.25">
      <c r="A18" s="98" t="s">
        <v>248</v>
      </c>
      <c r="B18" t="s">
        <v>249</v>
      </c>
      <c r="C18">
        <v>202</v>
      </c>
      <c r="D18" s="33">
        <v>3074</v>
      </c>
      <c r="E18" t="s">
        <v>249</v>
      </c>
      <c r="F18" t="s">
        <v>250</v>
      </c>
      <c r="G18" t="s">
        <v>251</v>
      </c>
      <c r="H18" t="s">
        <v>252</v>
      </c>
      <c r="I18" t="s">
        <v>184</v>
      </c>
      <c r="T18" s="33" t="s">
        <v>185</v>
      </c>
      <c r="V18" s="33" t="s">
        <v>187</v>
      </c>
      <c r="W18" s="33" t="s">
        <v>186</v>
      </c>
      <c r="X18" s="33" t="s">
        <v>187</v>
      </c>
      <c r="Z18" s="8">
        <v>142669.11999999973</v>
      </c>
      <c r="AA18" s="8">
        <v>6371.5000000000036</v>
      </c>
      <c r="AB18">
        <v>0</v>
      </c>
      <c r="AC18" s="34">
        <v>0</v>
      </c>
      <c r="AD18" s="34">
        <v>0</v>
      </c>
      <c r="AE18" s="34">
        <v>0</v>
      </c>
      <c r="AF18" s="33">
        <v>0</v>
      </c>
      <c r="AG18" s="34">
        <v>0</v>
      </c>
      <c r="AH18" s="26">
        <v>6846</v>
      </c>
      <c r="AI18" s="34">
        <v>0</v>
      </c>
      <c r="AJ18" s="33">
        <v>0</v>
      </c>
      <c r="AK18" s="40">
        <v>-3348.73</v>
      </c>
      <c r="AL18" s="40">
        <v>-410.47</v>
      </c>
      <c r="AM18" s="33">
        <v>92.8</v>
      </c>
      <c r="AN18" s="40">
        <v>-3040</v>
      </c>
      <c r="AO18" s="33">
        <v>267.49</v>
      </c>
      <c r="AP18" s="40">
        <v>-60</v>
      </c>
      <c r="AQ18" s="33">
        <v>0</v>
      </c>
      <c r="AR18" s="33">
        <v>0</v>
      </c>
      <c r="AS18" s="33">
        <v>0</v>
      </c>
      <c r="AT18" s="34">
        <v>0</v>
      </c>
      <c r="AU18">
        <v>0</v>
      </c>
      <c r="AV18" s="34">
        <v>-208.47</v>
      </c>
      <c r="AW18" s="34">
        <v>0</v>
      </c>
      <c r="AX18" s="34">
        <v>0</v>
      </c>
      <c r="AY18" s="34">
        <v>0</v>
      </c>
      <c r="AZ18" s="34">
        <v>-191.40999999999997</v>
      </c>
      <c r="BB18" s="34">
        <v>156</v>
      </c>
      <c r="BE18" s="34">
        <v>0</v>
      </c>
      <c r="BF18" s="34">
        <v>12521.8</v>
      </c>
      <c r="BG18">
        <v>1387.15</v>
      </c>
      <c r="BH18">
        <v>70.34</v>
      </c>
      <c r="BI18">
        <v>602.99</v>
      </c>
      <c r="BK18">
        <v>8000</v>
      </c>
      <c r="BL18">
        <v>-1334.91</v>
      </c>
      <c r="BM18" s="33">
        <v>-43.18</v>
      </c>
      <c r="BT18" s="33">
        <v>0</v>
      </c>
      <c r="BU18" s="33">
        <v>-484.3</v>
      </c>
      <c r="BV18" s="33">
        <v>0</v>
      </c>
      <c r="BW18" s="33">
        <v>121960.49</v>
      </c>
      <c r="BX18" s="33">
        <v>209.3</v>
      </c>
      <c r="BY18" s="33">
        <v>210.35</v>
      </c>
      <c r="BZ18" s="33">
        <v>0</v>
      </c>
      <c r="CA18" s="33">
        <v>0</v>
      </c>
      <c r="CC18" s="33">
        <v>0</v>
      </c>
      <c r="CD18" s="33">
        <v>-22.47</v>
      </c>
      <c r="CE18" s="33">
        <v>0</v>
      </c>
      <c r="CF18" s="33">
        <v>0</v>
      </c>
      <c r="CG18">
        <v>0</v>
      </c>
      <c r="CH18">
        <v>0</v>
      </c>
      <c r="CI18">
        <v>0</v>
      </c>
      <c r="CJ18" s="33">
        <v>1</v>
      </c>
      <c r="CK18">
        <v>0</v>
      </c>
      <c r="CL18">
        <v>6371.5</v>
      </c>
      <c r="CM18">
        <v>0</v>
      </c>
      <c r="CN18">
        <v>0</v>
      </c>
      <c r="CS18" s="8">
        <v>182.5299999997369</v>
      </c>
      <c r="CU18" s="8">
        <v>0</v>
      </c>
      <c r="CV18">
        <v>0</v>
      </c>
      <c r="CW18">
        <v>0</v>
      </c>
      <c r="CX18">
        <v>0</v>
      </c>
      <c r="DA18">
        <v>0</v>
      </c>
      <c r="DB18">
        <v>0</v>
      </c>
    </row>
    <row r="19" spans="1:108" x14ac:dyDescent="0.25">
      <c r="A19" s="97" t="s">
        <v>253</v>
      </c>
      <c r="B19" t="s">
        <v>254</v>
      </c>
      <c r="C19">
        <v>203</v>
      </c>
      <c r="D19" s="33">
        <v>3117</v>
      </c>
      <c r="E19" t="s">
        <v>254</v>
      </c>
      <c r="F19" t="s">
        <v>255</v>
      </c>
      <c r="G19" t="s">
        <v>256</v>
      </c>
      <c r="H19" t="s">
        <v>257</v>
      </c>
      <c r="I19" t="s">
        <v>184</v>
      </c>
      <c r="T19" s="33" t="s">
        <v>185</v>
      </c>
      <c r="W19" s="33" t="s">
        <v>186</v>
      </c>
      <c r="X19" s="33" t="s">
        <v>187</v>
      </c>
      <c r="Z19" s="56">
        <v>118939.1</v>
      </c>
      <c r="AA19" s="8">
        <v>11969.720000000001</v>
      </c>
      <c r="AB19">
        <v>0</v>
      </c>
      <c r="AC19" s="34">
        <v>385418</v>
      </c>
      <c r="AD19" s="34">
        <v>0</v>
      </c>
      <c r="AE19" s="34">
        <v>18907</v>
      </c>
      <c r="AF19" s="33">
        <v>0</v>
      </c>
      <c r="AG19" s="34">
        <v>15150</v>
      </c>
      <c r="AH19" s="26">
        <v>26250</v>
      </c>
      <c r="AI19" s="34">
        <v>0</v>
      </c>
      <c r="AJ19" s="33">
        <v>0</v>
      </c>
      <c r="AK19" s="33">
        <v>11463.98</v>
      </c>
      <c r="AL19" s="33">
        <v>2816</v>
      </c>
      <c r="AM19" s="33">
        <v>0</v>
      </c>
      <c r="AN19" s="33">
        <v>0</v>
      </c>
      <c r="AO19" s="33">
        <v>228.75</v>
      </c>
      <c r="AP19" s="33">
        <v>258.99</v>
      </c>
      <c r="AQ19" s="33">
        <v>0</v>
      </c>
      <c r="AR19" s="33">
        <v>0</v>
      </c>
      <c r="AS19" s="33">
        <v>0</v>
      </c>
      <c r="AT19" s="34">
        <v>244639.25</v>
      </c>
      <c r="AU19">
        <v>0</v>
      </c>
      <c r="AV19" s="34">
        <v>92647.150000000038</v>
      </c>
      <c r="AW19" s="34">
        <v>0</v>
      </c>
      <c r="AX19" s="34">
        <v>25342.42</v>
      </c>
      <c r="AY19" s="34">
        <v>0</v>
      </c>
      <c r="AZ19" s="34">
        <v>7336.1100000000033</v>
      </c>
      <c r="BA19" s="34">
        <v>2345.4199999999996</v>
      </c>
      <c r="BB19" s="34">
        <v>427.77999999999992</v>
      </c>
      <c r="BE19" s="34">
        <v>2925.8599999999997</v>
      </c>
      <c r="BF19" s="34">
        <v>3376.91</v>
      </c>
      <c r="BG19">
        <v>10937.74</v>
      </c>
      <c r="BH19">
        <v>911.82</v>
      </c>
      <c r="BI19">
        <v>5285.02</v>
      </c>
      <c r="BK19">
        <v>1835.12</v>
      </c>
      <c r="BL19">
        <v>9117.42</v>
      </c>
      <c r="BM19" s="33">
        <v>7067.66</v>
      </c>
      <c r="BT19" s="33">
        <v>0</v>
      </c>
      <c r="BU19" s="33">
        <v>7862.14</v>
      </c>
      <c r="BV19" s="33">
        <v>1185.5</v>
      </c>
      <c r="BW19" s="33">
        <v>155.16999999999999</v>
      </c>
      <c r="BX19" s="33">
        <v>13340.97</v>
      </c>
      <c r="BY19" s="33">
        <v>1509.61</v>
      </c>
      <c r="BZ19" s="33">
        <v>3722.95</v>
      </c>
      <c r="CA19" s="33">
        <v>8775.42</v>
      </c>
      <c r="CC19" s="33">
        <v>0</v>
      </c>
      <c r="CD19" s="33">
        <v>0</v>
      </c>
      <c r="CE19" s="33">
        <v>0</v>
      </c>
      <c r="CF19" s="33">
        <v>0</v>
      </c>
      <c r="CG19">
        <v>4596.25</v>
      </c>
      <c r="CH19" s="55">
        <v>-45</v>
      </c>
      <c r="CI19">
        <v>0</v>
      </c>
      <c r="CJ19" s="33">
        <v>1</v>
      </c>
      <c r="CK19">
        <v>0</v>
      </c>
      <c r="CL19">
        <v>250</v>
      </c>
      <c r="CM19">
        <v>0</v>
      </c>
      <c r="CN19">
        <v>0</v>
      </c>
      <c r="CS19" s="8">
        <v>128278.36000000063</v>
      </c>
      <c r="CU19" s="8">
        <v>16270.970000000001</v>
      </c>
      <c r="CV19">
        <v>0</v>
      </c>
      <c r="CW19">
        <v>0</v>
      </c>
      <c r="CX19">
        <v>0</v>
      </c>
      <c r="DA19">
        <v>1713.5</v>
      </c>
      <c r="DB19">
        <v>1454.4</v>
      </c>
      <c r="DD19">
        <v>259.09999999999991</v>
      </c>
    </row>
    <row r="20" spans="1:108" x14ac:dyDescent="0.25">
      <c r="A20" s="97" t="s">
        <v>258</v>
      </c>
      <c r="B20" t="s">
        <v>259</v>
      </c>
      <c r="C20">
        <v>205</v>
      </c>
      <c r="D20" s="33">
        <v>2002</v>
      </c>
      <c r="E20" t="s">
        <v>259</v>
      </c>
      <c r="F20" t="s">
        <v>260</v>
      </c>
      <c r="G20" t="s">
        <v>261</v>
      </c>
      <c r="H20" t="s">
        <v>262</v>
      </c>
      <c r="I20" t="s">
        <v>184</v>
      </c>
      <c r="T20" s="33" t="s">
        <v>185</v>
      </c>
      <c r="W20" s="33" t="s">
        <v>186</v>
      </c>
      <c r="X20" s="33" t="s">
        <v>187</v>
      </c>
      <c r="Z20" s="8">
        <v>232807.78999999911</v>
      </c>
      <c r="AA20" s="8">
        <v>911.15999999999622</v>
      </c>
      <c r="AB20">
        <v>0</v>
      </c>
      <c r="AC20" s="34">
        <v>1110223.6399999999</v>
      </c>
      <c r="AD20" s="34">
        <v>0</v>
      </c>
      <c r="AE20" s="34">
        <v>118431</v>
      </c>
      <c r="AF20" s="33">
        <v>0</v>
      </c>
      <c r="AG20" s="34">
        <v>53284.25</v>
      </c>
      <c r="AH20" s="26">
        <v>73619</v>
      </c>
      <c r="AI20" s="34">
        <v>1913</v>
      </c>
      <c r="AJ20" s="33">
        <v>722</v>
      </c>
      <c r="AK20" s="33">
        <v>49712.23</v>
      </c>
      <c r="AL20" s="33">
        <v>12311.49</v>
      </c>
      <c r="AM20" s="33">
        <v>0</v>
      </c>
      <c r="AN20" s="33">
        <v>0</v>
      </c>
      <c r="AO20" s="33">
        <v>7568.47</v>
      </c>
      <c r="AP20" s="33">
        <v>2283.58</v>
      </c>
      <c r="AQ20" s="33">
        <v>0</v>
      </c>
      <c r="AR20" s="33">
        <v>0</v>
      </c>
      <c r="AS20" s="33">
        <v>0</v>
      </c>
      <c r="AT20" s="34">
        <v>695983.4</v>
      </c>
      <c r="AU20">
        <v>2363.5</v>
      </c>
      <c r="AV20" s="34">
        <v>303250.67999999988</v>
      </c>
      <c r="AW20" s="34">
        <v>21606.53</v>
      </c>
      <c r="AX20" s="34">
        <v>59354.82</v>
      </c>
      <c r="AY20" s="34">
        <v>0</v>
      </c>
      <c r="AZ20" s="34">
        <v>30886.169999999984</v>
      </c>
      <c r="BA20" s="34">
        <v>6519.4600000000009</v>
      </c>
      <c r="BB20" s="34">
        <v>11238.21</v>
      </c>
      <c r="BC20">
        <v>897</v>
      </c>
      <c r="BD20">
        <v>5799.62</v>
      </c>
      <c r="BE20" s="34">
        <v>34281.270000000011</v>
      </c>
      <c r="BF20" s="34">
        <v>6352.76</v>
      </c>
      <c r="BG20">
        <v>17342.650000000001</v>
      </c>
      <c r="BH20">
        <v>4199.46</v>
      </c>
      <c r="BI20">
        <v>19895.580000000002</v>
      </c>
      <c r="BK20">
        <v>20367.96</v>
      </c>
      <c r="BL20">
        <v>58298.73</v>
      </c>
      <c r="BM20" s="33">
        <v>9738.0400000000009</v>
      </c>
      <c r="BT20" s="33">
        <v>144</v>
      </c>
      <c r="BU20" s="33">
        <v>14085.56</v>
      </c>
      <c r="BV20" s="33">
        <v>4028</v>
      </c>
      <c r="BW20" s="33">
        <v>5536.77</v>
      </c>
      <c r="BX20" s="33">
        <v>81035.19</v>
      </c>
      <c r="BY20" s="33">
        <v>7705.35</v>
      </c>
      <c r="BZ20" s="33">
        <v>6378.41</v>
      </c>
      <c r="CA20" s="33">
        <v>23731.52</v>
      </c>
      <c r="CC20" s="33">
        <v>0</v>
      </c>
      <c r="CD20" s="33">
        <v>0</v>
      </c>
      <c r="CE20" s="33">
        <v>0</v>
      </c>
      <c r="CF20" s="33">
        <v>0</v>
      </c>
      <c r="CG20">
        <v>9788.75</v>
      </c>
      <c r="CH20">
        <v>0</v>
      </c>
      <c r="CI20">
        <v>0</v>
      </c>
      <c r="CJ20" s="33">
        <v>1</v>
      </c>
      <c r="CK20">
        <v>0</v>
      </c>
      <c r="CL20">
        <v>0</v>
      </c>
      <c r="CM20">
        <v>0</v>
      </c>
      <c r="CN20">
        <v>10590</v>
      </c>
      <c r="CS20" s="8">
        <v>211855.80999999912</v>
      </c>
      <c r="CU20" s="8">
        <v>109.90999999999622</v>
      </c>
      <c r="CV20">
        <v>0</v>
      </c>
      <c r="CW20">
        <v>0</v>
      </c>
      <c r="CX20">
        <v>0</v>
      </c>
      <c r="DA20">
        <v>0</v>
      </c>
      <c r="DB20">
        <v>0</v>
      </c>
    </row>
    <row r="21" spans="1:108" x14ac:dyDescent="0.25">
      <c r="A21" s="97" t="s">
        <v>263</v>
      </c>
      <c r="B21" t="s">
        <v>264</v>
      </c>
      <c r="C21">
        <v>206</v>
      </c>
      <c r="D21" s="33">
        <v>3078</v>
      </c>
      <c r="E21" t="s">
        <v>264</v>
      </c>
      <c r="F21" t="s">
        <v>265</v>
      </c>
      <c r="G21" t="s">
        <v>266</v>
      </c>
      <c r="H21" t="s">
        <v>267</v>
      </c>
      <c r="I21" t="s">
        <v>184</v>
      </c>
      <c r="T21" s="33" t="s">
        <v>185</v>
      </c>
      <c r="W21" s="33" t="s">
        <v>186</v>
      </c>
      <c r="X21" s="33" t="s">
        <v>187</v>
      </c>
      <c r="Z21" s="8">
        <v>26770.580000000606</v>
      </c>
      <c r="AA21" s="8">
        <v>28899.860000000004</v>
      </c>
      <c r="AB21">
        <v>0</v>
      </c>
      <c r="AC21" s="34">
        <v>1135683</v>
      </c>
      <c r="AD21" s="34">
        <v>0</v>
      </c>
      <c r="AE21" s="34">
        <v>87570</v>
      </c>
      <c r="AF21" s="33">
        <v>0</v>
      </c>
      <c r="AG21" s="34">
        <v>64595</v>
      </c>
      <c r="AH21" s="26">
        <v>77657</v>
      </c>
      <c r="AI21" s="34">
        <v>0</v>
      </c>
      <c r="AJ21" s="33">
        <v>0</v>
      </c>
      <c r="AK21" s="33">
        <v>19262.21</v>
      </c>
      <c r="AL21" s="33">
        <v>9856.26</v>
      </c>
      <c r="AM21" s="33">
        <v>720</v>
      </c>
      <c r="AN21" s="33">
        <v>540</v>
      </c>
      <c r="AO21" s="33">
        <v>9148.64</v>
      </c>
      <c r="AP21" s="33">
        <v>9201.81</v>
      </c>
      <c r="AQ21" s="33">
        <v>0</v>
      </c>
      <c r="AR21" s="33">
        <v>0</v>
      </c>
      <c r="AS21" s="33">
        <v>0</v>
      </c>
      <c r="AT21" s="34">
        <v>727275.62</v>
      </c>
      <c r="AU21">
        <v>0</v>
      </c>
      <c r="AV21" s="34">
        <v>197526.32999999973</v>
      </c>
      <c r="AW21" s="34">
        <v>62505.67</v>
      </c>
      <c r="AX21" s="34">
        <v>90427.03</v>
      </c>
      <c r="AY21" s="34">
        <v>0</v>
      </c>
      <c r="AZ21" s="34">
        <v>60053.789999999994</v>
      </c>
      <c r="BA21" s="34">
        <v>6063.9800000000023</v>
      </c>
      <c r="BB21" s="34">
        <v>2991.9</v>
      </c>
      <c r="BC21">
        <v>4776.43</v>
      </c>
      <c r="BE21" s="34">
        <v>16743.199999999997</v>
      </c>
      <c r="BF21" s="34">
        <v>6179.159999999998</v>
      </c>
      <c r="BG21">
        <v>3321.6299999999997</v>
      </c>
      <c r="BH21">
        <v>4089.9</v>
      </c>
      <c r="BI21">
        <v>32886.79</v>
      </c>
      <c r="BK21">
        <v>4045.28</v>
      </c>
      <c r="BL21">
        <v>23014.34</v>
      </c>
      <c r="BM21" s="33">
        <v>10962.73</v>
      </c>
      <c r="BT21" s="33">
        <v>0</v>
      </c>
      <c r="BU21" s="33">
        <v>15550.92</v>
      </c>
      <c r="BV21" s="33">
        <v>5037</v>
      </c>
      <c r="BW21" s="33">
        <v>27023.200000000001</v>
      </c>
      <c r="BX21" s="33">
        <v>75711.37</v>
      </c>
      <c r="BY21" s="33">
        <v>6206.21</v>
      </c>
      <c r="BZ21" s="33">
        <v>30863.81</v>
      </c>
      <c r="CA21" s="33">
        <v>27579.95</v>
      </c>
      <c r="CC21" s="33">
        <v>0</v>
      </c>
      <c r="CD21" s="33">
        <v>0</v>
      </c>
      <c r="CE21" s="33">
        <v>0</v>
      </c>
      <c r="CF21" s="33">
        <v>0</v>
      </c>
      <c r="CG21">
        <v>6368.13</v>
      </c>
      <c r="CH21">
        <v>0</v>
      </c>
      <c r="CI21">
        <v>0</v>
      </c>
      <c r="CJ21" s="33">
        <v>1</v>
      </c>
      <c r="CK21">
        <v>0</v>
      </c>
      <c r="CL21">
        <v>0</v>
      </c>
      <c r="CM21">
        <v>0</v>
      </c>
      <c r="CN21">
        <v>2330</v>
      </c>
      <c r="CS21" s="8">
        <v>168.2600000014063</v>
      </c>
      <c r="CU21" s="8">
        <v>32937.990000000005</v>
      </c>
      <c r="CV21">
        <v>0</v>
      </c>
      <c r="CW21">
        <v>0</v>
      </c>
      <c r="CX21">
        <v>0</v>
      </c>
      <c r="DA21">
        <v>2694.87</v>
      </c>
      <c r="DB21">
        <v>5449.37</v>
      </c>
    </row>
    <row r="22" spans="1:108" x14ac:dyDescent="0.25">
      <c r="A22" s="97" t="s">
        <v>268</v>
      </c>
      <c r="B22" t="s">
        <v>269</v>
      </c>
      <c r="C22">
        <v>211</v>
      </c>
      <c r="D22" s="33">
        <v>2066</v>
      </c>
      <c r="E22" t="s">
        <v>269</v>
      </c>
      <c r="F22" t="s">
        <v>270</v>
      </c>
      <c r="G22" t="s">
        <v>271</v>
      </c>
      <c r="H22" t="s">
        <v>272</v>
      </c>
      <c r="I22" t="s">
        <v>184</v>
      </c>
      <c r="T22" s="33" t="s">
        <v>185</v>
      </c>
      <c r="W22" s="33" t="s">
        <v>186</v>
      </c>
      <c r="X22" s="33" t="s">
        <v>187</v>
      </c>
      <c r="Z22" s="8">
        <v>169489.13999999975</v>
      </c>
      <c r="AA22" s="8">
        <v>10627.43</v>
      </c>
      <c r="AB22">
        <v>0</v>
      </c>
      <c r="AC22" s="34">
        <v>604181.93000000005</v>
      </c>
      <c r="AD22" s="34">
        <v>0</v>
      </c>
      <c r="AE22" s="34">
        <v>40777</v>
      </c>
      <c r="AF22" s="33">
        <v>0</v>
      </c>
      <c r="AG22" s="34">
        <v>14619.5</v>
      </c>
      <c r="AH22" s="26">
        <v>38539</v>
      </c>
      <c r="AI22" s="34">
        <v>8570.01</v>
      </c>
      <c r="AJ22" s="33">
        <v>0</v>
      </c>
      <c r="AK22" s="33">
        <v>15234.5</v>
      </c>
      <c r="AL22" s="33">
        <v>9852.35</v>
      </c>
      <c r="AM22" s="33">
        <v>720</v>
      </c>
      <c r="AN22" s="33">
        <v>2854</v>
      </c>
      <c r="AO22" s="33">
        <v>4304.58</v>
      </c>
      <c r="AP22" s="33">
        <v>380.47</v>
      </c>
      <c r="AQ22" s="33">
        <v>0</v>
      </c>
      <c r="AR22" s="33">
        <v>0</v>
      </c>
      <c r="AS22" s="33">
        <v>0</v>
      </c>
      <c r="AT22" s="34">
        <v>354486.5</v>
      </c>
      <c r="AU22">
        <v>8449.19</v>
      </c>
      <c r="AV22" s="34">
        <v>152730.19000000021</v>
      </c>
      <c r="AW22" s="34">
        <v>0</v>
      </c>
      <c r="AX22" s="34">
        <v>38680.769999999997</v>
      </c>
      <c r="AY22" s="34">
        <v>0</v>
      </c>
      <c r="AZ22" s="34">
        <v>11474.840000000007</v>
      </c>
      <c r="BA22" s="34">
        <v>3328.31</v>
      </c>
      <c r="BB22" s="34">
        <v>4541.58</v>
      </c>
      <c r="BC22">
        <v>3434.6</v>
      </c>
      <c r="BE22" s="34">
        <v>12439.710000000001</v>
      </c>
      <c r="BF22" s="34">
        <v>5096.7199999999993</v>
      </c>
      <c r="BG22">
        <v>20808.470000000005</v>
      </c>
      <c r="BH22">
        <v>672.34</v>
      </c>
      <c r="BI22">
        <v>10974.97</v>
      </c>
      <c r="BK22">
        <v>6864.84</v>
      </c>
      <c r="BL22">
        <v>16543.66</v>
      </c>
      <c r="BM22" s="33">
        <v>8300.74</v>
      </c>
      <c r="BT22" s="33">
        <v>0</v>
      </c>
      <c r="BU22" s="33">
        <v>11761.66</v>
      </c>
      <c r="BV22" s="33">
        <v>2116</v>
      </c>
      <c r="BW22" s="33">
        <v>27.5</v>
      </c>
      <c r="BX22" s="33">
        <v>31282.86</v>
      </c>
      <c r="BY22" s="33">
        <v>2249.36</v>
      </c>
      <c r="BZ22" s="33">
        <v>6938.17</v>
      </c>
      <c r="CA22" s="33">
        <v>27010.7</v>
      </c>
      <c r="CC22" s="33">
        <v>0</v>
      </c>
      <c r="CD22" s="33">
        <v>167.86</v>
      </c>
      <c r="CE22" s="33">
        <v>0</v>
      </c>
      <c r="CF22" s="33">
        <v>0</v>
      </c>
      <c r="CG22">
        <v>5023.75</v>
      </c>
      <c r="CH22">
        <v>0</v>
      </c>
      <c r="CI22">
        <v>0</v>
      </c>
      <c r="CJ22" s="33">
        <v>1</v>
      </c>
      <c r="CK22">
        <v>0</v>
      </c>
      <c r="CL22">
        <v>24748</v>
      </c>
      <c r="CM22">
        <v>0</v>
      </c>
      <c r="CN22">
        <v>0</v>
      </c>
      <c r="CS22" s="8">
        <v>169140.93999999971</v>
      </c>
      <c r="CU22" s="8">
        <v>-9096.82</v>
      </c>
      <c r="CV22">
        <v>0</v>
      </c>
      <c r="CW22">
        <v>0</v>
      </c>
      <c r="CX22">
        <v>0</v>
      </c>
      <c r="DA22">
        <v>0</v>
      </c>
      <c r="DB22">
        <v>80.900000000000006</v>
      </c>
    </row>
    <row r="23" spans="1:108" x14ac:dyDescent="0.25">
      <c r="A23" s="97" t="s">
        <v>273</v>
      </c>
      <c r="B23" t="s">
        <v>274</v>
      </c>
      <c r="C23">
        <v>216</v>
      </c>
      <c r="D23" s="33">
        <v>3112</v>
      </c>
      <c r="E23" t="s">
        <v>274</v>
      </c>
      <c r="F23" t="s">
        <v>275</v>
      </c>
      <c r="G23" t="s">
        <v>276</v>
      </c>
      <c r="H23" t="s">
        <v>277</v>
      </c>
      <c r="I23" t="s">
        <v>184</v>
      </c>
      <c r="T23" s="33" t="s">
        <v>185</v>
      </c>
      <c r="W23" s="33" t="s">
        <v>186</v>
      </c>
      <c r="X23" s="33" t="s">
        <v>187</v>
      </c>
      <c r="Z23" s="8">
        <v>100886.84999999921</v>
      </c>
      <c r="AA23" s="8">
        <v>5237.2899999999991</v>
      </c>
      <c r="AB23">
        <v>0</v>
      </c>
      <c r="AC23" s="34">
        <v>1364093.42</v>
      </c>
      <c r="AD23" s="34">
        <v>0</v>
      </c>
      <c r="AE23" s="34">
        <v>41690</v>
      </c>
      <c r="AF23" s="33">
        <v>0</v>
      </c>
      <c r="AG23" s="34">
        <v>52845</v>
      </c>
      <c r="AH23" s="26">
        <v>80226.23</v>
      </c>
      <c r="AI23" s="34">
        <v>2185.96</v>
      </c>
      <c r="AJ23" s="33">
        <v>2605</v>
      </c>
      <c r="AK23" s="33">
        <v>18021.66</v>
      </c>
      <c r="AL23" s="33">
        <v>27859.33</v>
      </c>
      <c r="AM23" s="33">
        <v>2880</v>
      </c>
      <c r="AN23" s="33">
        <v>1462</v>
      </c>
      <c r="AO23" s="33">
        <v>25558.5</v>
      </c>
      <c r="AP23" s="33">
        <v>11324.77</v>
      </c>
      <c r="AQ23" s="33">
        <v>0</v>
      </c>
      <c r="AR23" s="33">
        <v>0</v>
      </c>
      <c r="AS23" s="33">
        <v>0</v>
      </c>
      <c r="AT23" s="34">
        <v>880057.91</v>
      </c>
      <c r="AU23">
        <v>0</v>
      </c>
      <c r="AV23" s="34">
        <v>273190.12999999977</v>
      </c>
      <c r="AW23" s="34">
        <v>47464.74</v>
      </c>
      <c r="AX23" s="34">
        <v>86362.94</v>
      </c>
      <c r="AY23" s="34">
        <v>0</v>
      </c>
      <c r="AZ23" s="34">
        <v>26196.279999999984</v>
      </c>
      <c r="BA23" s="34">
        <v>6348.4299999999994</v>
      </c>
      <c r="BB23" s="34">
        <v>2187.2199999999998</v>
      </c>
      <c r="BC23">
        <v>8617</v>
      </c>
      <c r="BD23">
        <v>3279.96</v>
      </c>
      <c r="BE23" s="34">
        <v>12988.619999999999</v>
      </c>
      <c r="BF23" s="34">
        <v>17032.819999999996</v>
      </c>
      <c r="BH23">
        <v>5645.87</v>
      </c>
      <c r="BI23">
        <v>27223.77</v>
      </c>
      <c r="BK23">
        <v>10665.95</v>
      </c>
      <c r="BL23">
        <v>65302.53</v>
      </c>
      <c r="BM23" s="33">
        <v>9389.66</v>
      </c>
      <c r="BT23" s="33">
        <v>0</v>
      </c>
      <c r="BU23" s="33">
        <v>14345.02</v>
      </c>
      <c r="BV23" s="33">
        <v>6700.5</v>
      </c>
      <c r="BW23" s="33">
        <v>468.02</v>
      </c>
      <c r="BX23" s="33">
        <v>69098.2</v>
      </c>
      <c r="BY23" s="33">
        <v>27029.68</v>
      </c>
      <c r="BZ23" s="33">
        <v>23734.42</v>
      </c>
      <c r="CA23" s="33">
        <v>19808.16</v>
      </c>
      <c r="CC23" s="33">
        <v>0</v>
      </c>
      <c r="CD23" s="33">
        <v>0</v>
      </c>
      <c r="CE23" s="33">
        <v>0</v>
      </c>
      <c r="CF23" s="33">
        <v>0</v>
      </c>
      <c r="CG23">
        <v>7156.3</v>
      </c>
      <c r="CH23">
        <v>0</v>
      </c>
      <c r="CI23">
        <v>0</v>
      </c>
      <c r="CJ23" s="33">
        <v>1</v>
      </c>
      <c r="CK23">
        <v>0</v>
      </c>
      <c r="CL23">
        <v>0</v>
      </c>
      <c r="CM23">
        <v>0</v>
      </c>
      <c r="CN23">
        <v>7953.7</v>
      </c>
      <c r="CS23" s="8">
        <v>88500.889999999432</v>
      </c>
      <c r="CU23" s="8">
        <v>4439.8900000000003</v>
      </c>
      <c r="CV23">
        <v>0</v>
      </c>
      <c r="CW23">
        <v>0</v>
      </c>
      <c r="CX23">
        <v>0</v>
      </c>
      <c r="DA23">
        <v>727.02</v>
      </c>
      <c r="DB23">
        <v>683.32</v>
      </c>
    </row>
    <row r="24" spans="1:108" x14ac:dyDescent="0.25">
      <c r="A24" s="97" t="s">
        <v>278</v>
      </c>
      <c r="B24" t="s">
        <v>279</v>
      </c>
      <c r="C24">
        <v>220</v>
      </c>
      <c r="D24" s="33">
        <v>2071</v>
      </c>
      <c r="E24" t="s">
        <v>279</v>
      </c>
      <c r="F24" t="s">
        <v>255</v>
      </c>
      <c r="G24" t="s">
        <v>280</v>
      </c>
      <c r="H24" t="s">
        <v>281</v>
      </c>
      <c r="I24" t="s">
        <v>184</v>
      </c>
      <c r="T24" s="33" t="s">
        <v>185</v>
      </c>
      <c r="W24" s="33" t="s">
        <v>186</v>
      </c>
      <c r="X24" s="33" t="s">
        <v>187</v>
      </c>
      <c r="Z24" s="56">
        <v>184942.5</v>
      </c>
      <c r="AA24" s="8">
        <v>4585.7400000000016</v>
      </c>
      <c r="AB24">
        <v>0</v>
      </c>
      <c r="AC24" s="34">
        <v>551966</v>
      </c>
      <c r="AD24" s="34">
        <v>0</v>
      </c>
      <c r="AE24" s="34">
        <v>7940</v>
      </c>
      <c r="AF24" s="33">
        <v>0</v>
      </c>
      <c r="AG24" s="34">
        <v>13935</v>
      </c>
      <c r="AH24" s="26">
        <v>38312</v>
      </c>
      <c r="AI24" s="34">
        <v>450</v>
      </c>
      <c r="AJ24" s="33">
        <v>0</v>
      </c>
      <c r="AK24" s="33">
        <v>10915.77</v>
      </c>
      <c r="AL24" s="33">
        <v>6414.79</v>
      </c>
      <c r="AM24" s="33">
        <v>0</v>
      </c>
      <c r="AN24" s="40">
        <v>-300</v>
      </c>
      <c r="AO24" s="33">
        <v>6017.5</v>
      </c>
      <c r="AP24" s="33">
        <v>306.56</v>
      </c>
      <c r="AQ24" s="33">
        <v>0</v>
      </c>
      <c r="AR24" s="33">
        <v>0</v>
      </c>
      <c r="AS24" s="33">
        <v>0</v>
      </c>
      <c r="AT24" s="34">
        <v>372476.43</v>
      </c>
      <c r="AU24">
        <v>0</v>
      </c>
      <c r="AV24" s="34">
        <v>76024.489999999932</v>
      </c>
      <c r="AW24" s="34">
        <v>0</v>
      </c>
      <c r="AX24" s="34">
        <v>42667.17</v>
      </c>
      <c r="AY24" s="34">
        <v>0</v>
      </c>
      <c r="AZ24" s="34">
        <v>10189.849999999991</v>
      </c>
      <c r="BA24" s="34">
        <v>3109.6599999999994</v>
      </c>
      <c r="BB24" s="34">
        <v>1066.58</v>
      </c>
      <c r="BD24">
        <v>1974.43</v>
      </c>
      <c r="BE24" s="34">
        <v>12819.12</v>
      </c>
      <c r="BF24" s="34">
        <v>2354.9300000000003</v>
      </c>
      <c r="BG24">
        <v>16617.809999999998</v>
      </c>
      <c r="BH24">
        <v>932.75</v>
      </c>
      <c r="BI24">
        <v>8125.64</v>
      </c>
      <c r="BK24">
        <v>2568.65</v>
      </c>
      <c r="BL24">
        <v>37253.339999999997</v>
      </c>
      <c r="BM24" s="33">
        <v>18513.34</v>
      </c>
      <c r="BT24" s="33">
        <v>0</v>
      </c>
      <c r="BU24" s="33">
        <v>8519.09</v>
      </c>
      <c r="BV24" s="33">
        <v>2629.5</v>
      </c>
      <c r="BW24" s="33">
        <v>150</v>
      </c>
      <c r="BX24" s="33">
        <v>33793.65</v>
      </c>
      <c r="BY24" s="33">
        <v>1862.75</v>
      </c>
      <c r="BZ24" s="33">
        <v>6366.95</v>
      </c>
      <c r="CA24" s="33">
        <v>19016.689999999999</v>
      </c>
      <c r="CC24" s="33">
        <v>0</v>
      </c>
      <c r="CD24" s="33">
        <v>176.66</v>
      </c>
      <c r="CE24" s="33">
        <v>0</v>
      </c>
      <c r="CF24" s="33">
        <v>0</v>
      </c>
      <c r="CG24">
        <v>4911.25</v>
      </c>
      <c r="CH24">
        <v>0</v>
      </c>
      <c r="CI24">
        <v>0</v>
      </c>
      <c r="CJ24" s="33">
        <v>1</v>
      </c>
      <c r="CK24">
        <v>0</v>
      </c>
      <c r="CL24">
        <v>0</v>
      </c>
      <c r="CM24">
        <v>0</v>
      </c>
      <c r="CN24">
        <v>2201</v>
      </c>
      <c r="CS24" s="8">
        <v>141278.67000000016</v>
      </c>
      <c r="CU24" s="8">
        <v>7295.9900000000016</v>
      </c>
      <c r="CV24">
        <v>0</v>
      </c>
      <c r="CW24">
        <v>0</v>
      </c>
      <c r="CX24">
        <v>0</v>
      </c>
      <c r="DA24">
        <v>3569.65</v>
      </c>
      <c r="DB24">
        <v>3293.87</v>
      </c>
    </row>
    <row r="25" spans="1:108" x14ac:dyDescent="0.25">
      <c r="A25" s="97" t="s">
        <v>282</v>
      </c>
      <c r="B25" t="s">
        <v>283</v>
      </c>
      <c r="C25">
        <v>223</v>
      </c>
      <c r="D25" s="33">
        <v>3085</v>
      </c>
      <c r="E25" t="s">
        <v>283</v>
      </c>
      <c r="F25" t="s">
        <v>284</v>
      </c>
      <c r="G25" t="s">
        <v>285</v>
      </c>
      <c r="H25" t="s">
        <v>286</v>
      </c>
      <c r="I25" t="s">
        <v>184</v>
      </c>
      <c r="T25" s="33" t="s">
        <v>185</v>
      </c>
      <c r="W25" s="33" t="s">
        <v>186</v>
      </c>
      <c r="X25" s="33" t="s">
        <v>187</v>
      </c>
      <c r="Z25" s="8">
        <v>54326.950000000143</v>
      </c>
      <c r="AA25" s="8">
        <v>7323.9199999999983</v>
      </c>
      <c r="AB25">
        <v>0</v>
      </c>
      <c r="AC25" s="34">
        <v>998446</v>
      </c>
      <c r="AD25" s="34">
        <v>0</v>
      </c>
      <c r="AE25" s="34">
        <v>100817</v>
      </c>
      <c r="AF25" s="33">
        <v>0</v>
      </c>
      <c r="AG25" s="34">
        <v>45200</v>
      </c>
      <c r="AH25" s="26">
        <v>70639</v>
      </c>
      <c r="AI25" s="34">
        <v>3540</v>
      </c>
      <c r="AJ25" s="33">
        <v>7190.84</v>
      </c>
      <c r="AK25" s="33">
        <v>10217.69</v>
      </c>
      <c r="AL25" s="33">
        <v>38582.160000000003</v>
      </c>
      <c r="AM25" s="33">
        <v>0</v>
      </c>
      <c r="AN25" s="33">
        <v>0</v>
      </c>
      <c r="AO25" s="33">
        <v>13037.28</v>
      </c>
      <c r="AP25" s="33">
        <v>12283.06</v>
      </c>
      <c r="AQ25" s="33">
        <v>0</v>
      </c>
      <c r="AR25" s="33">
        <v>0</v>
      </c>
      <c r="AS25" s="33">
        <v>0</v>
      </c>
      <c r="AT25" s="34">
        <v>627592.16</v>
      </c>
      <c r="AU25">
        <v>9175.1</v>
      </c>
      <c r="AV25" s="34">
        <v>241241.4200000001</v>
      </c>
      <c r="AW25" s="34">
        <v>45.58</v>
      </c>
      <c r="AX25" s="34">
        <v>70559.199999999997</v>
      </c>
      <c r="AY25" s="34">
        <v>0</v>
      </c>
      <c r="AZ25" s="34">
        <v>25415.410000000007</v>
      </c>
      <c r="BA25" s="34">
        <v>6580.26</v>
      </c>
      <c r="BB25" s="34">
        <v>4844.8999999999996</v>
      </c>
      <c r="BE25" s="34">
        <v>24477.87</v>
      </c>
      <c r="BF25" s="34">
        <v>10044.299999999999</v>
      </c>
      <c r="BG25">
        <v>16525</v>
      </c>
      <c r="BH25">
        <v>2927.01</v>
      </c>
      <c r="BI25">
        <v>9830.6</v>
      </c>
      <c r="BK25">
        <v>5506.51</v>
      </c>
      <c r="BL25">
        <v>35627.980000000003</v>
      </c>
      <c r="BM25" s="33">
        <v>9336.2099999999991</v>
      </c>
      <c r="BT25" s="33">
        <v>0</v>
      </c>
      <c r="BU25" s="33">
        <v>15773.68</v>
      </c>
      <c r="BV25" s="33">
        <v>5265.5</v>
      </c>
      <c r="BW25" s="33">
        <v>0</v>
      </c>
      <c r="BX25" s="33">
        <v>73418.600000000006</v>
      </c>
      <c r="BY25" s="33">
        <v>382.48</v>
      </c>
      <c r="BZ25" s="33">
        <v>16366.35</v>
      </c>
      <c r="CA25" s="33">
        <v>18851.77</v>
      </c>
      <c r="CC25" s="33">
        <v>0</v>
      </c>
      <c r="CD25" s="33">
        <v>0</v>
      </c>
      <c r="CE25" s="33">
        <v>0</v>
      </c>
      <c r="CF25" s="33">
        <v>0</v>
      </c>
      <c r="CG25">
        <v>6182.5</v>
      </c>
      <c r="CH25">
        <v>0</v>
      </c>
      <c r="CI25">
        <v>0</v>
      </c>
      <c r="CJ25" s="33">
        <v>1</v>
      </c>
      <c r="CK25">
        <v>0</v>
      </c>
      <c r="CL25">
        <v>11337.79</v>
      </c>
      <c r="CM25">
        <v>0</v>
      </c>
      <c r="CN25">
        <v>0</v>
      </c>
      <c r="CS25" s="8">
        <v>124492.08999999985</v>
      </c>
      <c r="CU25" s="8">
        <v>2168.6299999999974</v>
      </c>
      <c r="CV25">
        <v>0</v>
      </c>
      <c r="CW25">
        <v>0</v>
      </c>
      <c r="CX25">
        <v>0</v>
      </c>
      <c r="DA25">
        <v>0</v>
      </c>
      <c r="DB25">
        <v>187.6</v>
      </c>
    </row>
    <row r="26" spans="1:108" x14ac:dyDescent="0.25">
      <c r="A26" s="98" t="s">
        <v>287</v>
      </c>
      <c r="B26" t="s">
        <v>288</v>
      </c>
      <c r="C26">
        <v>229</v>
      </c>
      <c r="D26" s="33">
        <v>2131</v>
      </c>
      <c r="E26" t="s">
        <v>288</v>
      </c>
      <c r="F26" t="s">
        <v>289</v>
      </c>
      <c r="G26" t="s">
        <v>290</v>
      </c>
      <c r="H26" t="s">
        <v>291</v>
      </c>
      <c r="I26" t="s">
        <v>184</v>
      </c>
      <c r="T26" s="33" t="s">
        <v>185</v>
      </c>
      <c r="V26" s="33" t="s">
        <v>187</v>
      </c>
      <c r="W26" s="33" t="s">
        <v>186</v>
      </c>
      <c r="X26" s="33" t="s">
        <v>187</v>
      </c>
      <c r="Z26" s="8">
        <v>38173.079999999609</v>
      </c>
      <c r="AA26" s="8">
        <v>24222.490000000005</v>
      </c>
      <c r="AB26">
        <v>0</v>
      </c>
      <c r="AC26" s="34">
        <v>1340260</v>
      </c>
      <c r="AD26" s="34">
        <v>0</v>
      </c>
      <c r="AE26" s="34">
        <v>77568</v>
      </c>
      <c r="AF26" s="33">
        <v>0</v>
      </c>
      <c r="AG26" s="34">
        <v>87595</v>
      </c>
      <c r="AH26" s="26">
        <v>52510</v>
      </c>
      <c r="AI26" s="34">
        <v>1226.08</v>
      </c>
      <c r="AJ26" s="33">
        <v>1154.9000000000001</v>
      </c>
      <c r="AK26" s="33">
        <v>24624.21</v>
      </c>
      <c r="AL26" s="33">
        <v>32838.550000000003</v>
      </c>
      <c r="AM26" s="40">
        <v>-13065.44</v>
      </c>
      <c r="AN26" s="33">
        <v>0</v>
      </c>
      <c r="AO26" s="33">
        <v>47132.89</v>
      </c>
      <c r="AP26" s="33">
        <v>11691.29</v>
      </c>
      <c r="AQ26" s="33">
        <v>0</v>
      </c>
      <c r="AR26" s="33">
        <v>0</v>
      </c>
      <c r="AS26" s="33">
        <v>0</v>
      </c>
      <c r="AT26" s="34">
        <v>763730</v>
      </c>
      <c r="AU26">
        <v>16111.7</v>
      </c>
      <c r="AV26" s="34">
        <v>300239.56</v>
      </c>
      <c r="AW26" s="34">
        <v>29968.69</v>
      </c>
      <c r="AX26" s="34">
        <v>56407.11</v>
      </c>
      <c r="AY26" s="34">
        <v>0</v>
      </c>
      <c r="AZ26" s="34">
        <v>20993.930000000015</v>
      </c>
      <c r="BA26" s="34">
        <v>5905.93</v>
      </c>
      <c r="BB26" s="34">
        <v>1957.3500000000001</v>
      </c>
      <c r="BD26">
        <v>532.28</v>
      </c>
      <c r="BE26" s="34">
        <v>11225.49</v>
      </c>
      <c r="BF26" s="34">
        <v>9128.89</v>
      </c>
      <c r="BG26">
        <v>3929.4100000000003</v>
      </c>
      <c r="BH26">
        <v>20063.62</v>
      </c>
      <c r="BI26">
        <v>20184.669999999998</v>
      </c>
      <c r="BK26">
        <v>6682.83</v>
      </c>
      <c r="BL26">
        <v>70474.42</v>
      </c>
      <c r="BM26" s="33">
        <v>27757.22</v>
      </c>
      <c r="BT26" s="33">
        <v>312</v>
      </c>
      <c r="BU26" s="33">
        <v>16559.43</v>
      </c>
      <c r="BV26" s="33">
        <v>5985.67</v>
      </c>
      <c r="BW26" s="33">
        <v>159576.85</v>
      </c>
      <c r="BX26" s="33">
        <v>72732.649999999994</v>
      </c>
      <c r="BY26" s="33">
        <v>0</v>
      </c>
      <c r="BZ26" s="33">
        <v>38319.07</v>
      </c>
      <c r="CA26" s="33">
        <v>41532.980000000003</v>
      </c>
      <c r="CC26" s="33">
        <v>0</v>
      </c>
      <c r="CD26" s="33">
        <v>0</v>
      </c>
      <c r="CE26" s="33">
        <v>0</v>
      </c>
      <c r="CF26" s="33">
        <v>0</v>
      </c>
      <c r="CG26" s="55">
        <v>-6157.11</v>
      </c>
      <c r="CH26">
        <v>0</v>
      </c>
      <c r="CI26">
        <v>0</v>
      </c>
      <c r="CJ26" s="33">
        <v>1</v>
      </c>
      <c r="CK26">
        <v>0</v>
      </c>
      <c r="CL26">
        <v>11585.5</v>
      </c>
      <c r="CM26">
        <v>1216.28</v>
      </c>
      <c r="CN26">
        <v>5263.6</v>
      </c>
      <c r="CS26" s="8">
        <v>1396.809999999823</v>
      </c>
      <c r="CU26" s="8">
        <v>0</v>
      </c>
      <c r="CV26">
        <v>0</v>
      </c>
      <c r="CW26">
        <v>0</v>
      </c>
      <c r="CX26">
        <v>0</v>
      </c>
      <c r="DA26">
        <v>11918.74</v>
      </c>
      <c r="DB26">
        <v>7923.17</v>
      </c>
    </row>
    <row r="27" spans="1:108" x14ac:dyDescent="0.25">
      <c r="A27" s="98" t="s">
        <v>292</v>
      </c>
      <c r="B27" t="s">
        <v>293</v>
      </c>
      <c r="C27">
        <v>230</v>
      </c>
      <c r="D27" s="33">
        <v>2076</v>
      </c>
      <c r="E27" t="s">
        <v>293</v>
      </c>
      <c r="F27" t="s">
        <v>289</v>
      </c>
      <c r="G27" t="s">
        <v>294</v>
      </c>
      <c r="H27" t="s">
        <v>295</v>
      </c>
      <c r="I27" t="s">
        <v>184</v>
      </c>
      <c r="T27" s="33" t="s">
        <v>185</v>
      </c>
      <c r="V27" s="33" t="s">
        <v>187</v>
      </c>
      <c r="W27" s="33" t="s">
        <v>186</v>
      </c>
      <c r="X27" s="33" t="s">
        <v>187</v>
      </c>
      <c r="Z27" s="56">
        <v>6988.81</v>
      </c>
      <c r="AA27" s="8">
        <v>21663.96</v>
      </c>
      <c r="AB27">
        <v>0</v>
      </c>
      <c r="AC27" s="34">
        <v>1159648.8700000001</v>
      </c>
      <c r="AD27" s="34">
        <v>0</v>
      </c>
      <c r="AE27" s="34">
        <v>79009</v>
      </c>
      <c r="AF27" s="33">
        <v>0</v>
      </c>
      <c r="AG27" s="34">
        <v>49267.6</v>
      </c>
      <c r="AH27" s="26">
        <v>136614.82999999999</v>
      </c>
      <c r="AI27" s="34">
        <v>1135.8</v>
      </c>
      <c r="AJ27" s="33">
        <v>300</v>
      </c>
      <c r="AK27" s="33">
        <v>35007.56</v>
      </c>
      <c r="AL27" s="33">
        <v>923.26</v>
      </c>
      <c r="AM27" s="33">
        <v>7194.5</v>
      </c>
      <c r="AN27" s="33">
        <v>0</v>
      </c>
      <c r="AO27" s="33">
        <v>1255</v>
      </c>
      <c r="AP27" s="33">
        <v>2533.12</v>
      </c>
      <c r="AQ27" s="33">
        <v>0</v>
      </c>
      <c r="AR27" s="33">
        <v>0</v>
      </c>
      <c r="AS27" s="33">
        <v>0</v>
      </c>
      <c r="AT27" s="34">
        <v>684082.73</v>
      </c>
      <c r="AU27">
        <v>8576.44</v>
      </c>
      <c r="AV27" s="34">
        <v>448105.05000000092</v>
      </c>
      <c r="AW27" s="34">
        <v>31572.34</v>
      </c>
      <c r="AX27" s="34">
        <v>58760.94</v>
      </c>
      <c r="AY27" s="34">
        <v>0</v>
      </c>
      <c r="AZ27" s="34">
        <v>52661.350000000028</v>
      </c>
      <c r="BA27" s="34">
        <v>8287.11</v>
      </c>
      <c r="BB27" s="34">
        <v>2735</v>
      </c>
      <c r="BD27">
        <v>17570.3</v>
      </c>
      <c r="BE27" s="34">
        <v>21674.509999999995</v>
      </c>
      <c r="BF27" s="34">
        <v>3857.93</v>
      </c>
      <c r="BG27">
        <v>4211.0300000000007</v>
      </c>
      <c r="BH27">
        <v>3661.23</v>
      </c>
      <c r="BI27">
        <v>10254.74</v>
      </c>
      <c r="BK27">
        <v>5137.03</v>
      </c>
      <c r="BL27">
        <v>29837.58</v>
      </c>
      <c r="BM27" s="33">
        <v>15266.2</v>
      </c>
      <c r="BT27" s="33">
        <v>0</v>
      </c>
      <c r="BU27" s="33">
        <v>12565.53</v>
      </c>
      <c r="BV27" s="33">
        <v>5157.75</v>
      </c>
      <c r="BW27" s="33">
        <v>-74554.710000000006</v>
      </c>
      <c r="BX27" s="33">
        <v>83964.82</v>
      </c>
      <c r="BY27" s="33">
        <v>0</v>
      </c>
      <c r="BZ27" s="33">
        <v>3604.99</v>
      </c>
      <c r="CA27" s="33">
        <v>39872.01</v>
      </c>
      <c r="CC27" s="33">
        <v>0</v>
      </c>
      <c r="CD27" s="33">
        <v>41.6</v>
      </c>
      <c r="CE27" s="33">
        <v>0</v>
      </c>
      <c r="CF27" s="33">
        <v>0</v>
      </c>
      <c r="CG27" s="55">
        <v>-13802.5</v>
      </c>
      <c r="CH27">
        <v>0</v>
      </c>
      <c r="CI27">
        <v>0</v>
      </c>
      <c r="CJ27" s="33">
        <v>1</v>
      </c>
      <c r="CK27">
        <v>0</v>
      </c>
      <c r="CL27">
        <v>0</v>
      </c>
      <c r="CM27">
        <v>2597.8599999999997</v>
      </c>
      <c r="CN27">
        <v>5263.6</v>
      </c>
      <c r="CS27" s="8">
        <v>2296.5299999983981</v>
      </c>
      <c r="CU27" s="8">
        <v>0</v>
      </c>
      <c r="CV27">
        <v>0</v>
      </c>
      <c r="CW27">
        <v>0</v>
      </c>
      <c r="CX27">
        <v>0</v>
      </c>
      <c r="DA27">
        <v>1382.31</v>
      </c>
      <c r="DB27">
        <v>333.53</v>
      </c>
    </row>
    <row r="28" spans="1:108" x14ac:dyDescent="0.25">
      <c r="A28" s="97" t="s">
        <v>296</v>
      </c>
      <c r="B28" t="s">
        <v>297</v>
      </c>
      <c r="C28">
        <v>232</v>
      </c>
      <c r="D28" s="33">
        <v>2134</v>
      </c>
      <c r="E28" t="s">
        <v>297</v>
      </c>
      <c r="F28" t="s">
        <v>298</v>
      </c>
      <c r="G28" t="s">
        <v>299</v>
      </c>
      <c r="H28" t="s">
        <v>300</v>
      </c>
      <c r="I28" t="s">
        <v>184</v>
      </c>
      <c r="T28" s="33" t="s">
        <v>185</v>
      </c>
      <c r="W28" s="33" t="s">
        <v>186</v>
      </c>
      <c r="X28" s="33" t="s">
        <v>187</v>
      </c>
      <c r="Z28" s="8">
        <v>307209.45999999979</v>
      </c>
      <c r="AA28" s="8">
        <v>24310.28</v>
      </c>
      <c r="AB28">
        <v>0</v>
      </c>
      <c r="AC28" s="34">
        <v>1051983</v>
      </c>
      <c r="AD28" s="34">
        <v>0</v>
      </c>
      <c r="AE28" s="34">
        <v>34199</v>
      </c>
      <c r="AF28" s="33">
        <v>0</v>
      </c>
      <c r="AG28" s="34">
        <v>53940</v>
      </c>
      <c r="AH28" s="26">
        <v>70027</v>
      </c>
      <c r="AI28" s="34">
        <v>2376</v>
      </c>
      <c r="AJ28" s="33">
        <v>5</v>
      </c>
      <c r="AK28" s="33">
        <v>38879.599999999999</v>
      </c>
      <c r="AL28" s="33">
        <v>23497.45</v>
      </c>
      <c r="AM28" s="33">
        <v>1617.5</v>
      </c>
      <c r="AN28" s="33">
        <v>0</v>
      </c>
      <c r="AO28" s="33">
        <v>5054.43</v>
      </c>
      <c r="AP28" s="33">
        <v>0</v>
      </c>
      <c r="AQ28" s="33">
        <v>0</v>
      </c>
      <c r="AR28" s="33">
        <v>0</v>
      </c>
      <c r="AS28" s="33">
        <v>0</v>
      </c>
      <c r="AT28" s="34">
        <v>601506.63</v>
      </c>
      <c r="AU28">
        <v>33794.620000000003</v>
      </c>
      <c r="AV28" s="34">
        <v>181539.60999999964</v>
      </c>
      <c r="AW28" s="34">
        <v>0</v>
      </c>
      <c r="AX28" s="34">
        <v>69177.25</v>
      </c>
      <c r="AY28" s="34">
        <v>0</v>
      </c>
      <c r="AZ28" s="34">
        <v>26059.950000000004</v>
      </c>
      <c r="BA28" s="34">
        <v>7559.6399999999994</v>
      </c>
      <c r="BB28" s="34">
        <v>3753.33</v>
      </c>
      <c r="BD28">
        <v>5331.8499999999995</v>
      </c>
      <c r="BE28" s="34">
        <v>17131.060000000001</v>
      </c>
      <c r="BF28" s="34">
        <v>19244.23</v>
      </c>
      <c r="BG28">
        <v>34913.55000000001</v>
      </c>
      <c r="BH28">
        <v>3652.67</v>
      </c>
      <c r="BI28">
        <v>18871.21</v>
      </c>
      <c r="BK28">
        <v>6947.73</v>
      </c>
      <c r="BL28">
        <v>24553.06</v>
      </c>
      <c r="BM28" s="33">
        <v>17326.71</v>
      </c>
      <c r="BT28" s="33">
        <v>0</v>
      </c>
      <c r="BU28" s="33">
        <v>15212.3</v>
      </c>
      <c r="BV28" s="33">
        <v>4439</v>
      </c>
      <c r="BW28" s="33">
        <v>13382.01</v>
      </c>
      <c r="BX28" s="33">
        <v>62520.88</v>
      </c>
      <c r="BY28" s="33">
        <v>705.94</v>
      </c>
      <c r="BZ28" s="33">
        <v>31626.59</v>
      </c>
      <c r="CA28" s="33">
        <v>17691.21</v>
      </c>
      <c r="CC28" s="33">
        <v>0</v>
      </c>
      <c r="CD28" s="33">
        <v>11657.79</v>
      </c>
      <c r="CE28" s="33">
        <v>0</v>
      </c>
      <c r="CF28" s="33">
        <v>0</v>
      </c>
      <c r="CG28">
        <v>6261.25</v>
      </c>
      <c r="CH28">
        <v>0</v>
      </c>
      <c r="CI28">
        <v>0</v>
      </c>
      <c r="CJ28" s="33">
        <v>1</v>
      </c>
      <c r="CK28">
        <v>0</v>
      </c>
      <c r="CL28">
        <v>11820</v>
      </c>
      <c r="CM28">
        <v>0</v>
      </c>
      <c r="CN28">
        <v>0</v>
      </c>
      <c r="CS28" s="8">
        <v>360189.62000000011</v>
      </c>
      <c r="CU28" s="8">
        <v>18751.53</v>
      </c>
      <c r="CV28">
        <v>0</v>
      </c>
      <c r="CW28">
        <v>0</v>
      </c>
      <c r="CX28">
        <v>0</v>
      </c>
      <c r="DA28">
        <v>1390.4</v>
      </c>
      <c r="DB28">
        <v>952.57</v>
      </c>
    </row>
    <row r="29" spans="1:108" x14ac:dyDescent="0.25">
      <c r="A29" s="97" t="s">
        <v>301</v>
      </c>
      <c r="B29" t="s">
        <v>302</v>
      </c>
      <c r="C29">
        <v>237</v>
      </c>
      <c r="D29" s="33">
        <v>2079</v>
      </c>
      <c r="E29" t="s">
        <v>302</v>
      </c>
      <c r="F29" t="s">
        <v>303</v>
      </c>
      <c r="G29" t="s">
        <v>304</v>
      </c>
      <c r="H29" t="s">
        <v>305</v>
      </c>
      <c r="I29" t="s">
        <v>184</v>
      </c>
      <c r="T29" s="33" t="s">
        <v>185</v>
      </c>
      <c r="W29" s="33" t="s">
        <v>186</v>
      </c>
      <c r="X29" s="33" t="s">
        <v>187</v>
      </c>
      <c r="Z29" s="8">
        <v>67153.330000000118</v>
      </c>
      <c r="AA29" s="8">
        <v>11760.130000000001</v>
      </c>
      <c r="AB29">
        <v>0</v>
      </c>
      <c r="AC29" s="34">
        <v>846559</v>
      </c>
      <c r="AD29" s="34">
        <v>0</v>
      </c>
      <c r="AE29" s="34">
        <v>14365</v>
      </c>
      <c r="AF29" s="33">
        <v>0</v>
      </c>
      <c r="AG29" s="34">
        <v>23075</v>
      </c>
      <c r="AH29" s="26">
        <v>69535</v>
      </c>
      <c r="AI29" s="34">
        <v>4051.54</v>
      </c>
      <c r="AJ29" s="33">
        <v>0</v>
      </c>
      <c r="AK29" s="33">
        <v>62218.09</v>
      </c>
      <c r="AL29" s="33">
        <v>21411.68</v>
      </c>
      <c r="AM29" s="33">
        <v>4104</v>
      </c>
      <c r="AN29" s="33">
        <v>0</v>
      </c>
      <c r="AO29" s="33">
        <v>10373.84</v>
      </c>
      <c r="AP29" s="33">
        <v>14929.16</v>
      </c>
      <c r="AQ29" s="33">
        <v>0</v>
      </c>
      <c r="AR29" s="33">
        <v>0</v>
      </c>
      <c r="AS29" s="33">
        <v>0</v>
      </c>
      <c r="AT29" s="34">
        <v>563019.9</v>
      </c>
      <c r="AU29">
        <v>3278.82</v>
      </c>
      <c r="AV29" s="34">
        <v>153202.76999999987</v>
      </c>
      <c r="AW29" s="34">
        <v>2261.54</v>
      </c>
      <c r="AX29" s="34">
        <v>53932.61</v>
      </c>
      <c r="AY29" s="34">
        <v>36202.61</v>
      </c>
      <c r="AZ29" s="34">
        <v>36563.219999999987</v>
      </c>
      <c r="BA29" s="34">
        <v>3583.2499999999995</v>
      </c>
      <c r="BB29" s="34">
        <v>2502.37</v>
      </c>
      <c r="BC29">
        <v>5248.71</v>
      </c>
      <c r="BE29" s="34">
        <v>14297.319999999998</v>
      </c>
      <c r="BF29" s="34">
        <v>4729.5</v>
      </c>
      <c r="BG29">
        <v>22672.92</v>
      </c>
      <c r="BH29">
        <v>3377.7</v>
      </c>
      <c r="BI29">
        <v>15684.43</v>
      </c>
      <c r="BK29">
        <v>7097.29</v>
      </c>
      <c r="BL29">
        <v>32288.9</v>
      </c>
      <c r="BM29" s="33">
        <v>10257.299999999999</v>
      </c>
      <c r="BT29" s="33">
        <v>0</v>
      </c>
      <c r="BU29" s="33">
        <v>17260.95</v>
      </c>
      <c r="BV29" s="33">
        <v>3795</v>
      </c>
      <c r="BW29" s="33">
        <v>4241.8999999999996</v>
      </c>
      <c r="BX29" s="33">
        <v>24059.87</v>
      </c>
      <c r="BY29" s="33">
        <v>1896.63</v>
      </c>
      <c r="BZ29" s="33">
        <v>10673.34</v>
      </c>
      <c r="CA29" s="33">
        <v>20061.830000000002</v>
      </c>
      <c r="CC29" s="33">
        <v>0</v>
      </c>
      <c r="CD29" s="33">
        <v>0</v>
      </c>
      <c r="CE29" s="33">
        <v>0</v>
      </c>
      <c r="CF29" s="33">
        <v>0</v>
      </c>
      <c r="CG29">
        <v>5800</v>
      </c>
      <c r="CH29">
        <v>0</v>
      </c>
      <c r="CI29">
        <v>0</v>
      </c>
      <c r="CJ29" s="33">
        <v>1</v>
      </c>
      <c r="CK29">
        <v>0</v>
      </c>
      <c r="CL29">
        <v>3175</v>
      </c>
      <c r="CM29">
        <v>0</v>
      </c>
      <c r="CN29">
        <v>6051.5</v>
      </c>
      <c r="CS29" s="8">
        <v>85584.960000000196</v>
      </c>
      <c r="CU29" s="8">
        <v>8333.630000000001</v>
      </c>
      <c r="CV29">
        <v>0</v>
      </c>
      <c r="CW29">
        <v>0</v>
      </c>
      <c r="CX29">
        <v>0</v>
      </c>
      <c r="DA29">
        <v>3171.46</v>
      </c>
      <c r="DB29">
        <v>3683.04</v>
      </c>
    </row>
    <row r="30" spans="1:108" x14ac:dyDescent="0.25">
      <c r="A30" s="97" t="s">
        <v>306</v>
      </c>
      <c r="B30" t="s">
        <v>307</v>
      </c>
      <c r="C30">
        <v>238</v>
      </c>
      <c r="D30" s="33">
        <v>2931</v>
      </c>
      <c r="E30" t="s">
        <v>307</v>
      </c>
      <c r="F30" t="s">
        <v>308</v>
      </c>
      <c r="G30" t="s">
        <v>309</v>
      </c>
      <c r="H30" t="s">
        <v>310</v>
      </c>
      <c r="I30" t="s">
        <v>184</v>
      </c>
      <c r="T30" s="33" t="s">
        <v>185</v>
      </c>
      <c r="W30" s="33" t="s">
        <v>186</v>
      </c>
      <c r="X30" s="33" t="s">
        <v>187</v>
      </c>
      <c r="Z30" s="8">
        <v>131319.54999999993</v>
      </c>
      <c r="AA30" s="8">
        <v>5985.4499999999989</v>
      </c>
      <c r="AB30">
        <v>0</v>
      </c>
      <c r="AC30" s="34">
        <v>585849.28</v>
      </c>
      <c r="AD30" s="34">
        <v>0</v>
      </c>
      <c r="AE30" s="34">
        <v>55848</v>
      </c>
      <c r="AF30" s="33">
        <v>0</v>
      </c>
      <c r="AG30" s="34">
        <v>46765</v>
      </c>
      <c r="AH30" s="26">
        <v>40885.230000000003</v>
      </c>
      <c r="AI30" s="34">
        <v>13465</v>
      </c>
      <c r="AJ30" s="33">
        <v>13468.75</v>
      </c>
      <c r="AK30" s="33">
        <v>27853.27</v>
      </c>
      <c r="AL30" s="33">
        <v>16358.93</v>
      </c>
      <c r="AM30" s="33">
        <v>0</v>
      </c>
      <c r="AN30" s="33">
        <v>4388</v>
      </c>
      <c r="AO30" s="33">
        <v>9536.66</v>
      </c>
      <c r="AP30" s="40">
        <v>-78</v>
      </c>
      <c r="AQ30" s="33">
        <v>0</v>
      </c>
      <c r="AR30" s="33">
        <v>0</v>
      </c>
      <c r="AS30" s="33">
        <v>0</v>
      </c>
      <c r="AT30" s="34">
        <v>405057.73</v>
      </c>
      <c r="AU30">
        <v>686.82</v>
      </c>
      <c r="AV30" s="34">
        <v>155353.85000000027</v>
      </c>
      <c r="AW30" s="34">
        <v>27506.54</v>
      </c>
      <c r="AX30" s="34">
        <v>37131.03</v>
      </c>
      <c r="AY30" s="34">
        <v>0</v>
      </c>
      <c r="AZ30" s="34">
        <v>11356.69</v>
      </c>
      <c r="BA30" s="34">
        <v>4701.04</v>
      </c>
      <c r="BB30" s="34">
        <v>2551.5500000000002</v>
      </c>
      <c r="BC30">
        <v>523.25</v>
      </c>
      <c r="BE30" s="34">
        <v>21839.81</v>
      </c>
      <c r="BF30" s="34">
        <v>5011.7000000000007</v>
      </c>
      <c r="BH30">
        <v>4324.28</v>
      </c>
      <c r="BI30">
        <v>16734.78</v>
      </c>
      <c r="BK30">
        <v>6487.79</v>
      </c>
      <c r="BL30">
        <v>21346.5</v>
      </c>
      <c r="BM30" s="33">
        <v>1475</v>
      </c>
      <c r="BT30" s="33">
        <v>0</v>
      </c>
      <c r="BU30" s="33">
        <v>12332.38</v>
      </c>
      <c r="BV30" s="33">
        <v>2093</v>
      </c>
      <c r="BW30" s="33">
        <v>1427.5</v>
      </c>
      <c r="BX30" s="33">
        <v>43175.08</v>
      </c>
      <c r="BY30" s="33">
        <v>11822.61</v>
      </c>
      <c r="BZ30" s="33">
        <v>13283.42</v>
      </c>
      <c r="CA30" s="33">
        <v>16086.9</v>
      </c>
      <c r="CC30" s="33">
        <v>0</v>
      </c>
      <c r="CD30" s="33">
        <v>0</v>
      </c>
      <c r="CE30" s="33">
        <v>0</v>
      </c>
      <c r="CF30" s="33">
        <v>0</v>
      </c>
      <c r="CG30">
        <v>5012.05</v>
      </c>
      <c r="CH30">
        <v>0</v>
      </c>
      <c r="CI30">
        <v>0</v>
      </c>
      <c r="CJ30" s="33">
        <v>1</v>
      </c>
      <c r="CK30">
        <v>0</v>
      </c>
      <c r="CL30">
        <v>6260.77</v>
      </c>
      <c r="CM30">
        <v>0</v>
      </c>
      <c r="CN30">
        <v>1265.96</v>
      </c>
      <c r="CS30" s="8">
        <v>123350.41999999958</v>
      </c>
      <c r="CU30" s="8">
        <v>3470.7699999999995</v>
      </c>
      <c r="CV30">
        <v>0</v>
      </c>
      <c r="CW30">
        <v>0</v>
      </c>
      <c r="CX30">
        <v>0</v>
      </c>
      <c r="DA30">
        <v>0</v>
      </c>
      <c r="DB30">
        <v>0</v>
      </c>
    </row>
    <row r="31" spans="1:108" x14ac:dyDescent="0.25">
      <c r="A31" s="97" t="s">
        <v>311</v>
      </c>
      <c r="B31" t="s">
        <v>312</v>
      </c>
      <c r="C31">
        <v>239</v>
      </c>
      <c r="D31" s="33">
        <v>2042</v>
      </c>
      <c r="E31" t="s">
        <v>312</v>
      </c>
      <c r="F31" t="s">
        <v>313</v>
      </c>
      <c r="G31" t="s">
        <v>314</v>
      </c>
      <c r="H31" t="s">
        <v>315</v>
      </c>
      <c r="I31" t="s">
        <v>184</v>
      </c>
      <c r="T31" s="33" t="s">
        <v>185</v>
      </c>
      <c r="W31" s="33" t="s">
        <v>186</v>
      </c>
      <c r="X31" s="33" t="s">
        <v>187</v>
      </c>
      <c r="Z31" s="8">
        <v>151540.00000000049</v>
      </c>
      <c r="AA31" s="8">
        <v>-195.29000000000087</v>
      </c>
      <c r="AB31">
        <v>0</v>
      </c>
      <c r="AC31" s="34">
        <v>2861556.26</v>
      </c>
      <c r="AD31" s="34">
        <v>0</v>
      </c>
      <c r="AE31" s="34">
        <v>92794</v>
      </c>
      <c r="AF31" s="33">
        <v>0</v>
      </c>
      <c r="AG31" s="34">
        <v>172515</v>
      </c>
      <c r="AH31" s="26">
        <v>145039.82999999999</v>
      </c>
      <c r="AI31" s="34">
        <v>10022.469999999999</v>
      </c>
      <c r="AJ31" s="33">
        <v>14586.25</v>
      </c>
      <c r="AK31" s="33">
        <v>153307.51</v>
      </c>
      <c r="AL31" s="33">
        <v>108086.27</v>
      </c>
      <c r="AM31" s="33">
        <v>0</v>
      </c>
      <c r="AN31" s="33">
        <v>808</v>
      </c>
      <c r="AO31" s="33">
        <v>44545.14</v>
      </c>
      <c r="AP31" s="33">
        <v>26071.1</v>
      </c>
      <c r="AQ31" s="33">
        <v>0</v>
      </c>
      <c r="AR31" s="33">
        <v>0</v>
      </c>
      <c r="AS31" s="33">
        <v>0</v>
      </c>
      <c r="AT31" s="34">
        <v>1879896.14</v>
      </c>
      <c r="AU31">
        <v>31217.24</v>
      </c>
      <c r="AV31" s="34">
        <v>829163.9600000045</v>
      </c>
      <c r="AW31" s="34">
        <v>86298.79</v>
      </c>
      <c r="AX31" s="34">
        <v>148346.51999999999</v>
      </c>
      <c r="AY31" s="34">
        <v>109502.35</v>
      </c>
      <c r="AZ31" s="34">
        <v>154802.12000000008</v>
      </c>
      <c r="BA31" s="34">
        <v>15236.480000000003</v>
      </c>
      <c r="BB31" s="34">
        <v>5357.95</v>
      </c>
      <c r="BC31">
        <v>3214.25</v>
      </c>
      <c r="BE31" s="34">
        <v>24736.45</v>
      </c>
      <c r="BF31" s="34">
        <v>9190.25</v>
      </c>
      <c r="BG31">
        <v>9959.9499999999971</v>
      </c>
      <c r="BH31">
        <v>1886.7</v>
      </c>
      <c r="BI31">
        <v>30079.48</v>
      </c>
      <c r="BK31">
        <v>9744.48</v>
      </c>
      <c r="BL31">
        <v>74421.78</v>
      </c>
      <c r="BM31" s="33">
        <v>23930.36</v>
      </c>
      <c r="BT31" s="33">
        <v>0</v>
      </c>
      <c r="BU31" s="33">
        <v>22047.61</v>
      </c>
      <c r="BV31" s="33">
        <v>12857</v>
      </c>
      <c r="BW31" s="33">
        <v>6266.95</v>
      </c>
      <c r="BX31" s="33">
        <v>81665.279999999999</v>
      </c>
      <c r="BY31" s="33">
        <v>7562.32</v>
      </c>
      <c r="BZ31" s="33">
        <v>16667.73</v>
      </c>
      <c r="CA31" s="33">
        <v>38356.47</v>
      </c>
      <c r="CC31" s="33">
        <v>0</v>
      </c>
      <c r="CD31" s="33">
        <v>14277.93</v>
      </c>
      <c r="CE31" s="33">
        <v>0</v>
      </c>
      <c r="CF31" s="33">
        <v>0</v>
      </c>
      <c r="CG31">
        <v>9996.25</v>
      </c>
      <c r="CH31">
        <v>0</v>
      </c>
      <c r="CI31">
        <v>0</v>
      </c>
      <c r="CJ31" s="33">
        <v>1</v>
      </c>
      <c r="CK31">
        <v>0</v>
      </c>
      <c r="CL31">
        <v>0</v>
      </c>
      <c r="CM31">
        <v>0</v>
      </c>
      <c r="CN31">
        <v>8873</v>
      </c>
      <c r="CS31" s="8">
        <v>134185.28999999585</v>
      </c>
      <c r="CU31" s="8">
        <v>927.95999999999913</v>
      </c>
      <c r="CV31">
        <v>0</v>
      </c>
      <c r="CW31">
        <v>0</v>
      </c>
      <c r="CX31">
        <v>0</v>
      </c>
      <c r="DA31">
        <v>1309.78</v>
      </c>
      <c r="DB31">
        <v>1916.37</v>
      </c>
    </row>
    <row r="32" spans="1:108" x14ac:dyDescent="0.25">
      <c r="A32" s="97" t="s">
        <v>316</v>
      </c>
      <c r="B32" t="s">
        <v>317</v>
      </c>
      <c r="C32">
        <v>245</v>
      </c>
      <c r="D32" s="33">
        <v>2084</v>
      </c>
      <c r="E32" t="s">
        <v>317</v>
      </c>
      <c r="F32" t="s">
        <v>318</v>
      </c>
      <c r="G32" t="s">
        <v>319</v>
      </c>
      <c r="H32" t="s">
        <v>320</v>
      </c>
      <c r="I32" t="s">
        <v>184</v>
      </c>
      <c r="T32" s="33" t="s">
        <v>185</v>
      </c>
      <c r="W32" s="33" t="s">
        <v>186</v>
      </c>
      <c r="X32" s="33" t="s">
        <v>187</v>
      </c>
      <c r="Z32" s="8">
        <v>222393.53999999986</v>
      </c>
      <c r="AA32" s="8">
        <v>1214.7999999999993</v>
      </c>
      <c r="AB32">
        <v>0</v>
      </c>
      <c r="AC32" s="34">
        <v>912607.93</v>
      </c>
      <c r="AD32" s="34">
        <v>0</v>
      </c>
      <c r="AE32" s="34">
        <v>74622</v>
      </c>
      <c r="AF32" s="33">
        <v>0</v>
      </c>
      <c r="AG32" s="34">
        <v>30800</v>
      </c>
      <c r="AH32" s="26">
        <v>67170</v>
      </c>
      <c r="AI32" s="34">
        <v>1311.32</v>
      </c>
      <c r="AJ32" s="33">
        <v>5</v>
      </c>
      <c r="AK32" s="33">
        <v>14665.93</v>
      </c>
      <c r="AL32" s="33">
        <v>20135.75</v>
      </c>
      <c r="AM32" s="33">
        <v>0</v>
      </c>
      <c r="AN32" s="33">
        <v>0</v>
      </c>
      <c r="AO32" s="33">
        <v>27284.29</v>
      </c>
      <c r="AP32" s="33">
        <v>2223.5100000000002</v>
      </c>
      <c r="AQ32" s="33">
        <v>0</v>
      </c>
      <c r="AR32" s="33">
        <v>0</v>
      </c>
      <c r="AS32" s="33">
        <v>0</v>
      </c>
      <c r="AT32" s="34">
        <v>622371.93000000005</v>
      </c>
      <c r="AU32">
        <v>0</v>
      </c>
      <c r="AV32" s="34">
        <v>217303.90000000002</v>
      </c>
      <c r="AW32" s="34">
        <v>27133.200000000001</v>
      </c>
      <c r="AX32" s="34">
        <v>68956.47</v>
      </c>
      <c r="AY32" s="34">
        <v>30755.34</v>
      </c>
      <c r="AZ32" s="34">
        <v>18971.490000000049</v>
      </c>
      <c r="BA32" s="34">
        <v>4100.2900000000009</v>
      </c>
      <c r="BB32" s="34">
        <v>3609.8</v>
      </c>
      <c r="BE32" s="34">
        <v>5037</v>
      </c>
      <c r="BF32" s="34">
        <v>8479.6</v>
      </c>
      <c r="BG32">
        <v>202.54000000000002</v>
      </c>
      <c r="BH32">
        <v>4302.68</v>
      </c>
      <c r="BI32">
        <v>14892.98</v>
      </c>
      <c r="BK32">
        <v>4945.29</v>
      </c>
      <c r="BL32">
        <v>34749.46</v>
      </c>
      <c r="BM32" s="33">
        <v>15539.42</v>
      </c>
      <c r="BT32" s="33">
        <v>0</v>
      </c>
      <c r="BU32" s="33">
        <v>12662.05</v>
      </c>
      <c r="BV32" s="33">
        <v>4390</v>
      </c>
      <c r="BW32" s="33">
        <v>17249.919999999998</v>
      </c>
      <c r="BX32" s="33">
        <v>20811.64</v>
      </c>
      <c r="BY32" s="33">
        <v>0</v>
      </c>
      <c r="BZ32" s="33">
        <v>8050.8</v>
      </c>
      <c r="CA32" s="33">
        <v>16010.09</v>
      </c>
      <c r="CC32" s="33">
        <v>0</v>
      </c>
      <c r="CD32" s="33">
        <v>50671.89</v>
      </c>
      <c r="CE32" s="33">
        <v>0</v>
      </c>
      <c r="CF32" s="33">
        <v>0</v>
      </c>
      <c r="CG32">
        <v>6081.25</v>
      </c>
      <c r="CH32">
        <v>0</v>
      </c>
      <c r="CI32">
        <v>0</v>
      </c>
      <c r="CJ32" s="33">
        <v>1</v>
      </c>
      <c r="CK32">
        <v>0</v>
      </c>
      <c r="CL32">
        <v>0</v>
      </c>
      <c r="CM32">
        <v>0</v>
      </c>
      <c r="CN32">
        <v>1795</v>
      </c>
      <c r="CS32" s="8">
        <v>162021.49</v>
      </c>
      <c r="CU32" s="8">
        <v>5501.0499999999993</v>
      </c>
      <c r="CV32">
        <v>0</v>
      </c>
      <c r="CW32">
        <v>0</v>
      </c>
      <c r="CX32">
        <v>0</v>
      </c>
      <c r="DA32">
        <v>5260.6</v>
      </c>
      <c r="DB32">
        <v>4844.12</v>
      </c>
    </row>
    <row r="33" spans="1:106" x14ac:dyDescent="0.25">
      <c r="A33" s="97" t="s">
        <v>321</v>
      </c>
      <c r="B33" t="s">
        <v>322</v>
      </c>
      <c r="C33">
        <v>246</v>
      </c>
      <c r="D33" s="33">
        <v>2085</v>
      </c>
      <c r="E33" t="s">
        <v>322</v>
      </c>
      <c r="F33" t="s">
        <v>323</v>
      </c>
      <c r="G33" t="s">
        <v>324</v>
      </c>
      <c r="H33" t="s">
        <v>325</v>
      </c>
      <c r="I33" t="s">
        <v>184</v>
      </c>
      <c r="T33" s="33" t="s">
        <v>185</v>
      </c>
      <c r="V33" s="33" t="s">
        <v>187</v>
      </c>
      <c r="W33" s="33" t="s">
        <v>186</v>
      </c>
      <c r="X33" s="33" t="s">
        <v>187</v>
      </c>
      <c r="Z33" s="8">
        <v>143312.68999999989</v>
      </c>
      <c r="AA33" s="8">
        <v>23175.63</v>
      </c>
      <c r="AB33">
        <v>0</v>
      </c>
      <c r="AC33" s="34">
        <v>0</v>
      </c>
      <c r="AD33" s="34">
        <v>0</v>
      </c>
      <c r="AE33" s="34">
        <v>0</v>
      </c>
      <c r="AF33" s="33">
        <v>0</v>
      </c>
      <c r="AG33" s="34">
        <v>0</v>
      </c>
      <c r="AH33" s="26">
        <v>7029</v>
      </c>
      <c r="AI33" s="34">
        <v>0</v>
      </c>
      <c r="AJ33" s="33">
        <v>0</v>
      </c>
      <c r="AK33" s="33">
        <v>6897.73</v>
      </c>
      <c r="AL33" s="33">
        <v>109.94</v>
      </c>
      <c r="AM33" s="33">
        <v>0</v>
      </c>
      <c r="AN33" s="33">
        <v>0</v>
      </c>
      <c r="AO33" s="33">
        <v>1527.02</v>
      </c>
      <c r="AP33" s="33">
        <v>2</v>
      </c>
      <c r="AQ33" s="33">
        <v>0</v>
      </c>
      <c r="AR33" s="33">
        <v>0</v>
      </c>
      <c r="AS33" s="33">
        <v>0</v>
      </c>
      <c r="AT33" s="34">
        <v>0</v>
      </c>
      <c r="AU33">
        <v>0</v>
      </c>
      <c r="AW33" s="34">
        <v>0</v>
      </c>
      <c r="AX33" s="34">
        <v>0</v>
      </c>
      <c r="AY33" s="34">
        <v>0</v>
      </c>
      <c r="BA33" s="34">
        <v>332.78</v>
      </c>
      <c r="BB33" s="34">
        <v>180</v>
      </c>
      <c r="BH33">
        <v>206.68</v>
      </c>
      <c r="BI33">
        <v>723.73</v>
      </c>
      <c r="BK33">
        <v>0</v>
      </c>
      <c r="BL33">
        <v>127.63</v>
      </c>
      <c r="BM33" s="33">
        <v>0</v>
      </c>
      <c r="BT33" s="33">
        <v>0</v>
      </c>
      <c r="BU33" s="33">
        <v>5.29</v>
      </c>
      <c r="BV33" s="33">
        <v>0</v>
      </c>
      <c r="BW33" s="33">
        <v>157300</v>
      </c>
      <c r="BX33" s="33">
        <v>0</v>
      </c>
      <c r="BY33" s="33">
        <v>0</v>
      </c>
      <c r="BZ33" s="33">
        <v>0</v>
      </c>
      <c r="CA33" s="33">
        <v>0</v>
      </c>
      <c r="CC33" s="33">
        <v>0</v>
      </c>
      <c r="CD33" s="33">
        <v>0</v>
      </c>
      <c r="CE33" s="33">
        <v>0</v>
      </c>
      <c r="CF33" s="33">
        <v>0</v>
      </c>
      <c r="CG33">
        <v>0</v>
      </c>
      <c r="CH33">
        <v>0</v>
      </c>
      <c r="CI33">
        <v>0</v>
      </c>
      <c r="CJ33" s="33">
        <v>1</v>
      </c>
      <c r="CK33">
        <v>0</v>
      </c>
      <c r="CL33">
        <v>23175.63</v>
      </c>
      <c r="CM33">
        <v>0</v>
      </c>
      <c r="CN33">
        <v>0</v>
      </c>
      <c r="CS33" s="8">
        <v>2.2699999999022111</v>
      </c>
      <c r="CU33" s="8">
        <v>0</v>
      </c>
      <c r="CV33">
        <v>0</v>
      </c>
      <c r="CW33">
        <v>0</v>
      </c>
      <c r="CX33">
        <v>0</v>
      </c>
      <c r="DA33">
        <v>0</v>
      </c>
      <c r="DB33">
        <v>0</v>
      </c>
    </row>
    <row r="34" spans="1:106" x14ac:dyDescent="0.25">
      <c r="A34" s="97" t="s">
        <v>326</v>
      </c>
      <c r="B34" t="s">
        <v>327</v>
      </c>
      <c r="C34">
        <v>258</v>
      </c>
      <c r="D34" s="33">
        <v>2166</v>
      </c>
      <c r="E34" t="s">
        <v>327</v>
      </c>
      <c r="F34" t="s">
        <v>328</v>
      </c>
      <c r="G34" t="s">
        <v>329</v>
      </c>
      <c r="H34" t="s">
        <v>330</v>
      </c>
      <c r="I34" t="s">
        <v>184</v>
      </c>
      <c r="T34" s="33" t="s">
        <v>185</v>
      </c>
      <c r="W34" s="33" t="s">
        <v>186</v>
      </c>
      <c r="X34" s="33" t="s">
        <v>187</v>
      </c>
      <c r="Z34" s="8">
        <v>61011.409999999589</v>
      </c>
      <c r="AA34" s="8">
        <v>23129.83</v>
      </c>
      <c r="AB34">
        <v>0</v>
      </c>
      <c r="AC34" s="34">
        <v>2076412.17</v>
      </c>
      <c r="AD34" s="34">
        <v>0</v>
      </c>
      <c r="AE34" s="34">
        <v>66680</v>
      </c>
      <c r="AF34" s="33">
        <v>0</v>
      </c>
      <c r="AG34" s="34">
        <v>113925</v>
      </c>
      <c r="AH34" s="26">
        <v>123749.83</v>
      </c>
      <c r="AI34" s="34">
        <v>6866.28</v>
      </c>
      <c r="AJ34" s="33">
        <v>3871.5</v>
      </c>
      <c r="AK34" s="33">
        <v>36490.239999999998</v>
      </c>
      <c r="AL34" s="33">
        <v>44810.55</v>
      </c>
      <c r="AM34" s="33">
        <v>360</v>
      </c>
      <c r="AN34" s="33">
        <v>3309.7</v>
      </c>
      <c r="AO34" s="33">
        <v>13596.2</v>
      </c>
      <c r="AP34" s="33">
        <v>18</v>
      </c>
      <c r="AQ34" s="33">
        <v>0</v>
      </c>
      <c r="AR34" s="33">
        <v>0</v>
      </c>
      <c r="AS34" s="33">
        <v>0</v>
      </c>
      <c r="AT34" s="34">
        <v>1216160.1499999999</v>
      </c>
      <c r="AU34">
        <v>1949.48</v>
      </c>
      <c r="AV34" s="34">
        <v>377010.79999999929</v>
      </c>
      <c r="AW34" s="34">
        <v>77931.83</v>
      </c>
      <c r="AX34" s="34">
        <v>97917.95</v>
      </c>
      <c r="AY34" s="34">
        <v>74736.98</v>
      </c>
      <c r="AZ34" s="34">
        <v>54914.160000000025</v>
      </c>
      <c r="BA34" s="34">
        <v>15818.709999999997</v>
      </c>
      <c r="BB34" s="34">
        <v>7391.15</v>
      </c>
      <c r="BC34">
        <v>13932.5</v>
      </c>
      <c r="BD34">
        <v>65.59</v>
      </c>
      <c r="BE34" s="34">
        <v>44536.390000000007</v>
      </c>
      <c r="BG34">
        <v>5328.1500000000015</v>
      </c>
      <c r="BH34">
        <v>5655.69</v>
      </c>
      <c r="BI34">
        <v>28312.7</v>
      </c>
      <c r="BK34">
        <v>7425.64</v>
      </c>
      <c r="BL34">
        <v>42680.07</v>
      </c>
      <c r="BM34" s="33">
        <v>24160.27</v>
      </c>
      <c r="BT34" s="33">
        <v>0</v>
      </c>
      <c r="BU34" s="33">
        <v>22596.22</v>
      </c>
      <c r="BV34" s="33">
        <v>9775</v>
      </c>
      <c r="BW34" s="33">
        <v>21250.58</v>
      </c>
      <c r="BX34" s="33">
        <v>63409.440000000002</v>
      </c>
      <c r="BY34" s="33">
        <v>27533.1</v>
      </c>
      <c r="BZ34" s="33">
        <v>35207.4</v>
      </c>
      <c r="CA34" s="33">
        <v>25870.82</v>
      </c>
      <c r="CC34" s="33">
        <v>0</v>
      </c>
      <c r="CD34" s="33">
        <v>0</v>
      </c>
      <c r="CE34" s="33">
        <v>0</v>
      </c>
      <c r="CF34" s="33">
        <v>0</v>
      </c>
      <c r="CG34">
        <v>8797</v>
      </c>
      <c r="CH34">
        <v>0</v>
      </c>
      <c r="CI34">
        <v>0</v>
      </c>
      <c r="CJ34" s="33">
        <v>1</v>
      </c>
      <c r="CK34">
        <v>0</v>
      </c>
      <c r="CL34">
        <v>2541.04</v>
      </c>
      <c r="CM34">
        <v>1349.9</v>
      </c>
      <c r="CN34">
        <v>8409.07</v>
      </c>
      <c r="CS34" s="8">
        <v>249530.11000000127</v>
      </c>
      <c r="CU34" s="8">
        <v>19626.82</v>
      </c>
      <c r="CV34">
        <v>0</v>
      </c>
      <c r="CW34">
        <v>0</v>
      </c>
      <c r="CX34">
        <v>0</v>
      </c>
      <c r="DA34">
        <v>4302.74</v>
      </c>
      <c r="DB34">
        <v>2568.27</v>
      </c>
    </row>
    <row r="35" spans="1:106" x14ac:dyDescent="0.25">
      <c r="A35" s="99" t="s">
        <v>331</v>
      </c>
      <c r="B35">
        <v>0</v>
      </c>
      <c r="C35">
        <v>259</v>
      </c>
      <c r="D35" s="33">
        <v>0</v>
      </c>
      <c r="E35">
        <v>0</v>
      </c>
      <c r="F35" t="e">
        <v>#N/A</v>
      </c>
      <c r="G35" t="s">
        <v>332</v>
      </c>
      <c r="H35" t="e">
        <v>#N/A</v>
      </c>
      <c r="I35" t="s">
        <v>184</v>
      </c>
      <c r="T35" s="33" t="s">
        <v>185</v>
      </c>
      <c r="W35" s="33" t="s">
        <v>186</v>
      </c>
      <c r="X35" s="33" t="s">
        <v>187</v>
      </c>
      <c r="Z35" s="8">
        <v>4271.4000000000005</v>
      </c>
      <c r="AA35" s="8">
        <v>0</v>
      </c>
      <c r="AB35">
        <v>0</v>
      </c>
      <c r="AC35" s="34">
        <v>0</v>
      </c>
      <c r="AD35" s="34">
        <v>0</v>
      </c>
      <c r="AE35" s="34">
        <v>0</v>
      </c>
      <c r="AF35" s="33">
        <v>0</v>
      </c>
      <c r="AG35" s="34">
        <v>0</v>
      </c>
      <c r="AH35" s="26">
        <v>0</v>
      </c>
      <c r="AI35" s="34">
        <v>0</v>
      </c>
      <c r="AJ35" s="33">
        <v>0</v>
      </c>
      <c r="AK35" s="33">
        <v>0</v>
      </c>
      <c r="AL35" s="33">
        <v>0</v>
      </c>
      <c r="AM35" s="33">
        <v>0</v>
      </c>
      <c r="AN35" s="33">
        <v>0</v>
      </c>
      <c r="AO35" s="33">
        <v>0</v>
      </c>
      <c r="AP35" s="33">
        <v>0</v>
      </c>
      <c r="AQ35" s="33">
        <v>0</v>
      </c>
      <c r="AR35" s="33">
        <v>0</v>
      </c>
      <c r="AS35" s="33">
        <v>0</v>
      </c>
      <c r="AT35" s="34">
        <v>0</v>
      </c>
      <c r="AU35">
        <v>0</v>
      </c>
      <c r="AW35" s="34">
        <v>0</v>
      </c>
      <c r="AX35" s="34">
        <v>0</v>
      </c>
      <c r="AY35" s="34">
        <v>0</v>
      </c>
      <c r="BH35">
        <v>0</v>
      </c>
      <c r="BI35">
        <v>257</v>
      </c>
      <c r="BK35">
        <v>0</v>
      </c>
      <c r="BL35">
        <v>0</v>
      </c>
      <c r="BM35" s="33">
        <v>0</v>
      </c>
      <c r="BT35" s="33">
        <v>0</v>
      </c>
      <c r="BU35" s="33">
        <v>0</v>
      </c>
      <c r="BV35" s="33">
        <v>0</v>
      </c>
      <c r="BW35" s="33">
        <v>0</v>
      </c>
      <c r="BX35" s="33">
        <v>0</v>
      </c>
      <c r="BY35" s="33">
        <v>0</v>
      </c>
      <c r="BZ35" s="33">
        <v>0</v>
      </c>
      <c r="CA35" s="33">
        <v>0</v>
      </c>
      <c r="CC35" s="33">
        <v>0</v>
      </c>
      <c r="CD35" s="33">
        <v>0</v>
      </c>
      <c r="CE35" s="33">
        <v>0</v>
      </c>
      <c r="CF35" s="33">
        <v>0</v>
      </c>
      <c r="CI35">
        <v>0</v>
      </c>
      <c r="CJ35" s="33">
        <v>1</v>
      </c>
      <c r="CK35">
        <v>0</v>
      </c>
      <c r="CS35" s="8">
        <v>4014.4000000000005</v>
      </c>
      <c r="CU35" s="8">
        <v>0</v>
      </c>
      <c r="CV35">
        <v>0</v>
      </c>
      <c r="CW35">
        <v>0</v>
      </c>
      <c r="CX35">
        <v>0</v>
      </c>
      <c r="DA35">
        <v>0</v>
      </c>
      <c r="DB35">
        <v>0</v>
      </c>
    </row>
    <row r="36" spans="1:106" x14ac:dyDescent="0.25">
      <c r="A36" s="97" t="s">
        <v>333</v>
      </c>
      <c r="B36" t="s">
        <v>334</v>
      </c>
      <c r="C36">
        <v>266</v>
      </c>
      <c r="D36" s="33">
        <v>1001</v>
      </c>
      <c r="E36" t="s">
        <v>334</v>
      </c>
      <c r="F36" t="s">
        <v>335</v>
      </c>
      <c r="G36" t="s">
        <v>336</v>
      </c>
      <c r="H36" t="s">
        <v>337</v>
      </c>
      <c r="I36" t="s">
        <v>184</v>
      </c>
      <c r="T36" s="33" t="s">
        <v>185</v>
      </c>
      <c r="W36" s="33" t="s">
        <v>186</v>
      </c>
      <c r="X36" s="33" t="s">
        <v>187</v>
      </c>
      <c r="Z36" s="8">
        <v>283574.87999999989</v>
      </c>
      <c r="AA36" s="8">
        <v>-1082.5299999999988</v>
      </c>
      <c r="AB36">
        <v>0</v>
      </c>
      <c r="AC36" s="34">
        <v>794781.36</v>
      </c>
      <c r="AD36" s="34">
        <v>0</v>
      </c>
      <c r="AE36" s="34">
        <v>13746</v>
      </c>
      <c r="AF36" s="33">
        <v>0</v>
      </c>
      <c r="AG36" s="34">
        <v>0</v>
      </c>
      <c r="AH36" s="26">
        <v>323178.59000000003</v>
      </c>
      <c r="AI36" s="34">
        <v>46008.42</v>
      </c>
      <c r="AJ36" s="33">
        <v>0</v>
      </c>
      <c r="AK36" s="33">
        <v>105273.37</v>
      </c>
      <c r="AL36" s="33">
        <v>0</v>
      </c>
      <c r="AM36" s="33">
        <v>0</v>
      </c>
      <c r="AN36" s="33">
        <v>0</v>
      </c>
      <c r="AO36" s="33">
        <v>0</v>
      </c>
      <c r="AP36" s="33">
        <v>1508.52</v>
      </c>
      <c r="AQ36" s="33">
        <v>0</v>
      </c>
      <c r="AR36" s="33">
        <v>0</v>
      </c>
      <c r="AS36" s="33">
        <v>0</v>
      </c>
      <c r="AT36" s="34">
        <v>180907.66</v>
      </c>
      <c r="AU36">
        <v>14324.12</v>
      </c>
      <c r="AV36" s="34">
        <v>389915.70999999985</v>
      </c>
      <c r="AW36" s="34">
        <v>37255.5</v>
      </c>
      <c r="AX36" s="34">
        <v>90605.91</v>
      </c>
      <c r="AY36" s="34">
        <v>26069.52</v>
      </c>
      <c r="AZ36" s="34">
        <v>148012.69999999998</v>
      </c>
      <c r="BA36" s="34">
        <v>7218.079999999999</v>
      </c>
      <c r="BB36" s="34">
        <v>2148.4499999999998</v>
      </c>
      <c r="BC36">
        <v>3788.26</v>
      </c>
      <c r="BE36" s="34">
        <v>13418.070000000002</v>
      </c>
      <c r="BF36" s="34">
        <v>6708.51</v>
      </c>
      <c r="BH36">
        <v>2845.98</v>
      </c>
      <c r="BI36">
        <v>9875.9699999999993</v>
      </c>
      <c r="BK36">
        <v>12203.74</v>
      </c>
      <c r="BL36">
        <v>12662.23</v>
      </c>
      <c r="BM36" s="33">
        <v>0</v>
      </c>
      <c r="BT36" s="33">
        <v>0</v>
      </c>
      <c r="BU36" s="33">
        <v>11566.38</v>
      </c>
      <c r="BV36" s="33">
        <v>2553</v>
      </c>
      <c r="BW36" s="33">
        <v>204744.07</v>
      </c>
      <c r="BX36" s="33">
        <v>20498.55</v>
      </c>
      <c r="BY36" s="33">
        <v>0</v>
      </c>
      <c r="BZ36" s="33">
        <v>835.38</v>
      </c>
      <c r="CA36" s="33">
        <v>16099.52</v>
      </c>
      <c r="CC36" s="33">
        <v>0</v>
      </c>
      <c r="CD36" s="33">
        <v>1255</v>
      </c>
      <c r="CE36" s="33">
        <v>0</v>
      </c>
      <c r="CF36" s="33">
        <v>0</v>
      </c>
      <c r="CG36">
        <v>4664.2</v>
      </c>
      <c r="CH36">
        <v>0</v>
      </c>
      <c r="CI36">
        <v>0</v>
      </c>
      <c r="CJ36" s="33">
        <v>1</v>
      </c>
      <c r="CK36">
        <v>0</v>
      </c>
      <c r="CL36">
        <v>3500</v>
      </c>
      <c r="CM36">
        <v>0</v>
      </c>
      <c r="CN36">
        <v>0</v>
      </c>
      <c r="CS36" s="8">
        <v>352558.83000000007</v>
      </c>
      <c r="CU36" s="8">
        <v>81.670000000000982</v>
      </c>
      <c r="CV36">
        <v>0</v>
      </c>
      <c r="CW36">
        <v>0</v>
      </c>
      <c r="CX36">
        <v>0</v>
      </c>
      <c r="DA36">
        <v>0</v>
      </c>
      <c r="DB36">
        <v>0</v>
      </c>
    </row>
    <row r="37" spans="1:106" s="49" customFormat="1" x14ac:dyDescent="0.25">
      <c r="A37" s="100" t="s">
        <v>338</v>
      </c>
      <c r="B37" t="s">
        <v>339</v>
      </c>
      <c r="C37">
        <v>273</v>
      </c>
      <c r="D37" s="50">
        <v>2162</v>
      </c>
      <c r="E37" s="49" t="s">
        <v>339</v>
      </c>
      <c r="F37" s="49" t="s">
        <v>340</v>
      </c>
      <c r="G37" t="s">
        <v>341</v>
      </c>
      <c r="H37" t="s">
        <v>342</v>
      </c>
      <c r="I37" t="s">
        <v>184</v>
      </c>
      <c r="T37" s="33" t="s">
        <v>185</v>
      </c>
      <c r="V37" s="50"/>
      <c r="W37" s="33" t="s">
        <v>186</v>
      </c>
      <c r="X37" s="33" t="s">
        <v>187</v>
      </c>
      <c r="Z37" s="51">
        <v>-1.6020988568943721</v>
      </c>
      <c r="AA37" s="51">
        <v>0</v>
      </c>
      <c r="AB37" s="49">
        <v>0</v>
      </c>
      <c r="AC37" s="52">
        <v>0</v>
      </c>
      <c r="AD37" s="52">
        <v>0</v>
      </c>
      <c r="AE37" s="52">
        <v>0</v>
      </c>
      <c r="AF37" s="50">
        <v>0</v>
      </c>
      <c r="AG37" s="52">
        <v>0</v>
      </c>
      <c r="AH37" s="53">
        <v>0</v>
      </c>
      <c r="AI37" s="52">
        <v>0</v>
      </c>
      <c r="AJ37" s="50">
        <v>0</v>
      </c>
      <c r="AK37" s="50">
        <v>0</v>
      </c>
      <c r="AL37" s="50">
        <v>0</v>
      </c>
      <c r="AM37" s="50">
        <v>0</v>
      </c>
      <c r="AN37" s="50">
        <v>0</v>
      </c>
      <c r="AO37" s="50">
        <v>0</v>
      </c>
      <c r="AP37" s="50">
        <v>0</v>
      </c>
      <c r="AQ37" s="50">
        <v>0</v>
      </c>
      <c r="AR37" s="50">
        <v>0</v>
      </c>
      <c r="AS37" s="50">
        <v>0</v>
      </c>
      <c r="AT37" s="52"/>
      <c r="AV37" s="52"/>
      <c r="AW37" s="52"/>
      <c r="AX37" s="52"/>
      <c r="AY37" s="52"/>
      <c r="AZ37" s="52"/>
      <c r="BA37" s="52"/>
      <c r="BB37" s="52"/>
      <c r="BE37" s="52"/>
      <c r="BF37" s="52"/>
      <c r="BM37" s="50"/>
      <c r="BT37" s="50"/>
      <c r="BU37" s="50"/>
      <c r="BV37" s="50"/>
      <c r="BW37" s="50"/>
      <c r="BX37" s="50"/>
      <c r="BY37" s="50"/>
      <c r="BZ37" s="50"/>
      <c r="CA37" s="50"/>
      <c r="CB37" s="50"/>
      <c r="CC37" s="50"/>
      <c r="CD37" s="50"/>
      <c r="CE37" s="50"/>
      <c r="CF37" s="50"/>
      <c r="CG37"/>
      <c r="CH37"/>
      <c r="CI37">
        <v>0</v>
      </c>
      <c r="CJ37" s="33">
        <v>1</v>
      </c>
      <c r="CK37">
        <v>0</v>
      </c>
      <c r="CL37"/>
      <c r="CM37"/>
      <c r="CN37"/>
      <c r="CS37" s="8">
        <v>-1.6020988568943721</v>
      </c>
      <c r="CU37" s="8">
        <v>0</v>
      </c>
      <c r="CV37">
        <v>0</v>
      </c>
      <c r="CW37">
        <v>0</v>
      </c>
      <c r="CX37">
        <v>0</v>
      </c>
    </row>
    <row r="38" spans="1:106" x14ac:dyDescent="0.25">
      <c r="A38" s="97" t="s">
        <v>343</v>
      </c>
      <c r="B38" t="s">
        <v>344</v>
      </c>
      <c r="C38">
        <v>275</v>
      </c>
      <c r="D38" s="33">
        <v>2157</v>
      </c>
      <c r="E38" t="s">
        <v>344</v>
      </c>
      <c r="F38" t="s">
        <v>345</v>
      </c>
      <c r="G38" t="s">
        <v>346</v>
      </c>
      <c r="H38" t="s">
        <v>347</v>
      </c>
      <c r="I38" t="s">
        <v>184</v>
      </c>
      <c r="T38" s="33" t="s">
        <v>185</v>
      </c>
      <c r="W38" s="33" t="s">
        <v>186</v>
      </c>
      <c r="X38" s="33" t="s">
        <v>187</v>
      </c>
      <c r="Z38" s="8">
        <v>112603.07999999914</v>
      </c>
      <c r="AA38" s="8">
        <v>25252.640000000003</v>
      </c>
      <c r="AB38">
        <v>0</v>
      </c>
      <c r="AC38" s="34">
        <v>1723554.87</v>
      </c>
      <c r="AD38" s="34">
        <v>0</v>
      </c>
      <c r="AE38" s="34">
        <v>136834.67000000001</v>
      </c>
      <c r="AF38" s="33">
        <v>0</v>
      </c>
      <c r="AG38" s="34">
        <v>146578</v>
      </c>
      <c r="AH38" s="26">
        <v>76656.83</v>
      </c>
      <c r="AI38" s="34">
        <v>312.5</v>
      </c>
      <c r="AJ38" s="33">
        <v>0</v>
      </c>
      <c r="AK38" s="33">
        <v>16989.62</v>
      </c>
      <c r="AL38" s="33">
        <v>19772.57</v>
      </c>
      <c r="AM38" s="33">
        <v>0</v>
      </c>
      <c r="AN38" s="33">
        <v>720</v>
      </c>
      <c r="AO38" s="33">
        <v>4281.2</v>
      </c>
      <c r="AP38" s="40">
        <v>-152.19999999999999</v>
      </c>
      <c r="AQ38" s="33">
        <v>0</v>
      </c>
      <c r="AR38" s="33">
        <v>0</v>
      </c>
      <c r="AS38" s="33">
        <v>0</v>
      </c>
      <c r="AT38" s="34">
        <v>959626.55</v>
      </c>
      <c r="AU38">
        <v>11625.88</v>
      </c>
      <c r="AV38" s="34">
        <v>544929.30999999971</v>
      </c>
      <c r="AW38" s="34">
        <v>18285.8</v>
      </c>
      <c r="AX38" s="34">
        <v>117511.02</v>
      </c>
      <c r="AY38" s="34">
        <v>0</v>
      </c>
      <c r="BA38" s="34">
        <v>11186.719999999998</v>
      </c>
      <c r="BB38" s="34">
        <v>6357.5599999999995</v>
      </c>
      <c r="BC38">
        <v>1690.5</v>
      </c>
      <c r="BD38">
        <v>7972.3600000000006</v>
      </c>
      <c r="BE38" s="34">
        <v>32000.409999999989</v>
      </c>
      <c r="BF38" s="34">
        <v>11552.3</v>
      </c>
      <c r="BG38">
        <v>43329.94</v>
      </c>
      <c r="BH38">
        <v>248.13</v>
      </c>
      <c r="BI38">
        <v>21713.94</v>
      </c>
      <c r="BK38">
        <v>20681.54</v>
      </c>
      <c r="BL38">
        <v>48935.31</v>
      </c>
      <c r="BM38" s="33">
        <v>6727.06</v>
      </c>
      <c r="BT38" s="33">
        <v>0</v>
      </c>
      <c r="BU38" s="33">
        <v>18955.91</v>
      </c>
      <c r="BV38" s="33">
        <v>6762</v>
      </c>
      <c r="BW38" s="33">
        <v>1157.01</v>
      </c>
      <c r="BX38" s="33">
        <v>71057.899999999994</v>
      </c>
      <c r="BY38" s="33">
        <v>28892.78</v>
      </c>
      <c r="BZ38" s="33">
        <v>49936.12</v>
      </c>
      <c r="CA38" s="33">
        <v>78124.45</v>
      </c>
      <c r="CC38" s="33">
        <v>0</v>
      </c>
      <c r="CD38" s="33">
        <v>963.3</v>
      </c>
      <c r="CE38" s="33">
        <v>0</v>
      </c>
      <c r="CF38" s="33">
        <v>0</v>
      </c>
      <c r="CG38">
        <v>7499.88</v>
      </c>
      <c r="CH38">
        <v>0</v>
      </c>
      <c r="CI38">
        <v>0</v>
      </c>
      <c r="CJ38" s="33">
        <v>1</v>
      </c>
      <c r="CK38">
        <v>0</v>
      </c>
      <c r="CL38">
        <v>0</v>
      </c>
      <c r="CM38">
        <v>0</v>
      </c>
      <c r="CN38">
        <v>0</v>
      </c>
      <c r="CS38" s="8">
        <v>117927.33999999939</v>
      </c>
      <c r="CU38" s="8">
        <v>32752.520000000004</v>
      </c>
      <c r="CV38">
        <v>0</v>
      </c>
      <c r="CW38">
        <v>0</v>
      </c>
      <c r="CX38">
        <v>0</v>
      </c>
      <c r="DA38">
        <v>2127.9699999999998</v>
      </c>
      <c r="DB38">
        <v>3229.68</v>
      </c>
    </row>
    <row r="39" spans="1:106" s="49" customFormat="1" x14ac:dyDescent="0.25">
      <c r="A39" s="100" t="s">
        <v>348</v>
      </c>
      <c r="B39">
        <v>0</v>
      </c>
      <c r="C39">
        <v>281</v>
      </c>
      <c r="D39" s="50">
        <v>0</v>
      </c>
      <c r="E39" s="49">
        <v>0</v>
      </c>
      <c r="F39" s="49" t="e">
        <v>#N/A</v>
      </c>
      <c r="G39" t="e">
        <v>#N/A</v>
      </c>
      <c r="H39" t="e">
        <v>#N/A</v>
      </c>
      <c r="I39" t="s">
        <v>184</v>
      </c>
      <c r="T39" s="33" t="s">
        <v>185</v>
      </c>
      <c r="V39" s="50"/>
      <c r="W39" s="33" t="s">
        <v>186</v>
      </c>
      <c r="X39" s="33" t="s">
        <v>187</v>
      </c>
      <c r="Z39" s="51">
        <v>4271.4000000000005</v>
      </c>
      <c r="AA39" s="51">
        <v>0</v>
      </c>
      <c r="AB39" s="49">
        <v>0</v>
      </c>
      <c r="AC39" s="52">
        <v>0</v>
      </c>
      <c r="AD39" s="52">
        <v>0</v>
      </c>
      <c r="AE39" s="52">
        <v>0</v>
      </c>
      <c r="AF39" s="50">
        <v>0</v>
      </c>
      <c r="AG39" s="52">
        <v>0</v>
      </c>
      <c r="AH39" s="53">
        <v>0</v>
      </c>
      <c r="AI39" s="52">
        <v>0</v>
      </c>
      <c r="AJ39" s="50">
        <v>0</v>
      </c>
      <c r="AK39" s="50">
        <v>0</v>
      </c>
      <c r="AL39" s="50">
        <v>0</v>
      </c>
      <c r="AM39" s="50">
        <v>0</v>
      </c>
      <c r="AN39" s="50">
        <v>0</v>
      </c>
      <c r="AO39" s="50">
        <v>0</v>
      </c>
      <c r="AP39" s="50">
        <v>0</v>
      </c>
      <c r="AQ39" s="50">
        <v>0</v>
      </c>
      <c r="AR39" s="50">
        <v>0</v>
      </c>
      <c r="AS39" s="50">
        <v>0</v>
      </c>
      <c r="AT39" s="52"/>
      <c r="AV39" s="52"/>
      <c r="AW39" s="52"/>
      <c r="AX39" s="52"/>
      <c r="AY39" s="52"/>
      <c r="AZ39" s="52"/>
      <c r="BA39" s="52"/>
      <c r="BB39" s="52"/>
      <c r="BE39" s="52"/>
      <c r="BF39" s="52"/>
      <c r="BM39" s="50"/>
      <c r="BT39" s="50"/>
      <c r="BU39" s="50"/>
      <c r="BV39" s="50"/>
      <c r="BW39" s="50"/>
      <c r="BX39" s="50"/>
      <c r="BY39" s="50"/>
      <c r="BZ39" s="50"/>
      <c r="CA39" s="50"/>
      <c r="CB39" s="50"/>
      <c r="CC39" s="50"/>
      <c r="CD39" s="50"/>
      <c r="CE39" s="50"/>
      <c r="CF39" s="50"/>
      <c r="CG39"/>
      <c r="CH39"/>
      <c r="CI39">
        <v>0</v>
      </c>
      <c r="CJ39" s="33">
        <v>1</v>
      </c>
      <c r="CK39">
        <v>0</v>
      </c>
      <c r="CL39"/>
      <c r="CM39"/>
      <c r="CN39"/>
      <c r="CS39" s="8">
        <v>4271.4000000000005</v>
      </c>
      <c r="CU39" s="8">
        <v>0</v>
      </c>
      <c r="CV39">
        <v>0</v>
      </c>
      <c r="CW39">
        <v>0</v>
      </c>
      <c r="CX39">
        <v>0</v>
      </c>
    </row>
    <row r="40" spans="1:106" x14ac:dyDescent="0.25">
      <c r="A40" s="97" t="s">
        <v>349</v>
      </c>
      <c r="B40" t="s">
        <v>350</v>
      </c>
      <c r="C40">
        <v>284</v>
      </c>
      <c r="D40" s="33">
        <v>3337</v>
      </c>
      <c r="E40" t="s">
        <v>350</v>
      </c>
      <c r="F40" t="s">
        <v>351</v>
      </c>
      <c r="G40" t="s">
        <v>352</v>
      </c>
      <c r="H40" t="s">
        <v>353</v>
      </c>
      <c r="I40" t="s">
        <v>184</v>
      </c>
      <c r="T40" s="33" t="s">
        <v>185</v>
      </c>
      <c r="W40" s="33" t="s">
        <v>186</v>
      </c>
      <c r="X40" s="33" t="s">
        <v>187</v>
      </c>
      <c r="Z40" s="8">
        <v>186066.27000000011</v>
      </c>
      <c r="AA40" s="8">
        <v>65290.889999999992</v>
      </c>
      <c r="AB40">
        <v>0</v>
      </c>
      <c r="AC40" s="34">
        <v>1034814.93</v>
      </c>
      <c r="AD40" s="34">
        <v>0</v>
      </c>
      <c r="AE40" s="34">
        <v>17704</v>
      </c>
      <c r="AF40" s="33">
        <v>0</v>
      </c>
      <c r="AG40" s="34">
        <v>10155</v>
      </c>
      <c r="AH40" s="26">
        <v>73483</v>
      </c>
      <c r="AI40" s="34">
        <v>4730.16</v>
      </c>
      <c r="AJ40" s="33">
        <v>1606</v>
      </c>
      <c r="AK40" s="33">
        <v>70767.91</v>
      </c>
      <c r="AL40" s="33">
        <v>26000.77</v>
      </c>
      <c r="AM40" s="33">
        <v>14250</v>
      </c>
      <c r="AN40" s="33">
        <v>0</v>
      </c>
      <c r="AO40" s="33">
        <v>27141.06</v>
      </c>
      <c r="AP40" s="33">
        <v>0</v>
      </c>
      <c r="AQ40" s="33">
        <v>0</v>
      </c>
      <c r="AR40" s="33">
        <v>0</v>
      </c>
      <c r="AS40" s="33">
        <v>0</v>
      </c>
      <c r="AT40" s="34">
        <v>545915.82999999996</v>
      </c>
      <c r="AU40">
        <v>38751.480000000003</v>
      </c>
      <c r="AV40" s="34">
        <v>207337.63999999981</v>
      </c>
      <c r="AW40" s="34">
        <v>21146.18</v>
      </c>
      <c r="AX40" s="34">
        <v>64575.63</v>
      </c>
      <c r="AY40" s="34">
        <v>0</v>
      </c>
      <c r="AZ40" s="34">
        <v>54499.260000000009</v>
      </c>
      <c r="BA40" s="34">
        <v>1453.93</v>
      </c>
      <c r="BB40" s="34">
        <v>6593.6</v>
      </c>
      <c r="BD40">
        <v>9655.35</v>
      </c>
      <c r="BE40" s="34">
        <v>17060.23</v>
      </c>
      <c r="BF40" s="34">
        <v>8198.61</v>
      </c>
      <c r="BG40">
        <v>33747.619999999995</v>
      </c>
      <c r="BH40">
        <v>4548.24</v>
      </c>
      <c r="BI40">
        <v>27967.25</v>
      </c>
      <c r="BK40">
        <v>5876.66</v>
      </c>
      <c r="BL40">
        <v>46542.68</v>
      </c>
      <c r="BM40" s="33">
        <v>7456.89</v>
      </c>
      <c r="BT40" s="33">
        <v>0</v>
      </c>
      <c r="BU40" s="33">
        <v>20843.95</v>
      </c>
      <c r="BV40" s="33">
        <v>4807</v>
      </c>
      <c r="BW40" s="33">
        <v>4263</v>
      </c>
      <c r="BX40" s="33">
        <v>80074.05</v>
      </c>
      <c r="BY40" s="33">
        <v>20518.150000000001</v>
      </c>
      <c r="BZ40" s="33">
        <v>15007.6</v>
      </c>
      <c r="CA40" s="33">
        <v>26764.31</v>
      </c>
      <c r="CC40" s="33">
        <v>0</v>
      </c>
      <c r="CD40" s="33">
        <v>32203.68</v>
      </c>
      <c r="CE40" s="33">
        <v>0</v>
      </c>
      <c r="CF40" s="33">
        <v>0</v>
      </c>
      <c r="CI40">
        <v>0</v>
      </c>
      <c r="CJ40" s="33">
        <v>1</v>
      </c>
      <c r="CK40">
        <v>0</v>
      </c>
      <c r="CS40" s="8">
        <v>160910.28000000049</v>
      </c>
      <c r="CU40" s="8">
        <v>65290.889999999992</v>
      </c>
      <c r="CV40">
        <v>0</v>
      </c>
      <c r="CW40">
        <v>0</v>
      </c>
      <c r="CX40">
        <v>0</v>
      </c>
      <c r="DA40">
        <v>491.83</v>
      </c>
      <c r="DB40">
        <v>1109.6099999999999</v>
      </c>
    </row>
    <row r="41" spans="1:106" x14ac:dyDescent="0.25">
      <c r="A41" s="97" t="s">
        <v>354</v>
      </c>
      <c r="B41" t="s">
        <v>355</v>
      </c>
      <c r="C41">
        <v>285</v>
      </c>
      <c r="D41" s="33">
        <v>3338</v>
      </c>
      <c r="E41" t="s">
        <v>355</v>
      </c>
      <c r="F41" t="s">
        <v>356</v>
      </c>
      <c r="G41" t="s">
        <v>357</v>
      </c>
      <c r="H41" t="s">
        <v>358</v>
      </c>
      <c r="I41" t="s">
        <v>184</v>
      </c>
      <c r="T41" s="33" t="s">
        <v>185</v>
      </c>
      <c r="W41" s="33" t="s">
        <v>186</v>
      </c>
      <c r="X41" s="33" t="s">
        <v>187</v>
      </c>
      <c r="Z41" s="56">
        <v>280127.7</v>
      </c>
      <c r="AA41" s="8">
        <v>6331.8300000000017</v>
      </c>
      <c r="AB41">
        <v>0</v>
      </c>
      <c r="AC41" s="34">
        <v>2170134</v>
      </c>
      <c r="AD41" s="34">
        <v>0</v>
      </c>
      <c r="AE41" s="34">
        <v>101761</v>
      </c>
      <c r="AF41" s="33">
        <v>0</v>
      </c>
      <c r="AG41" s="34">
        <v>143440</v>
      </c>
      <c r="AH41" s="26">
        <v>84873</v>
      </c>
      <c r="AI41" s="34">
        <v>505.36</v>
      </c>
      <c r="AJ41" s="33">
        <v>0</v>
      </c>
      <c r="AK41" s="33">
        <v>70845.009999999995</v>
      </c>
      <c r="AL41" s="33">
        <v>49100.52</v>
      </c>
      <c r="AM41" s="33">
        <v>0</v>
      </c>
      <c r="AN41" s="33">
        <v>42308</v>
      </c>
      <c r="AO41" s="33">
        <v>18078.53</v>
      </c>
      <c r="AP41" s="33">
        <v>3182</v>
      </c>
      <c r="AQ41" s="33">
        <v>0</v>
      </c>
      <c r="AR41" s="33">
        <v>0</v>
      </c>
      <c r="AS41" s="33">
        <v>0</v>
      </c>
      <c r="AT41" s="34">
        <v>1528726.71</v>
      </c>
      <c r="AU41">
        <v>5548.64</v>
      </c>
      <c r="AV41" s="34">
        <v>564862.45999999868</v>
      </c>
      <c r="AW41" s="34">
        <v>64056.28</v>
      </c>
      <c r="AX41" s="34">
        <v>92766.55</v>
      </c>
      <c r="AY41" s="34">
        <v>0</v>
      </c>
      <c r="AZ41" s="34">
        <v>42650.849999999955</v>
      </c>
      <c r="BA41" s="34">
        <v>21510.379999999994</v>
      </c>
      <c r="BB41" s="34">
        <v>5742.1</v>
      </c>
      <c r="BC41">
        <v>9785.3799999999992</v>
      </c>
      <c r="BE41" s="34">
        <v>18993.379999999997</v>
      </c>
      <c r="BF41" s="34">
        <v>5207.21</v>
      </c>
      <c r="BG41">
        <v>4171.6099999999997</v>
      </c>
      <c r="BH41">
        <v>16194.36</v>
      </c>
      <c r="BI41">
        <v>23907.39</v>
      </c>
      <c r="BK41">
        <v>26442.27</v>
      </c>
      <c r="BL41">
        <v>48962.559999999998</v>
      </c>
      <c r="BM41" s="33">
        <v>16970.47</v>
      </c>
      <c r="BT41" s="33">
        <v>0</v>
      </c>
      <c r="BU41" s="33">
        <v>22142.01</v>
      </c>
      <c r="BV41" s="33">
        <v>9545</v>
      </c>
      <c r="BW41" s="33">
        <v>2100</v>
      </c>
      <c r="BX41" s="33">
        <v>166641.28</v>
      </c>
      <c r="BY41" s="33">
        <v>0</v>
      </c>
      <c r="BZ41" s="33">
        <v>86995.69</v>
      </c>
      <c r="CA41" s="33">
        <v>38150.78</v>
      </c>
      <c r="CC41" s="33">
        <v>0</v>
      </c>
      <c r="CD41" s="33">
        <v>0</v>
      </c>
      <c r="CE41" s="33">
        <v>0</v>
      </c>
      <c r="CF41" s="33">
        <v>0</v>
      </c>
      <c r="CI41">
        <v>0</v>
      </c>
      <c r="CJ41" s="33">
        <v>1</v>
      </c>
      <c r="CK41">
        <v>0</v>
      </c>
      <c r="CS41" s="8">
        <v>106293.42000000086</v>
      </c>
      <c r="CU41" s="8">
        <v>6331.8300000000017</v>
      </c>
      <c r="CV41">
        <v>0</v>
      </c>
      <c r="CW41">
        <v>0</v>
      </c>
      <c r="CX41">
        <v>0</v>
      </c>
      <c r="DA41">
        <v>0</v>
      </c>
      <c r="DB41">
        <v>1949.14</v>
      </c>
    </row>
    <row r="42" spans="1:106" x14ac:dyDescent="0.25">
      <c r="A42" s="98" t="s">
        <v>359</v>
      </c>
      <c r="B42" t="s">
        <v>360</v>
      </c>
      <c r="C42">
        <v>287</v>
      </c>
      <c r="D42" s="33">
        <v>3342</v>
      </c>
      <c r="E42" t="s">
        <v>360</v>
      </c>
      <c r="F42" t="s">
        <v>361</v>
      </c>
      <c r="G42" t="s">
        <v>362</v>
      </c>
      <c r="H42" t="s">
        <v>363</v>
      </c>
      <c r="I42" t="s">
        <v>184</v>
      </c>
      <c r="T42" s="33" t="s">
        <v>185</v>
      </c>
      <c r="V42" s="33" t="s">
        <v>187</v>
      </c>
      <c r="W42" s="33" t="s">
        <v>186</v>
      </c>
      <c r="X42" s="33" t="s">
        <v>187</v>
      </c>
      <c r="Z42" s="56">
        <v>38755.279999999999</v>
      </c>
      <c r="AA42" s="8">
        <v>9316.6300000000047</v>
      </c>
      <c r="AB42">
        <v>0</v>
      </c>
      <c r="AC42" s="34">
        <v>629241</v>
      </c>
      <c r="AD42" s="34">
        <v>0</v>
      </c>
      <c r="AE42" s="34">
        <v>17059</v>
      </c>
      <c r="AF42" s="33">
        <v>0</v>
      </c>
      <c r="AG42" s="34">
        <v>24357.5</v>
      </c>
      <c r="AH42" s="26">
        <v>59622</v>
      </c>
      <c r="AI42" s="34">
        <v>25000</v>
      </c>
      <c r="AJ42" s="33">
        <v>0</v>
      </c>
      <c r="AK42" s="33">
        <v>9343.7000000000007</v>
      </c>
      <c r="AL42" s="33">
        <v>9957.58</v>
      </c>
      <c r="AM42" s="33">
        <v>0</v>
      </c>
      <c r="AN42" s="33">
        <v>0</v>
      </c>
      <c r="AO42" s="33">
        <v>35013.78</v>
      </c>
      <c r="AP42" s="33">
        <v>2737.32</v>
      </c>
      <c r="AQ42" s="33">
        <v>0</v>
      </c>
      <c r="AR42" s="33">
        <v>0</v>
      </c>
      <c r="AS42" s="33">
        <v>0</v>
      </c>
      <c r="AT42" s="34">
        <v>393489.29</v>
      </c>
      <c r="AU42">
        <v>1288.9000000000001</v>
      </c>
      <c r="AV42" s="34">
        <v>139168.65999999995</v>
      </c>
      <c r="AW42" s="34">
        <v>23192.05</v>
      </c>
      <c r="AX42" s="34">
        <v>51502.3</v>
      </c>
      <c r="AY42" s="34">
        <v>0</v>
      </c>
      <c r="AZ42" s="34">
        <v>6365.0499999999993</v>
      </c>
      <c r="BA42" s="34">
        <v>2658.06</v>
      </c>
      <c r="BB42" s="34">
        <v>7597.5</v>
      </c>
      <c r="BC42">
        <v>4007.98</v>
      </c>
      <c r="BE42" s="34">
        <v>7214.03</v>
      </c>
      <c r="BF42" s="34">
        <v>7923.24</v>
      </c>
      <c r="BH42">
        <v>2483.06</v>
      </c>
      <c r="BI42">
        <v>10547.35</v>
      </c>
      <c r="BK42">
        <v>37533.46</v>
      </c>
      <c r="BL42">
        <v>35266.07</v>
      </c>
      <c r="BM42" s="33">
        <v>1611</v>
      </c>
      <c r="BT42" s="33">
        <v>0</v>
      </c>
      <c r="BU42" s="33">
        <v>19261.05</v>
      </c>
      <c r="BV42" s="33">
        <v>1525.65</v>
      </c>
      <c r="BW42" s="33">
        <v>33551.870000000003</v>
      </c>
      <c r="BX42" s="33">
        <v>35378.400000000001</v>
      </c>
      <c r="BY42" s="33">
        <v>422.23</v>
      </c>
      <c r="BZ42" s="33">
        <v>6110.55</v>
      </c>
      <c r="CA42" s="33">
        <v>16490.54</v>
      </c>
      <c r="CC42" s="33">
        <v>0</v>
      </c>
      <c r="CD42" s="33">
        <v>0</v>
      </c>
      <c r="CE42" s="33">
        <v>0</v>
      </c>
      <c r="CF42" s="33">
        <v>0</v>
      </c>
      <c r="CI42">
        <v>0</v>
      </c>
      <c r="CJ42" s="33">
        <v>1</v>
      </c>
      <c r="CK42">
        <v>0</v>
      </c>
      <c r="CS42" s="8">
        <v>5264.0700000000652</v>
      </c>
      <c r="CU42" s="8">
        <v>9316.6300000000047</v>
      </c>
      <c r="CV42">
        <v>0</v>
      </c>
      <c r="CW42">
        <v>0</v>
      </c>
      <c r="CX42">
        <v>0</v>
      </c>
      <c r="DA42">
        <v>1549.95</v>
      </c>
      <c r="DB42">
        <v>100</v>
      </c>
    </row>
    <row r="43" spans="1:106" x14ac:dyDescent="0.25">
      <c r="A43" s="97" t="s">
        <v>364</v>
      </c>
      <c r="B43" t="s">
        <v>365</v>
      </c>
      <c r="C43">
        <v>307</v>
      </c>
      <c r="D43" s="33">
        <v>2929</v>
      </c>
      <c r="E43" t="s">
        <v>365</v>
      </c>
      <c r="F43" t="s">
        <v>366</v>
      </c>
      <c r="G43" t="s">
        <v>367</v>
      </c>
      <c r="H43" t="s">
        <v>368</v>
      </c>
      <c r="I43" t="s">
        <v>184</v>
      </c>
      <c r="T43" s="33" t="s">
        <v>185</v>
      </c>
      <c r="W43" s="33" t="s">
        <v>186</v>
      </c>
      <c r="X43" s="33" t="s">
        <v>187</v>
      </c>
      <c r="Z43" s="8">
        <v>300803.92999999959</v>
      </c>
      <c r="AA43" s="8">
        <v>6084.8600000000006</v>
      </c>
      <c r="AB43">
        <v>0</v>
      </c>
      <c r="AC43" s="34">
        <v>2039632.29</v>
      </c>
      <c r="AD43" s="34">
        <v>0</v>
      </c>
      <c r="AE43" s="34">
        <v>167594</v>
      </c>
      <c r="AF43" s="33">
        <v>0</v>
      </c>
      <c r="AG43" s="34">
        <v>58670</v>
      </c>
      <c r="AH43" s="26">
        <v>129092</v>
      </c>
      <c r="AI43" s="34">
        <v>26253</v>
      </c>
      <c r="AJ43" s="33">
        <v>6149</v>
      </c>
      <c r="AK43" s="33">
        <v>97104.92</v>
      </c>
      <c r="AL43" s="33">
        <v>62041.06</v>
      </c>
      <c r="AM43" s="33">
        <v>6240</v>
      </c>
      <c r="AN43" s="33">
        <v>3010.95</v>
      </c>
      <c r="AO43" s="33">
        <v>30267.55</v>
      </c>
      <c r="AP43" s="33">
        <v>9020.56</v>
      </c>
      <c r="AQ43" s="33">
        <v>0</v>
      </c>
      <c r="AR43" s="33">
        <v>0</v>
      </c>
      <c r="AS43" s="33">
        <v>0</v>
      </c>
      <c r="AT43" s="34">
        <v>1174713.42</v>
      </c>
      <c r="AU43">
        <v>8988.2800000000007</v>
      </c>
      <c r="AV43" s="34">
        <v>526894.82999999949</v>
      </c>
      <c r="AW43" s="34">
        <v>767.52</v>
      </c>
      <c r="AX43" s="34">
        <v>184573.14</v>
      </c>
      <c r="AY43" s="34">
        <v>0</v>
      </c>
      <c r="AZ43" s="34">
        <v>100482.48000000001</v>
      </c>
      <c r="BA43" s="34">
        <v>9980.0800000000017</v>
      </c>
      <c r="BB43" s="34">
        <v>4688.78</v>
      </c>
      <c r="BC43">
        <v>7252.5800000000008</v>
      </c>
      <c r="BE43" s="34">
        <v>28571.580000000016</v>
      </c>
      <c r="BF43" s="34">
        <v>62135.900000000009</v>
      </c>
      <c r="BG43">
        <v>67304.7</v>
      </c>
      <c r="BH43">
        <v>9186.02</v>
      </c>
      <c r="BI43">
        <v>25085.86</v>
      </c>
      <c r="BK43">
        <v>15856.02</v>
      </c>
      <c r="BL43">
        <v>67298.61</v>
      </c>
      <c r="BM43" s="33">
        <v>15971.31</v>
      </c>
      <c r="BT43" s="33">
        <v>0</v>
      </c>
      <c r="BU43" s="33">
        <v>37359.870000000003</v>
      </c>
      <c r="BV43" s="33">
        <v>9476</v>
      </c>
      <c r="BW43" s="33">
        <v>10018.77</v>
      </c>
      <c r="BX43" s="33">
        <v>130221.28</v>
      </c>
      <c r="BY43" s="33">
        <v>6762.56</v>
      </c>
      <c r="BZ43" s="33">
        <v>61114.89</v>
      </c>
      <c r="CA43" s="33">
        <v>28548.11</v>
      </c>
      <c r="CC43" s="33">
        <v>0</v>
      </c>
      <c r="CD43" s="33">
        <v>0</v>
      </c>
      <c r="CE43" s="33">
        <v>0</v>
      </c>
      <c r="CF43" s="33">
        <v>0</v>
      </c>
      <c r="CG43">
        <v>8736.25</v>
      </c>
      <c r="CH43">
        <v>0</v>
      </c>
      <c r="CI43">
        <v>0</v>
      </c>
      <c r="CJ43" s="33">
        <v>1</v>
      </c>
      <c r="CK43">
        <v>0</v>
      </c>
      <c r="CL43">
        <v>8881</v>
      </c>
      <c r="CM43">
        <v>0</v>
      </c>
      <c r="CN43">
        <v>0</v>
      </c>
      <c r="CS43" s="8">
        <v>342626.66999999993</v>
      </c>
      <c r="CU43" s="8">
        <v>5940.1100000000006</v>
      </c>
      <c r="CV43">
        <v>0</v>
      </c>
      <c r="CW43">
        <v>0</v>
      </c>
      <c r="CX43">
        <v>0</v>
      </c>
      <c r="DA43">
        <v>1794.68</v>
      </c>
      <c r="DB43">
        <v>1228</v>
      </c>
    </row>
    <row r="44" spans="1:106" x14ac:dyDescent="0.25">
      <c r="A44" s="97" t="s">
        <v>369</v>
      </c>
      <c r="B44" t="s">
        <v>370</v>
      </c>
      <c r="C44">
        <v>309</v>
      </c>
      <c r="D44" s="33">
        <v>2089</v>
      </c>
      <c r="E44" t="s">
        <v>370</v>
      </c>
      <c r="F44" t="s">
        <v>371</v>
      </c>
      <c r="G44" t="s">
        <v>372</v>
      </c>
      <c r="H44" t="s">
        <v>373</v>
      </c>
      <c r="I44" t="s">
        <v>184</v>
      </c>
      <c r="T44" s="33" t="s">
        <v>185</v>
      </c>
      <c r="W44" s="33" t="s">
        <v>186</v>
      </c>
      <c r="X44" s="33" t="s">
        <v>187</v>
      </c>
      <c r="Z44" s="8">
        <v>618968.91999999958</v>
      </c>
      <c r="AA44" s="8">
        <v>47714.240000000005</v>
      </c>
      <c r="AB44">
        <v>0</v>
      </c>
      <c r="AC44" s="34">
        <v>2635819.11</v>
      </c>
      <c r="AD44" s="34">
        <v>0</v>
      </c>
      <c r="AE44" s="34">
        <v>141543.67000000001</v>
      </c>
      <c r="AF44" s="33">
        <v>0</v>
      </c>
      <c r="AG44" s="34">
        <v>100990</v>
      </c>
      <c r="AH44" s="26">
        <v>147834.23000000001</v>
      </c>
      <c r="AI44" s="34">
        <v>0</v>
      </c>
      <c r="AJ44" s="33">
        <v>1832.5</v>
      </c>
      <c r="AK44" s="33">
        <v>173069.05</v>
      </c>
      <c r="AL44" s="33">
        <v>62804.11</v>
      </c>
      <c r="AM44" s="33">
        <v>1440</v>
      </c>
      <c r="AN44" s="33">
        <v>0</v>
      </c>
      <c r="AO44" s="33">
        <v>67442.8</v>
      </c>
      <c r="AP44" s="33">
        <v>19493.919999999998</v>
      </c>
      <c r="AQ44" s="33">
        <v>0</v>
      </c>
      <c r="AR44" s="33">
        <v>0</v>
      </c>
      <c r="AS44" s="33">
        <v>0</v>
      </c>
      <c r="AT44" s="34">
        <v>1509480.85</v>
      </c>
      <c r="AU44">
        <v>11376.01</v>
      </c>
      <c r="AV44" s="34">
        <v>718854.78000000131</v>
      </c>
      <c r="AW44" s="34">
        <v>50661.01</v>
      </c>
      <c r="AX44" s="34">
        <v>162065.81</v>
      </c>
      <c r="AY44" s="34">
        <v>78233.23</v>
      </c>
      <c r="AZ44" s="34">
        <v>205417.86000000004</v>
      </c>
      <c r="BA44" s="34">
        <v>13115.049999999997</v>
      </c>
      <c r="BB44" s="34">
        <v>6753.08</v>
      </c>
      <c r="BE44" s="34">
        <v>20627.04</v>
      </c>
      <c r="BF44" s="34">
        <v>14076.379999999996</v>
      </c>
      <c r="BG44">
        <v>70073</v>
      </c>
      <c r="BH44">
        <v>10048.92</v>
      </c>
      <c r="BI44">
        <v>54187.86</v>
      </c>
      <c r="BK44">
        <v>35411.870000000003</v>
      </c>
      <c r="BL44">
        <v>103941.77</v>
      </c>
      <c r="BM44" s="33">
        <v>14636.26</v>
      </c>
      <c r="BT44" s="33">
        <v>0</v>
      </c>
      <c r="BU44" s="33">
        <v>23158.42</v>
      </c>
      <c r="BV44" s="33">
        <v>12995</v>
      </c>
      <c r="BW44" s="33">
        <v>61536.01</v>
      </c>
      <c r="BX44" s="33">
        <v>59065.7</v>
      </c>
      <c r="BY44" s="33">
        <v>102691.11</v>
      </c>
      <c r="BZ44" s="33">
        <v>18098.78</v>
      </c>
      <c r="CA44" s="33">
        <v>35730.199999999997</v>
      </c>
      <c r="CC44" s="33">
        <v>0</v>
      </c>
      <c r="CD44" s="33">
        <v>49091.21</v>
      </c>
      <c r="CE44" s="33">
        <v>0</v>
      </c>
      <c r="CF44" s="33">
        <v>0</v>
      </c>
      <c r="CG44">
        <v>10252.299999999999</v>
      </c>
      <c r="CH44">
        <v>0</v>
      </c>
      <c r="CI44">
        <v>0</v>
      </c>
      <c r="CJ44" s="33">
        <v>1</v>
      </c>
      <c r="CK44">
        <v>0</v>
      </c>
      <c r="CL44">
        <v>56065</v>
      </c>
      <c r="CM44">
        <v>0</v>
      </c>
      <c r="CN44">
        <v>0</v>
      </c>
      <c r="CS44" s="8">
        <v>529911.09999999823</v>
      </c>
      <c r="CU44" s="8">
        <v>1901.5400000000081</v>
      </c>
      <c r="CV44">
        <v>0</v>
      </c>
      <c r="CW44">
        <v>0</v>
      </c>
      <c r="CX44">
        <v>0</v>
      </c>
      <c r="DA44">
        <v>3267.73</v>
      </c>
      <c r="DB44">
        <v>6178.98</v>
      </c>
    </row>
    <row r="45" spans="1:106" x14ac:dyDescent="0.25">
      <c r="A45" s="97" t="s">
        <v>374</v>
      </c>
      <c r="B45" t="s">
        <v>375</v>
      </c>
      <c r="C45">
        <v>310</v>
      </c>
      <c r="D45" s="33">
        <v>2092</v>
      </c>
      <c r="E45" t="s">
        <v>375</v>
      </c>
      <c r="F45" t="s">
        <v>376</v>
      </c>
      <c r="G45" t="s">
        <v>377</v>
      </c>
      <c r="H45" t="s">
        <v>378</v>
      </c>
      <c r="I45" t="s">
        <v>184</v>
      </c>
      <c r="T45" s="33" t="s">
        <v>185</v>
      </c>
      <c r="W45" s="33" t="s">
        <v>186</v>
      </c>
      <c r="X45" s="33" t="s">
        <v>187</v>
      </c>
      <c r="Z45" s="8">
        <v>-27410.539999999837</v>
      </c>
      <c r="AA45" s="8">
        <v>5402.6500000000015</v>
      </c>
      <c r="AB45">
        <v>0</v>
      </c>
      <c r="AC45" s="34">
        <v>606327.09</v>
      </c>
      <c r="AD45" s="34">
        <v>0</v>
      </c>
      <c r="AE45" s="34">
        <v>41277</v>
      </c>
      <c r="AF45" s="33">
        <v>0</v>
      </c>
      <c r="AG45" s="34">
        <v>6775</v>
      </c>
      <c r="AH45" s="26">
        <v>45515</v>
      </c>
      <c r="AI45" s="34">
        <v>2165.27</v>
      </c>
      <c r="AJ45" s="33">
        <v>1840</v>
      </c>
      <c r="AK45" s="33">
        <v>4967.57</v>
      </c>
      <c r="AL45" s="33">
        <v>18147.29</v>
      </c>
      <c r="AM45" s="33">
        <v>1200</v>
      </c>
      <c r="AN45" s="33">
        <v>1800</v>
      </c>
      <c r="AO45" s="33">
        <v>5851.2</v>
      </c>
      <c r="AP45" s="33">
        <v>1755.3</v>
      </c>
      <c r="AQ45" s="33">
        <v>0</v>
      </c>
      <c r="AR45" s="33">
        <v>0</v>
      </c>
      <c r="AS45" s="33">
        <v>0</v>
      </c>
      <c r="AT45" s="34">
        <v>394967.99</v>
      </c>
      <c r="AU45">
        <v>0</v>
      </c>
      <c r="AV45" s="34">
        <v>178358.77000000008</v>
      </c>
      <c r="AW45" s="34">
        <v>0</v>
      </c>
      <c r="AX45" s="34">
        <v>41242.620000000003</v>
      </c>
      <c r="AY45" s="34">
        <v>43753.01</v>
      </c>
      <c r="AZ45" s="34">
        <v>2236.0700000000006</v>
      </c>
      <c r="BA45" s="34">
        <v>8189.4400000000005</v>
      </c>
      <c r="BB45" s="34">
        <v>2682.4</v>
      </c>
      <c r="BC45">
        <v>603.75</v>
      </c>
      <c r="BD45">
        <v>5835.3</v>
      </c>
      <c r="BE45" s="34">
        <v>9576.5499999999993</v>
      </c>
      <c r="BG45">
        <v>18421.82</v>
      </c>
      <c r="BH45">
        <v>2145.35</v>
      </c>
      <c r="BI45">
        <v>9018</v>
      </c>
      <c r="BK45">
        <v>4628.5</v>
      </c>
      <c r="BL45">
        <v>17782.59</v>
      </c>
      <c r="BM45" s="33">
        <v>8005.71</v>
      </c>
      <c r="BT45" s="33">
        <v>0</v>
      </c>
      <c r="BU45" s="33">
        <v>8516.68</v>
      </c>
      <c r="BV45" s="33">
        <v>2828.05</v>
      </c>
      <c r="BW45" s="33">
        <v>0</v>
      </c>
      <c r="BX45" s="33">
        <v>14111.24</v>
      </c>
      <c r="BY45" s="33">
        <v>0</v>
      </c>
      <c r="BZ45" s="33">
        <v>6417.75</v>
      </c>
      <c r="CA45" s="33">
        <v>20988.57</v>
      </c>
      <c r="CC45" s="33">
        <v>0</v>
      </c>
      <c r="CD45" s="33">
        <v>0</v>
      </c>
      <c r="CE45" s="33">
        <v>0</v>
      </c>
      <c r="CF45" s="33">
        <v>0</v>
      </c>
      <c r="CG45">
        <v>5192.5</v>
      </c>
      <c r="CH45">
        <v>0</v>
      </c>
      <c r="CI45">
        <v>0</v>
      </c>
      <c r="CJ45" s="33">
        <v>1</v>
      </c>
      <c r="CK45">
        <v>0</v>
      </c>
      <c r="CL45">
        <v>-2215</v>
      </c>
      <c r="CM45">
        <v>1270</v>
      </c>
      <c r="CN45">
        <v>0</v>
      </c>
      <c r="CS45" s="8">
        <v>-90099.979999999749</v>
      </c>
      <c r="CU45" s="8">
        <v>11540.150000000001</v>
      </c>
      <c r="CV45">
        <v>0</v>
      </c>
      <c r="CW45">
        <v>0</v>
      </c>
      <c r="CX45">
        <v>0</v>
      </c>
      <c r="DA45">
        <v>2228.4499999999998</v>
      </c>
      <c r="DB45">
        <v>222.8</v>
      </c>
    </row>
    <row r="46" spans="1:106" x14ac:dyDescent="0.25">
      <c r="A46" s="97" t="s">
        <v>379</v>
      </c>
      <c r="B46" t="s">
        <v>380</v>
      </c>
      <c r="C46">
        <v>311</v>
      </c>
      <c r="D46" s="33">
        <v>2924</v>
      </c>
      <c r="E46" t="s">
        <v>380</v>
      </c>
      <c r="F46" t="s">
        <v>381</v>
      </c>
      <c r="G46" t="s">
        <v>382</v>
      </c>
      <c r="H46" t="s">
        <v>383</v>
      </c>
      <c r="I46" t="s">
        <v>184</v>
      </c>
      <c r="T46" s="33" t="s">
        <v>185</v>
      </c>
      <c r="W46" s="33" t="s">
        <v>186</v>
      </c>
      <c r="X46" s="33" t="s">
        <v>187</v>
      </c>
      <c r="Z46" s="56">
        <v>247877</v>
      </c>
      <c r="AA46" s="8">
        <v>27710.720000000001</v>
      </c>
      <c r="AB46">
        <v>0</v>
      </c>
      <c r="AC46" s="34">
        <v>1009739</v>
      </c>
      <c r="AD46" s="34">
        <v>0</v>
      </c>
      <c r="AE46" s="34">
        <v>44277</v>
      </c>
      <c r="AF46" s="33">
        <v>0</v>
      </c>
      <c r="AG46" s="34">
        <v>27170</v>
      </c>
      <c r="AH46" s="26">
        <v>75158</v>
      </c>
      <c r="AI46" s="34">
        <v>569</v>
      </c>
      <c r="AJ46" s="33">
        <v>0</v>
      </c>
      <c r="AK46" s="33">
        <v>53598.07</v>
      </c>
      <c r="AL46" s="33">
        <v>24721.66</v>
      </c>
      <c r="AM46" s="33">
        <v>0</v>
      </c>
      <c r="AN46" s="33">
        <v>166.5</v>
      </c>
      <c r="AO46" s="33">
        <v>27790.99</v>
      </c>
      <c r="AP46" s="33">
        <v>638.16999999999996</v>
      </c>
      <c r="AQ46" s="33">
        <v>0</v>
      </c>
      <c r="AR46" s="33">
        <v>0</v>
      </c>
      <c r="AS46" s="33">
        <v>0</v>
      </c>
      <c r="AT46" s="34">
        <v>654310.99</v>
      </c>
      <c r="AU46">
        <v>0</v>
      </c>
      <c r="AV46" s="34">
        <v>241183.02000000016</v>
      </c>
      <c r="AW46" s="34">
        <v>0</v>
      </c>
      <c r="AX46" s="34">
        <v>78670.080000000002</v>
      </c>
      <c r="AY46" s="34">
        <v>0</v>
      </c>
      <c r="AZ46" s="34">
        <v>56946.830000000016</v>
      </c>
      <c r="BA46" s="34">
        <v>6097.43</v>
      </c>
      <c r="BB46" s="34">
        <v>2861.42</v>
      </c>
      <c r="BC46">
        <v>2149.9</v>
      </c>
      <c r="BE46" s="34">
        <v>6624.8499999999995</v>
      </c>
      <c r="BF46" s="34">
        <v>3086.65</v>
      </c>
      <c r="BG46">
        <v>28522.699999999993</v>
      </c>
      <c r="BH46">
        <v>4432.75</v>
      </c>
      <c r="BI46">
        <v>15382.36</v>
      </c>
      <c r="BK46">
        <v>5352.85</v>
      </c>
      <c r="BL46">
        <v>50434.44</v>
      </c>
      <c r="BM46" s="33">
        <v>16060.89</v>
      </c>
      <c r="BT46" s="33">
        <v>0</v>
      </c>
      <c r="BU46" s="33">
        <v>13474.14</v>
      </c>
      <c r="BV46" s="33">
        <v>4692</v>
      </c>
      <c r="BW46" s="33">
        <v>6469.27</v>
      </c>
      <c r="BX46" s="33">
        <v>106627.86</v>
      </c>
      <c r="BY46" s="33">
        <v>0</v>
      </c>
      <c r="BZ46" s="33">
        <v>8539.06</v>
      </c>
      <c r="CA46" s="33">
        <v>15768.71</v>
      </c>
      <c r="CC46" s="33">
        <v>0</v>
      </c>
      <c r="CD46" s="33">
        <v>47825.22</v>
      </c>
      <c r="CE46" s="33">
        <v>0</v>
      </c>
      <c r="CF46" s="33">
        <v>0</v>
      </c>
      <c r="CG46">
        <v>6340</v>
      </c>
      <c r="CH46">
        <v>0</v>
      </c>
      <c r="CI46">
        <v>0</v>
      </c>
      <c r="CJ46" s="33">
        <v>1</v>
      </c>
      <c r="CK46">
        <v>0</v>
      </c>
      <c r="CL46">
        <v>1159.92</v>
      </c>
      <c r="CM46">
        <v>0</v>
      </c>
      <c r="CN46">
        <v>16837.02</v>
      </c>
      <c r="CS46" s="8">
        <v>132103.91999999969</v>
      </c>
      <c r="CU46" s="8">
        <v>16053.779999999999</v>
      </c>
      <c r="CV46">
        <v>0</v>
      </c>
      <c r="CW46">
        <v>0</v>
      </c>
      <c r="CX46">
        <v>0</v>
      </c>
      <c r="DA46">
        <v>10303.27</v>
      </c>
      <c r="DB46">
        <v>7781.39</v>
      </c>
    </row>
    <row r="47" spans="1:106" x14ac:dyDescent="0.25">
      <c r="A47" s="97" t="s">
        <v>384</v>
      </c>
      <c r="B47" t="s">
        <v>385</v>
      </c>
      <c r="C47">
        <v>313</v>
      </c>
      <c r="D47" s="33">
        <v>2132</v>
      </c>
      <c r="E47" t="s">
        <v>385</v>
      </c>
      <c r="F47" t="s">
        <v>386</v>
      </c>
      <c r="G47" t="s">
        <v>387</v>
      </c>
      <c r="H47" t="s">
        <v>388</v>
      </c>
      <c r="I47" t="s">
        <v>184</v>
      </c>
      <c r="T47" s="33" t="s">
        <v>185</v>
      </c>
      <c r="W47" s="33" t="s">
        <v>186</v>
      </c>
      <c r="X47" s="33" t="s">
        <v>187</v>
      </c>
      <c r="Z47" s="8">
        <v>539595.03000000096</v>
      </c>
      <c r="AA47" s="8">
        <v>14913.880000000001</v>
      </c>
      <c r="AB47">
        <v>0</v>
      </c>
      <c r="AC47" s="34">
        <v>2495474.0499999998</v>
      </c>
      <c r="AD47" s="34">
        <v>0</v>
      </c>
      <c r="AE47" s="34">
        <v>262779.33</v>
      </c>
      <c r="AF47" s="33">
        <v>0</v>
      </c>
      <c r="AG47" s="34">
        <v>68342.5</v>
      </c>
      <c r="AH47" s="26">
        <v>144016.01</v>
      </c>
      <c r="AI47" s="34">
        <v>0</v>
      </c>
      <c r="AJ47" s="33">
        <v>17858.5</v>
      </c>
      <c r="AK47" s="33">
        <v>141613.51999999999</v>
      </c>
      <c r="AL47" s="33">
        <v>49250.36</v>
      </c>
      <c r="AM47" s="33">
        <v>2850</v>
      </c>
      <c r="AN47" s="33">
        <v>0</v>
      </c>
      <c r="AO47" s="33">
        <v>36674.31</v>
      </c>
      <c r="AP47" s="33">
        <v>0</v>
      </c>
      <c r="AQ47" s="33">
        <v>0</v>
      </c>
      <c r="AR47" s="33">
        <v>0</v>
      </c>
      <c r="AS47" s="33">
        <v>0</v>
      </c>
      <c r="AT47" s="34">
        <v>1455602.95</v>
      </c>
      <c r="AU47">
        <v>31170.16</v>
      </c>
      <c r="AV47" s="34">
        <v>801404.01000000152</v>
      </c>
      <c r="AW47" s="34">
        <v>49435.61</v>
      </c>
      <c r="AX47" s="34">
        <v>153291.96</v>
      </c>
      <c r="AY47" s="34">
        <v>0</v>
      </c>
      <c r="AZ47" s="34">
        <v>94764.909999999989</v>
      </c>
      <c r="BA47" s="34">
        <v>11998.490000000007</v>
      </c>
      <c r="BB47" s="34">
        <v>7851.3</v>
      </c>
      <c r="BD47">
        <v>12460.03</v>
      </c>
      <c r="BE47" s="34">
        <v>46419.000000000007</v>
      </c>
      <c r="BF47" s="34">
        <v>3421.79</v>
      </c>
      <c r="BG47">
        <v>71897.14</v>
      </c>
      <c r="BH47">
        <v>8165.51</v>
      </c>
      <c r="BI47">
        <v>24184.22</v>
      </c>
      <c r="BK47">
        <v>19645.89</v>
      </c>
      <c r="BL47">
        <v>87315.62</v>
      </c>
      <c r="BM47" s="33">
        <v>15497.01</v>
      </c>
      <c r="BT47" s="33">
        <v>0</v>
      </c>
      <c r="BU47" s="33">
        <v>35281.83</v>
      </c>
      <c r="BV47" s="33">
        <v>10695</v>
      </c>
      <c r="BW47" s="33">
        <v>529.01</v>
      </c>
      <c r="BX47" s="33">
        <v>147590.9</v>
      </c>
      <c r="BY47" s="33">
        <v>0</v>
      </c>
      <c r="BZ47" s="33">
        <v>45745.03</v>
      </c>
      <c r="CA47" s="33">
        <v>30137.24</v>
      </c>
      <c r="CC47" s="33">
        <v>0</v>
      </c>
      <c r="CD47" s="33">
        <v>52039.38</v>
      </c>
      <c r="CE47" s="33">
        <v>0</v>
      </c>
      <c r="CF47" s="33">
        <v>0</v>
      </c>
      <c r="CG47">
        <v>8972.5</v>
      </c>
      <c r="CH47">
        <v>0</v>
      </c>
      <c r="CI47">
        <v>0</v>
      </c>
      <c r="CJ47" s="33">
        <v>1</v>
      </c>
      <c r="CK47">
        <v>0</v>
      </c>
      <c r="CL47">
        <v>0</v>
      </c>
      <c r="CM47">
        <v>0</v>
      </c>
      <c r="CN47">
        <v>0</v>
      </c>
      <c r="CS47" s="8">
        <v>541909.61999999918</v>
      </c>
      <c r="CU47" s="8">
        <v>23886.38</v>
      </c>
      <c r="CV47">
        <v>0</v>
      </c>
      <c r="CW47">
        <v>0</v>
      </c>
      <c r="CX47">
        <v>0</v>
      </c>
      <c r="DA47">
        <v>6743.96</v>
      </c>
      <c r="DB47">
        <v>5964.63</v>
      </c>
    </row>
    <row r="48" spans="1:106" x14ac:dyDescent="0.25">
      <c r="A48" s="97" t="s">
        <v>389</v>
      </c>
      <c r="B48" t="s">
        <v>390</v>
      </c>
      <c r="C48">
        <v>314</v>
      </c>
      <c r="D48" s="33">
        <v>2095</v>
      </c>
      <c r="E48" t="s">
        <v>390</v>
      </c>
      <c r="F48" t="s">
        <v>391</v>
      </c>
      <c r="G48" t="s">
        <v>392</v>
      </c>
      <c r="H48" t="s">
        <v>393</v>
      </c>
      <c r="I48" t="s">
        <v>184</v>
      </c>
      <c r="T48" s="33" t="s">
        <v>185</v>
      </c>
      <c r="W48" s="33" t="s">
        <v>186</v>
      </c>
      <c r="X48" s="33" t="s">
        <v>187</v>
      </c>
      <c r="Z48" s="8">
        <v>120814.33000000002</v>
      </c>
      <c r="AA48" s="8">
        <v>973.14999999999964</v>
      </c>
      <c r="AB48">
        <v>0</v>
      </c>
      <c r="AC48" s="34">
        <v>935092.86</v>
      </c>
      <c r="AD48" s="34">
        <v>0</v>
      </c>
      <c r="AE48" s="34">
        <v>70031</v>
      </c>
      <c r="AF48" s="33">
        <v>0</v>
      </c>
      <c r="AG48" s="34">
        <v>83210</v>
      </c>
      <c r="AH48" s="26">
        <v>52099.83</v>
      </c>
      <c r="AI48" s="34">
        <v>2742.02</v>
      </c>
      <c r="AJ48" s="33">
        <v>0</v>
      </c>
      <c r="AK48" s="33">
        <v>52679.22</v>
      </c>
      <c r="AL48" s="33">
        <v>12085.78</v>
      </c>
      <c r="AM48" s="33">
        <v>3750</v>
      </c>
      <c r="AN48" s="33">
        <v>1653.87</v>
      </c>
      <c r="AO48" s="33">
        <v>5126.3999999999996</v>
      </c>
      <c r="AP48" s="33">
        <v>6709.89</v>
      </c>
      <c r="AQ48" s="33">
        <v>0</v>
      </c>
      <c r="AR48" s="33">
        <v>0</v>
      </c>
      <c r="AS48" s="33">
        <v>0</v>
      </c>
      <c r="AT48" s="34">
        <v>596051.75</v>
      </c>
      <c r="AU48">
        <v>0</v>
      </c>
      <c r="AV48" s="34">
        <v>207891.15999999986</v>
      </c>
      <c r="AW48" s="34">
        <v>23225.42</v>
      </c>
      <c r="AX48" s="34">
        <v>87886.67</v>
      </c>
      <c r="AY48" s="34">
        <v>0</v>
      </c>
      <c r="AZ48" s="34">
        <v>37362.570000000014</v>
      </c>
      <c r="BA48" s="34">
        <v>6661.1100000000006</v>
      </c>
      <c r="BB48" s="34">
        <v>2993.1</v>
      </c>
      <c r="BC48">
        <v>1035</v>
      </c>
      <c r="BE48" s="34">
        <v>16908.72</v>
      </c>
      <c r="BF48" s="34">
        <v>6267.8700000000008</v>
      </c>
      <c r="BG48">
        <v>21124.32</v>
      </c>
      <c r="BH48">
        <v>6649.89</v>
      </c>
      <c r="BI48">
        <v>13691.46</v>
      </c>
      <c r="BK48">
        <v>10137.379999999999</v>
      </c>
      <c r="BL48">
        <v>27734.12</v>
      </c>
      <c r="BM48" s="33">
        <v>16273.01</v>
      </c>
      <c r="BT48" s="33">
        <v>0</v>
      </c>
      <c r="BU48" s="33">
        <v>7909.46</v>
      </c>
      <c r="BV48" s="33">
        <v>8133.27</v>
      </c>
      <c r="BW48" s="33">
        <v>1934.72</v>
      </c>
      <c r="BX48" s="33">
        <v>55272.86</v>
      </c>
      <c r="BY48" s="33">
        <v>19887.93</v>
      </c>
      <c r="BZ48" s="33">
        <v>16103.77</v>
      </c>
      <c r="CA48" s="33">
        <v>30322.45</v>
      </c>
      <c r="CC48" s="33">
        <v>0</v>
      </c>
      <c r="CD48" s="33">
        <v>0</v>
      </c>
      <c r="CE48" s="33">
        <v>0</v>
      </c>
      <c r="CF48" s="33">
        <v>0</v>
      </c>
      <c r="CG48">
        <v>5818</v>
      </c>
      <c r="CH48">
        <v>0</v>
      </c>
      <c r="CI48">
        <v>0</v>
      </c>
      <c r="CJ48" s="33">
        <v>1</v>
      </c>
      <c r="CK48">
        <v>0</v>
      </c>
      <c r="CL48">
        <v>0</v>
      </c>
      <c r="CM48">
        <v>0</v>
      </c>
      <c r="CN48">
        <v>0</v>
      </c>
      <c r="CS48" s="8">
        <v>124537.18999999994</v>
      </c>
      <c r="CU48" s="8">
        <v>6791.15</v>
      </c>
      <c r="CV48">
        <v>0</v>
      </c>
      <c r="CW48">
        <v>0</v>
      </c>
      <c r="CX48">
        <v>0</v>
      </c>
      <c r="DA48">
        <v>12</v>
      </c>
      <c r="DB48">
        <v>5236.66</v>
      </c>
    </row>
    <row r="49" spans="1:106" s="89" customFormat="1" x14ac:dyDescent="0.25">
      <c r="A49" s="101" t="s">
        <v>394</v>
      </c>
      <c r="B49" t="s">
        <v>395</v>
      </c>
      <c r="C49" s="89">
        <v>318</v>
      </c>
      <c r="D49" s="90">
        <v>2101</v>
      </c>
      <c r="E49" s="89" t="s">
        <v>395</v>
      </c>
      <c r="F49" s="89" t="s">
        <v>396</v>
      </c>
      <c r="G49" s="89" t="s">
        <v>397</v>
      </c>
      <c r="H49" s="89" t="s">
        <v>398</v>
      </c>
      <c r="I49" s="89" t="s">
        <v>399</v>
      </c>
      <c r="J49" s="91">
        <v>2124</v>
      </c>
      <c r="T49" s="33" t="s">
        <v>185</v>
      </c>
      <c r="V49" s="90"/>
      <c r="W49" s="33" t="s">
        <v>186</v>
      </c>
      <c r="X49" s="33" t="s">
        <v>187</v>
      </c>
      <c r="Z49" s="92">
        <v>-666.55</v>
      </c>
      <c r="AA49" s="92">
        <v>0</v>
      </c>
      <c r="AB49" s="89">
        <v>0</v>
      </c>
      <c r="AC49" s="38">
        <v>0</v>
      </c>
      <c r="AD49" s="38">
        <v>0</v>
      </c>
      <c r="AE49" s="38">
        <v>0</v>
      </c>
      <c r="AF49" s="90">
        <v>0</v>
      </c>
      <c r="AG49" s="38">
        <v>0</v>
      </c>
      <c r="AH49" s="93">
        <v>0</v>
      </c>
      <c r="AI49" s="38">
        <v>0</v>
      </c>
      <c r="AJ49" s="90">
        <v>0</v>
      </c>
      <c r="AK49" s="90">
        <v>0</v>
      </c>
      <c r="AL49" s="90">
        <v>0</v>
      </c>
      <c r="AM49" s="90">
        <v>0</v>
      </c>
      <c r="AN49" s="90">
        <v>0</v>
      </c>
      <c r="AO49" s="90">
        <v>0</v>
      </c>
      <c r="AP49" s="90">
        <v>0</v>
      </c>
      <c r="AQ49" s="90">
        <v>0</v>
      </c>
      <c r="AR49" s="90">
        <v>0</v>
      </c>
      <c r="AS49" s="90">
        <v>0</v>
      </c>
      <c r="AT49" s="38">
        <v>0</v>
      </c>
      <c r="AU49" s="89">
        <v>0</v>
      </c>
      <c r="AV49" s="38"/>
      <c r="AW49" s="38">
        <v>0</v>
      </c>
      <c r="AX49" s="38">
        <v>0</v>
      </c>
      <c r="AY49" s="38">
        <v>0</v>
      </c>
      <c r="AZ49" s="38"/>
      <c r="BA49" s="38"/>
      <c r="BB49" s="38"/>
      <c r="BE49" s="38"/>
      <c r="BF49" s="38"/>
      <c r="BH49" s="89">
        <v>0</v>
      </c>
      <c r="BI49" s="89">
        <v>0</v>
      </c>
      <c r="BK49" s="89">
        <v>0</v>
      </c>
      <c r="BL49" s="89">
        <v>0</v>
      </c>
      <c r="BM49" s="90">
        <v>0</v>
      </c>
      <c r="BT49" s="90">
        <v>0</v>
      </c>
      <c r="BU49" s="90">
        <v>0</v>
      </c>
      <c r="BV49" s="90">
        <v>0</v>
      </c>
      <c r="BW49" s="90">
        <v>0</v>
      </c>
      <c r="BX49" s="90">
        <v>0</v>
      </c>
      <c r="BY49" s="90">
        <v>0</v>
      </c>
      <c r="BZ49" s="90">
        <v>0</v>
      </c>
      <c r="CA49" s="90">
        <v>644.29</v>
      </c>
      <c r="CB49" s="90"/>
      <c r="CC49" s="90">
        <v>0</v>
      </c>
      <c r="CD49" s="90">
        <v>0</v>
      </c>
      <c r="CE49" s="90">
        <v>0</v>
      </c>
      <c r="CF49" s="90">
        <v>0</v>
      </c>
      <c r="CI49" s="89">
        <v>0</v>
      </c>
      <c r="CJ49" s="90">
        <v>1</v>
      </c>
      <c r="CK49" s="89">
        <v>0</v>
      </c>
      <c r="CS49" s="92">
        <v>-1310.84</v>
      </c>
      <c r="CU49" s="92">
        <v>0</v>
      </c>
      <c r="CV49" s="89">
        <v>0</v>
      </c>
      <c r="CW49" s="89">
        <v>0</v>
      </c>
      <c r="CX49" s="89">
        <v>0</v>
      </c>
      <c r="DA49" s="89">
        <v>0</v>
      </c>
      <c r="DB49" s="89">
        <v>0</v>
      </c>
    </row>
    <row r="50" spans="1:106" x14ac:dyDescent="0.25">
      <c r="A50" s="97" t="s">
        <v>400</v>
      </c>
      <c r="B50" t="s">
        <v>401</v>
      </c>
      <c r="C50">
        <v>324</v>
      </c>
      <c r="D50" s="33">
        <v>2110</v>
      </c>
      <c r="E50" t="s">
        <v>401</v>
      </c>
      <c r="F50" t="s">
        <v>265</v>
      </c>
      <c r="G50" t="s">
        <v>402</v>
      </c>
      <c r="H50" t="s">
        <v>403</v>
      </c>
      <c r="I50" t="s">
        <v>184</v>
      </c>
      <c r="T50" s="33" t="s">
        <v>185</v>
      </c>
      <c r="W50" s="33" t="s">
        <v>186</v>
      </c>
      <c r="X50" s="33" t="s">
        <v>187</v>
      </c>
      <c r="Z50" s="8">
        <v>51798.429999999731</v>
      </c>
      <c r="AA50" s="8">
        <v>23066.600000000002</v>
      </c>
      <c r="AB50">
        <v>0</v>
      </c>
      <c r="AC50" s="34">
        <v>555398</v>
      </c>
      <c r="AD50" s="34">
        <v>0</v>
      </c>
      <c r="AE50" s="34">
        <v>45695</v>
      </c>
      <c r="AF50" s="33">
        <v>0</v>
      </c>
      <c r="AG50" s="34">
        <v>18565</v>
      </c>
      <c r="AH50" s="26">
        <v>35049</v>
      </c>
      <c r="AI50" s="34">
        <v>0</v>
      </c>
      <c r="AJ50" s="33">
        <v>0</v>
      </c>
      <c r="AK50" s="33">
        <v>4272.32</v>
      </c>
      <c r="AL50" s="33">
        <v>7606.72</v>
      </c>
      <c r="AM50" s="33">
        <v>0</v>
      </c>
      <c r="AN50" s="33">
        <v>4680</v>
      </c>
      <c r="AO50" s="33">
        <v>5078.6000000000004</v>
      </c>
      <c r="AP50" s="33">
        <v>594.08000000000004</v>
      </c>
      <c r="AQ50" s="33">
        <v>0</v>
      </c>
      <c r="AR50" s="33">
        <v>0</v>
      </c>
      <c r="AS50" s="33">
        <v>0</v>
      </c>
      <c r="AT50" s="34">
        <v>335723.52000000002</v>
      </c>
      <c r="AU50">
        <v>0</v>
      </c>
      <c r="AV50" s="34">
        <v>131777.98000000021</v>
      </c>
      <c r="AW50" s="34">
        <v>19729.61</v>
      </c>
      <c r="AX50" s="34">
        <v>42180.73</v>
      </c>
      <c r="AY50" s="34">
        <v>0</v>
      </c>
      <c r="AZ50" s="34">
        <v>25308.060000000012</v>
      </c>
      <c r="BA50" s="34">
        <v>4000.1500000000005</v>
      </c>
      <c r="BB50" s="34">
        <v>1851.86</v>
      </c>
      <c r="BC50">
        <v>6061.55</v>
      </c>
      <c r="BE50" s="34">
        <v>6573.119999999999</v>
      </c>
      <c r="BF50" s="34">
        <v>2697.53</v>
      </c>
      <c r="BG50">
        <v>4273.3500000000004</v>
      </c>
      <c r="BH50">
        <v>3509.63</v>
      </c>
      <c r="BI50">
        <v>10034.59</v>
      </c>
      <c r="BK50">
        <v>2090.9299999999998</v>
      </c>
      <c r="BL50">
        <v>11812.91</v>
      </c>
      <c r="BM50" s="33">
        <v>4391.2</v>
      </c>
      <c r="BT50" s="33">
        <v>0</v>
      </c>
      <c r="BU50" s="33">
        <v>9438.7099999999991</v>
      </c>
      <c r="BV50" s="33">
        <v>1863</v>
      </c>
      <c r="BW50" s="33">
        <v>0</v>
      </c>
      <c r="BX50" s="33">
        <v>30521.07</v>
      </c>
      <c r="BY50" s="33">
        <v>2492.04</v>
      </c>
      <c r="BZ50" s="33">
        <v>14583.17</v>
      </c>
      <c r="CA50" s="33">
        <v>11270.24</v>
      </c>
      <c r="CC50" s="33">
        <v>0</v>
      </c>
      <c r="CD50" s="33">
        <v>66.599999999999994</v>
      </c>
      <c r="CE50" s="33">
        <v>0</v>
      </c>
      <c r="CF50" s="33">
        <v>0</v>
      </c>
      <c r="CG50">
        <v>4978.75</v>
      </c>
      <c r="CH50">
        <v>0</v>
      </c>
      <c r="CI50">
        <v>0</v>
      </c>
      <c r="CJ50" s="33">
        <v>1</v>
      </c>
      <c r="CK50">
        <v>0</v>
      </c>
      <c r="CL50">
        <v>0</v>
      </c>
      <c r="CM50">
        <v>0</v>
      </c>
      <c r="CN50">
        <v>914.14</v>
      </c>
      <c r="CS50" s="8">
        <v>46485.599999999278</v>
      </c>
      <c r="CU50" s="8">
        <v>27131.210000000003</v>
      </c>
      <c r="CV50">
        <v>0</v>
      </c>
      <c r="CW50">
        <v>0</v>
      </c>
      <c r="CX50">
        <v>0</v>
      </c>
      <c r="DA50">
        <v>411.18</v>
      </c>
      <c r="DB50">
        <v>1517.5</v>
      </c>
    </row>
    <row r="51" spans="1:106" x14ac:dyDescent="0.25">
      <c r="A51" s="97" t="s">
        <v>404</v>
      </c>
      <c r="B51" t="s">
        <v>405</v>
      </c>
      <c r="C51">
        <v>327</v>
      </c>
      <c r="D51" s="33">
        <v>2918</v>
      </c>
      <c r="E51" t="s">
        <v>405</v>
      </c>
      <c r="F51" t="s">
        <v>406</v>
      </c>
      <c r="G51" t="s">
        <v>407</v>
      </c>
      <c r="H51" t="s">
        <v>408</v>
      </c>
      <c r="I51" t="s">
        <v>184</v>
      </c>
      <c r="T51" s="33" t="s">
        <v>185</v>
      </c>
      <c r="W51" s="33" t="s">
        <v>186</v>
      </c>
      <c r="X51" s="33" t="s">
        <v>187</v>
      </c>
      <c r="Z51" s="8">
        <v>104150.66000000032</v>
      </c>
      <c r="AA51" s="8">
        <v>2845.0400000000009</v>
      </c>
      <c r="AB51">
        <v>0</v>
      </c>
      <c r="AC51" s="34">
        <v>553399.29</v>
      </c>
      <c r="AD51" s="34">
        <v>0</v>
      </c>
      <c r="AE51" s="34">
        <v>13590</v>
      </c>
      <c r="AF51" s="33">
        <v>0</v>
      </c>
      <c r="AG51" s="34">
        <v>11255</v>
      </c>
      <c r="AH51" s="26">
        <v>41073</v>
      </c>
      <c r="AI51" s="34">
        <v>1563.75</v>
      </c>
      <c r="AJ51" s="33">
        <v>0</v>
      </c>
      <c r="AK51" s="33">
        <v>11888.66</v>
      </c>
      <c r="AL51" s="33">
        <v>7941.28</v>
      </c>
      <c r="AM51" s="102">
        <v>-2000</v>
      </c>
      <c r="AN51" s="33">
        <v>0</v>
      </c>
      <c r="AO51" s="33">
        <v>7073.28</v>
      </c>
      <c r="AP51" s="40">
        <v>-86.47</v>
      </c>
      <c r="AQ51" s="33">
        <v>0</v>
      </c>
      <c r="AR51" s="33">
        <v>0</v>
      </c>
      <c r="AS51" s="33">
        <v>0</v>
      </c>
      <c r="AT51" s="34">
        <v>368008.54</v>
      </c>
      <c r="AU51">
        <v>0</v>
      </c>
      <c r="AV51" s="34">
        <v>108102.58999999995</v>
      </c>
      <c r="AW51" s="34">
        <v>0</v>
      </c>
      <c r="AX51" s="34">
        <v>35148.49</v>
      </c>
      <c r="AY51" s="34">
        <v>0</v>
      </c>
      <c r="AZ51" s="34">
        <v>2162.85</v>
      </c>
      <c r="BA51" s="34">
        <v>2007.8799999999997</v>
      </c>
      <c r="BB51" s="34">
        <v>4770.54</v>
      </c>
      <c r="BC51">
        <v>483</v>
      </c>
      <c r="BE51" s="34">
        <v>15143.439999999997</v>
      </c>
      <c r="BF51" s="34">
        <v>4383.21</v>
      </c>
      <c r="BG51">
        <v>19976.760000000006</v>
      </c>
      <c r="BH51">
        <v>1775.01</v>
      </c>
      <c r="BI51">
        <v>7183.48</v>
      </c>
      <c r="BK51">
        <v>787.3</v>
      </c>
      <c r="BL51">
        <v>14218.18</v>
      </c>
      <c r="BM51" s="33">
        <v>13426.92</v>
      </c>
      <c r="BT51" s="33">
        <v>0</v>
      </c>
      <c r="BU51" s="33">
        <v>9652.35</v>
      </c>
      <c r="BV51" s="33">
        <v>1932</v>
      </c>
      <c r="BW51" s="33">
        <v>588.97</v>
      </c>
      <c r="BX51" s="33">
        <v>46475.43</v>
      </c>
      <c r="BY51" s="33">
        <v>0</v>
      </c>
      <c r="BZ51" s="33">
        <v>23675.360000000001</v>
      </c>
      <c r="CA51" s="33">
        <v>18299.099999999999</v>
      </c>
      <c r="CC51" s="33">
        <v>0</v>
      </c>
      <c r="CD51" s="33">
        <v>0</v>
      </c>
      <c r="CE51" s="33">
        <v>0</v>
      </c>
      <c r="CF51" s="33">
        <v>0</v>
      </c>
      <c r="CG51">
        <v>4888.75</v>
      </c>
      <c r="CH51">
        <v>0</v>
      </c>
      <c r="CI51">
        <v>0</v>
      </c>
      <c r="CJ51" s="33">
        <v>1</v>
      </c>
      <c r="CK51">
        <v>0</v>
      </c>
      <c r="CL51">
        <v>0</v>
      </c>
      <c r="CM51">
        <v>4510.29</v>
      </c>
      <c r="CN51">
        <v>0</v>
      </c>
      <c r="CS51" s="8">
        <v>51647.050000000512</v>
      </c>
      <c r="CU51" s="8">
        <v>3223.5000000000009</v>
      </c>
      <c r="CV51">
        <v>0</v>
      </c>
      <c r="CW51">
        <v>0</v>
      </c>
      <c r="CX51">
        <v>0</v>
      </c>
      <c r="DA51">
        <v>0</v>
      </c>
      <c r="DB51">
        <v>0</v>
      </c>
    </row>
    <row r="52" spans="1:106" x14ac:dyDescent="0.25">
      <c r="A52" s="97" t="s">
        <v>409</v>
      </c>
      <c r="B52" t="s">
        <v>410</v>
      </c>
      <c r="C52">
        <v>331</v>
      </c>
      <c r="D52" s="33">
        <v>3104</v>
      </c>
      <c r="E52" t="s">
        <v>410</v>
      </c>
      <c r="F52" t="s">
        <v>411</v>
      </c>
      <c r="G52" t="s">
        <v>412</v>
      </c>
      <c r="H52" t="s">
        <v>413</v>
      </c>
      <c r="I52" t="s">
        <v>184</v>
      </c>
      <c r="T52" s="33" t="s">
        <v>185</v>
      </c>
      <c r="W52" s="33" t="s">
        <v>186</v>
      </c>
      <c r="X52" s="33" t="s">
        <v>187</v>
      </c>
      <c r="Z52" s="8">
        <v>86671.560000000027</v>
      </c>
      <c r="AA52" s="8">
        <v>1035.7199999999993</v>
      </c>
      <c r="AB52">
        <v>0</v>
      </c>
      <c r="AC52" s="34">
        <v>342736</v>
      </c>
      <c r="AD52" s="34">
        <v>0</v>
      </c>
      <c r="AE52" s="34">
        <v>15616</v>
      </c>
      <c r="AF52" s="33">
        <v>0</v>
      </c>
      <c r="AG52" s="34">
        <v>15150</v>
      </c>
      <c r="AH52" s="26">
        <v>25796</v>
      </c>
      <c r="AI52" s="34">
        <v>2547.15</v>
      </c>
      <c r="AJ52" s="33">
        <v>4675</v>
      </c>
      <c r="AK52" s="33">
        <v>18053.68</v>
      </c>
      <c r="AL52" s="33">
        <v>3670.71</v>
      </c>
      <c r="AM52" s="33">
        <v>0</v>
      </c>
      <c r="AN52" s="33">
        <v>0</v>
      </c>
      <c r="AO52" s="33">
        <v>3627.5</v>
      </c>
      <c r="AP52" s="33">
        <v>0</v>
      </c>
      <c r="AQ52" s="33">
        <v>0</v>
      </c>
      <c r="AR52" s="33">
        <v>0</v>
      </c>
      <c r="AS52" s="33">
        <v>0</v>
      </c>
      <c r="AT52" s="34">
        <v>229475.16</v>
      </c>
      <c r="AU52">
        <v>4259.8100000000004</v>
      </c>
      <c r="AV52" s="34">
        <v>41669.889999999941</v>
      </c>
      <c r="AW52" s="34">
        <v>15277.45</v>
      </c>
      <c r="AX52" s="34">
        <v>35290.879999999997</v>
      </c>
      <c r="AY52" s="34">
        <v>0</v>
      </c>
      <c r="AZ52" s="34">
        <v>7522.0099999999911</v>
      </c>
      <c r="BA52" s="34">
        <v>2760.01</v>
      </c>
      <c r="BB52" s="34">
        <v>1205.2</v>
      </c>
      <c r="BE52" s="34">
        <v>9279.26</v>
      </c>
      <c r="BF52" s="34">
        <v>4243.16</v>
      </c>
      <c r="BG52">
        <v>640.96999999999991</v>
      </c>
      <c r="BH52">
        <v>281.83</v>
      </c>
      <c r="BI52">
        <v>11057.89</v>
      </c>
      <c r="BK52">
        <v>2780.41</v>
      </c>
      <c r="BL52">
        <v>17109.89</v>
      </c>
      <c r="BM52" s="33">
        <v>3604.22</v>
      </c>
      <c r="BT52" s="33">
        <v>0</v>
      </c>
      <c r="BU52" s="33">
        <v>11314.71</v>
      </c>
      <c r="BV52" s="33">
        <v>1137.2</v>
      </c>
      <c r="BW52" s="33">
        <v>13133.44</v>
      </c>
      <c r="BX52" s="33">
        <v>23678.61</v>
      </c>
      <c r="BY52" s="33">
        <v>0</v>
      </c>
      <c r="BZ52" s="33">
        <v>10722.01</v>
      </c>
      <c r="CA52" s="33">
        <v>14106.03</v>
      </c>
      <c r="CC52" s="33">
        <v>0</v>
      </c>
      <c r="CD52" s="33">
        <v>0</v>
      </c>
      <c r="CE52" s="33">
        <v>0</v>
      </c>
      <c r="CF52" s="33">
        <v>0</v>
      </c>
      <c r="CG52">
        <v>4663.75</v>
      </c>
      <c r="CH52">
        <v>0</v>
      </c>
      <c r="CI52">
        <v>0</v>
      </c>
      <c r="CJ52" s="33">
        <v>1</v>
      </c>
      <c r="CK52">
        <v>0</v>
      </c>
      <c r="CL52">
        <v>0</v>
      </c>
      <c r="CM52">
        <v>0</v>
      </c>
      <c r="CN52">
        <v>828.87</v>
      </c>
      <c r="CS52" s="8">
        <v>57993.560000000114</v>
      </c>
      <c r="CU52" s="8">
        <v>4870.5999999999995</v>
      </c>
      <c r="CV52">
        <v>0</v>
      </c>
      <c r="CW52">
        <v>0</v>
      </c>
      <c r="CX52">
        <v>0</v>
      </c>
      <c r="DA52">
        <v>79.11</v>
      </c>
      <c r="DB52">
        <v>0</v>
      </c>
    </row>
    <row r="53" spans="1:106" x14ac:dyDescent="0.25">
      <c r="A53" s="97" t="s">
        <v>414</v>
      </c>
      <c r="B53" t="s">
        <v>415</v>
      </c>
      <c r="C53">
        <v>332</v>
      </c>
      <c r="D53" s="33">
        <v>2118</v>
      </c>
      <c r="E53" t="s">
        <v>415</v>
      </c>
      <c r="F53" t="s">
        <v>416</v>
      </c>
      <c r="G53" t="s">
        <v>417</v>
      </c>
      <c r="H53" t="s">
        <v>418</v>
      </c>
      <c r="I53" t="s">
        <v>184</v>
      </c>
      <c r="T53" s="33" t="s">
        <v>185</v>
      </c>
      <c r="W53" s="33" t="s">
        <v>186</v>
      </c>
      <c r="X53" s="33" t="s">
        <v>187</v>
      </c>
      <c r="Z53" s="8">
        <v>113361.91000000111</v>
      </c>
      <c r="AA53" s="8">
        <v>29329.97</v>
      </c>
      <c r="AB53">
        <v>0</v>
      </c>
      <c r="AC53" s="34">
        <v>980428.86</v>
      </c>
      <c r="AD53" s="34">
        <v>0</v>
      </c>
      <c r="AE53" s="34">
        <v>171212</v>
      </c>
      <c r="AF53" s="33">
        <v>0</v>
      </c>
      <c r="AG53" s="34">
        <v>59385</v>
      </c>
      <c r="AH53" s="26">
        <v>56138</v>
      </c>
      <c r="AI53" s="34">
        <v>0</v>
      </c>
      <c r="AJ53" s="33">
        <v>64</v>
      </c>
      <c r="AK53" s="33">
        <v>35972.559999999998</v>
      </c>
      <c r="AL53" s="33">
        <v>15881.68</v>
      </c>
      <c r="AM53" s="33">
        <v>0</v>
      </c>
      <c r="AN53" s="33">
        <v>1617.6</v>
      </c>
      <c r="AO53" s="33">
        <v>5000.25</v>
      </c>
      <c r="AP53" s="33">
        <v>710</v>
      </c>
      <c r="AQ53" s="33">
        <v>0</v>
      </c>
      <c r="AR53" s="33">
        <v>0</v>
      </c>
      <c r="AS53" s="33">
        <v>0</v>
      </c>
      <c r="AT53" s="34">
        <v>664559.56999999995</v>
      </c>
      <c r="AU53">
        <v>14064.35</v>
      </c>
      <c r="AV53" s="34">
        <v>267138.01000000018</v>
      </c>
      <c r="AW53" s="34">
        <v>43394.94</v>
      </c>
      <c r="AX53" s="34">
        <v>43997.26</v>
      </c>
      <c r="AY53" s="34">
        <v>22554.95</v>
      </c>
      <c r="AZ53" s="34">
        <v>40848.410000000018</v>
      </c>
      <c r="BA53" s="34">
        <v>9535.9999999999982</v>
      </c>
      <c r="BB53" s="34">
        <v>2532.71</v>
      </c>
      <c r="BC53">
        <v>1023.5</v>
      </c>
      <c r="BD53">
        <v>8017.989999999998</v>
      </c>
      <c r="BE53" s="34">
        <v>23648.18</v>
      </c>
      <c r="BF53" s="34">
        <v>4436.3600000000006</v>
      </c>
      <c r="BG53">
        <v>2073.6800000000003</v>
      </c>
      <c r="BH53">
        <v>4838.05</v>
      </c>
      <c r="BI53">
        <v>24548.45</v>
      </c>
      <c r="BK53">
        <v>10277.59</v>
      </c>
      <c r="BL53">
        <v>35950.57</v>
      </c>
      <c r="BM53" s="33">
        <v>14405.31</v>
      </c>
      <c r="BT53" s="33">
        <v>0</v>
      </c>
      <c r="BU53" s="33">
        <v>15733.8</v>
      </c>
      <c r="BV53" s="33">
        <v>95</v>
      </c>
      <c r="BW53" s="33">
        <v>8032.05</v>
      </c>
      <c r="BX53" s="33">
        <v>21496.38</v>
      </c>
      <c r="BY53" s="33">
        <v>25330.400000000001</v>
      </c>
      <c r="BZ53" s="33">
        <v>73066.490000000005</v>
      </c>
      <c r="CA53" s="33">
        <v>44386.17</v>
      </c>
      <c r="CC53" s="33">
        <v>0</v>
      </c>
      <c r="CD53" s="33">
        <v>8738.7999999999993</v>
      </c>
      <c r="CE53" s="33">
        <v>0</v>
      </c>
      <c r="CF53" s="33">
        <v>0</v>
      </c>
      <c r="CG53">
        <v>6205</v>
      </c>
      <c r="CH53">
        <v>0</v>
      </c>
      <c r="CI53">
        <v>0</v>
      </c>
      <c r="CJ53" s="33">
        <v>1</v>
      </c>
      <c r="CK53">
        <v>0</v>
      </c>
      <c r="CL53">
        <v>0</v>
      </c>
      <c r="CM53">
        <v>0</v>
      </c>
      <c r="CN53">
        <v>0</v>
      </c>
      <c r="CS53" s="8">
        <v>5046.8900000010617</v>
      </c>
      <c r="CU53" s="8">
        <v>35534.97</v>
      </c>
      <c r="CV53">
        <v>0</v>
      </c>
      <c r="CW53">
        <v>0</v>
      </c>
      <c r="CX53">
        <v>0</v>
      </c>
      <c r="DA53">
        <v>16999.91</v>
      </c>
      <c r="DB53">
        <v>8498.9699999999993</v>
      </c>
    </row>
    <row r="54" spans="1:106" x14ac:dyDescent="0.25">
      <c r="A54" s="97" t="s">
        <v>419</v>
      </c>
      <c r="B54" t="s">
        <v>420</v>
      </c>
      <c r="C54">
        <v>333</v>
      </c>
      <c r="D54" s="33">
        <v>2117</v>
      </c>
      <c r="E54" t="s">
        <v>420</v>
      </c>
      <c r="F54" t="s">
        <v>421</v>
      </c>
      <c r="G54" t="s">
        <v>422</v>
      </c>
      <c r="H54" t="s">
        <v>423</v>
      </c>
      <c r="I54" t="s">
        <v>184</v>
      </c>
      <c r="T54" s="33" t="s">
        <v>185</v>
      </c>
      <c r="W54" s="33" t="s">
        <v>186</v>
      </c>
      <c r="X54" s="33" t="s">
        <v>187</v>
      </c>
      <c r="Z54" s="8">
        <v>279872.83000000101</v>
      </c>
      <c r="AA54" s="8">
        <v>43004.490000000005</v>
      </c>
      <c r="AB54">
        <v>0</v>
      </c>
      <c r="AC54" s="34">
        <v>1966724.29</v>
      </c>
      <c r="AD54" s="34">
        <v>0</v>
      </c>
      <c r="AE54" s="34">
        <v>124930</v>
      </c>
      <c r="AF54" s="33">
        <v>0</v>
      </c>
      <c r="AG54" s="34">
        <v>137763</v>
      </c>
      <c r="AH54" s="26">
        <v>97735</v>
      </c>
      <c r="AI54" s="34">
        <v>1000</v>
      </c>
      <c r="AJ54" s="33">
        <v>0</v>
      </c>
      <c r="AK54" s="33">
        <v>35954.410000000003</v>
      </c>
      <c r="AL54" s="33">
        <v>28491.35</v>
      </c>
      <c r="AM54" s="33">
        <v>11268</v>
      </c>
      <c r="AN54" s="40">
        <v>-4286</v>
      </c>
      <c r="AO54" s="33">
        <v>18758.48</v>
      </c>
      <c r="AP54" s="33">
        <v>11230.74</v>
      </c>
      <c r="AQ54" s="33">
        <v>0</v>
      </c>
      <c r="AR54" s="33">
        <v>0</v>
      </c>
      <c r="AS54" s="33">
        <v>0</v>
      </c>
      <c r="AT54" s="34">
        <v>1279767.79</v>
      </c>
      <c r="AU54">
        <v>2047.48</v>
      </c>
      <c r="AV54" s="34">
        <v>492641.40999999963</v>
      </c>
      <c r="AW54" s="34">
        <v>34458.769999999997</v>
      </c>
      <c r="AX54" s="34">
        <v>141468.76999999999</v>
      </c>
      <c r="AY54" s="34">
        <v>0</v>
      </c>
      <c r="AZ54" s="34">
        <v>39423.069999999956</v>
      </c>
      <c r="BA54" s="34">
        <v>11239.36</v>
      </c>
      <c r="BB54" s="34">
        <v>1906.48</v>
      </c>
      <c r="BC54">
        <v>11810.16</v>
      </c>
      <c r="BD54">
        <v>1190</v>
      </c>
      <c r="BE54" s="34">
        <v>15097.69</v>
      </c>
      <c r="BF54" s="34">
        <v>11015.94</v>
      </c>
      <c r="BG54">
        <v>47697.939999999988</v>
      </c>
      <c r="BH54">
        <v>8658.89</v>
      </c>
      <c r="BI54">
        <v>19901.560000000001</v>
      </c>
      <c r="BK54">
        <v>9350.33</v>
      </c>
      <c r="BL54">
        <v>63489.97</v>
      </c>
      <c r="BM54" s="33">
        <v>31381.17</v>
      </c>
      <c r="BT54" s="33">
        <v>0</v>
      </c>
      <c r="BU54" s="33">
        <v>19749.38</v>
      </c>
      <c r="BV54" s="33">
        <v>8901</v>
      </c>
      <c r="BW54" s="33">
        <v>1567.01</v>
      </c>
      <c r="BX54" s="33">
        <v>94762.35</v>
      </c>
      <c r="BY54" s="33">
        <v>48754.26</v>
      </c>
      <c r="BZ54" s="33">
        <v>38264.92</v>
      </c>
      <c r="CA54" s="33">
        <v>38565.769999999997</v>
      </c>
      <c r="CC54" s="33">
        <v>0</v>
      </c>
      <c r="CD54" s="33">
        <v>6679.9</v>
      </c>
      <c r="CE54" s="33">
        <v>0</v>
      </c>
      <c r="CF54" s="33">
        <v>0</v>
      </c>
      <c r="CG54">
        <v>8336.8799999999992</v>
      </c>
      <c r="CH54">
        <v>0</v>
      </c>
      <c r="CI54">
        <v>0</v>
      </c>
      <c r="CJ54" s="33">
        <v>1</v>
      </c>
      <c r="CK54">
        <v>0</v>
      </c>
      <c r="CL54">
        <v>1254</v>
      </c>
      <c r="CM54">
        <v>9721</v>
      </c>
      <c r="CN54">
        <v>1106.5</v>
      </c>
      <c r="CS54" s="8">
        <v>229650.73000000231</v>
      </c>
      <c r="CU54" s="8">
        <v>39259.870000000003</v>
      </c>
      <c r="CV54">
        <v>0</v>
      </c>
      <c r="CW54">
        <v>0</v>
      </c>
      <c r="CX54">
        <v>0</v>
      </c>
      <c r="DA54">
        <v>0</v>
      </c>
      <c r="DB54">
        <v>0</v>
      </c>
    </row>
    <row r="55" spans="1:106" x14ac:dyDescent="0.25">
      <c r="A55" s="98" t="s">
        <v>424</v>
      </c>
      <c r="B55" t="s">
        <v>425</v>
      </c>
      <c r="C55">
        <v>337</v>
      </c>
      <c r="D55" s="33">
        <v>2121</v>
      </c>
      <c r="E55" t="s">
        <v>425</v>
      </c>
      <c r="F55" t="s">
        <v>323</v>
      </c>
      <c r="G55" t="s">
        <v>426</v>
      </c>
      <c r="H55" t="s">
        <v>427</v>
      </c>
      <c r="I55" t="s">
        <v>184</v>
      </c>
      <c r="T55" s="33" t="s">
        <v>185</v>
      </c>
      <c r="V55" s="33" t="s">
        <v>187</v>
      </c>
      <c r="W55" s="33" t="s">
        <v>186</v>
      </c>
      <c r="X55" s="33" t="s">
        <v>187</v>
      </c>
      <c r="Z55" s="8">
        <v>245230.76000000015</v>
      </c>
      <c r="AA55" s="8">
        <v>4848.2899999999991</v>
      </c>
      <c r="AB55">
        <v>0</v>
      </c>
      <c r="AC55" s="34">
        <v>0</v>
      </c>
      <c r="AD55" s="34">
        <v>0</v>
      </c>
      <c r="AE55" s="34">
        <v>0</v>
      </c>
      <c r="AF55" s="33">
        <v>0</v>
      </c>
      <c r="AG55" s="34">
        <v>0</v>
      </c>
      <c r="AH55" s="26">
        <v>7033</v>
      </c>
      <c r="AI55" s="34">
        <v>0</v>
      </c>
      <c r="AJ55" s="33">
        <v>0</v>
      </c>
      <c r="AK55" s="33">
        <v>0</v>
      </c>
      <c r="AL55" s="33">
        <v>445.35</v>
      </c>
      <c r="AM55" s="33">
        <v>0</v>
      </c>
      <c r="AN55" s="33">
        <v>0</v>
      </c>
      <c r="AO55" s="33">
        <v>0</v>
      </c>
      <c r="AP55" s="33">
        <v>7427.6</v>
      </c>
      <c r="AQ55" s="33">
        <v>0</v>
      </c>
      <c r="AR55" s="33">
        <v>0</v>
      </c>
      <c r="AS55" s="33">
        <v>0</v>
      </c>
      <c r="AT55" s="34">
        <v>0</v>
      </c>
      <c r="AU55">
        <v>0</v>
      </c>
      <c r="AV55" s="34">
        <v>2831.48</v>
      </c>
      <c r="AW55" s="34">
        <v>0</v>
      </c>
      <c r="AX55" s="34">
        <v>0</v>
      </c>
      <c r="AY55" s="34">
        <v>0</v>
      </c>
      <c r="BA55" s="34">
        <v>13.92</v>
      </c>
      <c r="BH55">
        <v>165.54</v>
      </c>
      <c r="BI55">
        <v>777.14</v>
      </c>
      <c r="BK55">
        <v>0</v>
      </c>
      <c r="BL55">
        <v>0</v>
      </c>
      <c r="BM55" s="33">
        <v>0</v>
      </c>
      <c r="BT55" s="33">
        <v>0</v>
      </c>
      <c r="BU55" s="33">
        <v>254.59</v>
      </c>
      <c r="BV55" s="33">
        <v>0</v>
      </c>
      <c r="BW55" s="33">
        <v>256161.96</v>
      </c>
      <c r="BX55" s="33">
        <v>0</v>
      </c>
      <c r="BY55" s="33">
        <v>0</v>
      </c>
      <c r="BZ55" s="33">
        <v>0</v>
      </c>
      <c r="CA55" s="33">
        <v>0</v>
      </c>
      <c r="CC55" s="33">
        <v>0</v>
      </c>
      <c r="CD55" s="33">
        <v>0</v>
      </c>
      <c r="CE55" s="33">
        <v>0</v>
      </c>
      <c r="CF55" s="33">
        <v>0</v>
      </c>
      <c r="CG55">
        <v>0</v>
      </c>
      <c r="CH55">
        <v>0</v>
      </c>
      <c r="CI55">
        <v>0</v>
      </c>
      <c r="CJ55" s="33">
        <v>1</v>
      </c>
      <c r="CK55">
        <v>0</v>
      </c>
      <c r="CL55">
        <v>4848.29</v>
      </c>
      <c r="CM55">
        <v>0</v>
      </c>
      <c r="CN55">
        <v>0</v>
      </c>
      <c r="CS55" s="8">
        <v>-67.919999999838183</v>
      </c>
      <c r="CU55" s="8">
        <v>0</v>
      </c>
      <c r="CV55">
        <v>0</v>
      </c>
      <c r="CW55">
        <v>0</v>
      </c>
      <c r="CX55">
        <v>0</v>
      </c>
      <c r="DA55">
        <v>0</v>
      </c>
      <c r="DB55">
        <v>0</v>
      </c>
    </row>
    <row r="56" spans="1:106" x14ac:dyDescent="0.25">
      <c r="A56" s="97" t="s">
        <v>428</v>
      </c>
      <c r="B56" t="s">
        <v>429</v>
      </c>
      <c r="C56">
        <v>339</v>
      </c>
      <c r="D56" s="33">
        <v>2124</v>
      </c>
      <c r="E56" t="s">
        <v>429</v>
      </c>
      <c r="F56" t="s">
        <v>396</v>
      </c>
      <c r="G56" t="s">
        <v>397</v>
      </c>
      <c r="H56" t="s">
        <v>430</v>
      </c>
      <c r="I56" t="s">
        <v>431</v>
      </c>
      <c r="J56">
        <v>9352101</v>
      </c>
      <c r="T56" s="33" t="s">
        <v>185</v>
      </c>
      <c r="W56" s="33" t="s">
        <v>186</v>
      </c>
      <c r="X56" s="33" t="s">
        <v>187</v>
      </c>
      <c r="Z56" s="8">
        <v>231017.03999999998</v>
      </c>
      <c r="AA56" s="8">
        <v>54500.770000000004</v>
      </c>
      <c r="AB56">
        <v>0</v>
      </c>
      <c r="AC56" s="34">
        <v>1051060</v>
      </c>
      <c r="AD56" s="34">
        <v>0</v>
      </c>
      <c r="AE56" s="34">
        <v>56697</v>
      </c>
      <c r="AF56" s="33">
        <v>0</v>
      </c>
      <c r="AG56" s="34">
        <v>33880</v>
      </c>
      <c r="AH56" s="26">
        <v>73834</v>
      </c>
      <c r="AI56" s="34">
        <v>2000</v>
      </c>
      <c r="AJ56" s="33">
        <v>5</v>
      </c>
      <c r="AK56" s="33">
        <v>17647.099999999999</v>
      </c>
      <c r="AL56" s="33">
        <v>14623.57</v>
      </c>
      <c r="AM56" s="33">
        <v>1995</v>
      </c>
      <c r="AN56" s="33">
        <v>4388</v>
      </c>
      <c r="AO56" s="33">
        <v>15384.78</v>
      </c>
      <c r="AP56" s="33">
        <v>1711.05</v>
      </c>
      <c r="AQ56" s="33">
        <v>0</v>
      </c>
      <c r="AR56" s="33">
        <v>0</v>
      </c>
      <c r="AS56" s="33">
        <v>0</v>
      </c>
      <c r="AT56" s="34">
        <v>682001.54</v>
      </c>
      <c r="AU56">
        <v>80.56</v>
      </c>
      <c r="AV56" s="34">
        <v>192388.47000000035</v>
      </c>
      <c r="AW56" s="34">
        <v>19175.82</v>
      </c>
      <c r="AX56" s="34">
        <v>79320.639999999999</v>
      </c>
      <c r="AY56" s="34">
        <v>0</v>
      </c>
      <c r="AZ56" s="34">
        <v>7956.8799999999965</v>
      </c>
      <c r="BA56" s="34">
        <v>5535.8499999999985</v>
      </c>
      <c r="BB56" s="34">
        <v>6518.51</v>
      </c>
      <c r="BC56">
        <v>4819.83</v>
      </c>
      <c r="BE56" s="34">
        <v>24945.940000000002</v>
      </c>
      <c r="BF56" s="34">
        <v>11948.779999999997</v>
      </c>
      <c r="BG56">
        <v>24794.19</v>
      </c>
      <c r="BH56">
        <v>4152.32</v>
      </c>
      <c r="BI56">
        <v>24596.97</v>
      </c>
      <c r="BK56">
        <v>7279.68</v>
      </c>
      <c r="BL56">
        <v>83326.8</v>
      </c>
      <c r="BM56" s="33">
        <v>14055.21</v>
      </c>
      <c r="BT56" s="33">
        <v>0</v>
      </c>
      <c r="BU56" s="33">
        <v>10835.04</v>
      </c>
      <c r="BV56" s="33">
        <v>3335</v>
      </c>
      <c r="BW56" s="33">
        <v>-330</v>
      </c>
      <c r="BX56" s="33">
        <v>65965.73</v>
      </c>
      <c r="BY56" s="33">
        <v>27448.38</v>
      </c>
      <c r="BZ56" s="33">
        <v>20099.45</v>
      </c>
      <c r="CA56" s="33">
        <v>18721.310000000001</v>
      </c>
      <c r="CC56" s="33">
        <v>0</v>
      </c>
      <c r="CD56" s="33">
        <v>0</v>
      </c>
      <c r="CE56" s="33">
        <v>0</v>
      </c>
      <c r="CF56" s="33">
        <v>0</v>
      </c>
      <c r="CG56">
        <v>9552.5</v>
      </c>
      <c r="CH56">
        <v>0</v>
      </c>
      <c r="CI56">
        <v>0</v>
      </c>
      <c r="CJ56" s="33">
        <v>1</v>
      </c>
      <c r="CK56">
        <v>0</v>
      </c>
      <c r="CL56">
        <v>12038.53</v>
      </c>
      <c r="CM56">
        <v>0</v>
      </c>
      <c r="CN56">
        <v>6749.95</v>
      </c>
      <c r="CS56" s="8">
        <v>165269.64000000013</v>
      </c>
      <c r="CU56" s="8">
        <v>45264.790000000008</v>
      </c>
      <c r="CV56">
        <v>0</v>
      </c>
      <c r="CW56">
        <v>0</v>
      </c>
      <c r="CX56">
        <v>0</v>
      </c>
      <c r="DA56">
        <v>0</v>
      </c>
      <c r="DB56">
        <v>0</v>
      </c>
    </row>
    <row r="57" spans="1:106" x14ac:dyDescent="0.25">
      <c r="A57" s="97" t="s">
        <v>432</v>
      </c>
      <c r="B57" t="s">
        <v>433</v>
      </c>
      <c r="C57">
        <v>341</v>
      </c>
      <c r="D57" s="33">
        <v>2928</v>
      </c>
      <c r="E57" t="s">
        <v>433</v>
      </c>
      <c r="F57" t="s">
        <v>434</v>
      </c>
      <c r="G57" t="s">
        <v>435</v>
      </c>
      <c r="H57" t="s">
        <v>436</v>
      </c>
      <c r="I57" t="s">
        <v>184</v>
      </c>
      <c r="T57" s="33" t="s">
        <v>185</v>
      </c>
      <c r="W57" s="33" t="s">
        <v>186</v>
      </c>
      <c r="X57" s="33" t="s">
        <v>187</v>
      </c>
      <c r="Z57" s="8">
        <v>48623.75</v>
      </c>
      <c r="AA57" s="8">
        <v>14586.230000000001</v>
      </c>
      <c r="AB57">
        <v>0</v>
      </c>
      <c r="AC57" s="34">
        <v>594214</v>
      </c>
      <c r="AD57" s="34">
        <v>0</v>
      </c>
      <c r="AE57" s="34">
        <v>40907</v>
      </c>
      <c r="AF57" s="33">
        <v>0</v>
      </c>
      <c r="AG57" s="34">
        <v>24912</v>
      </c>
      <c r="AH57" s="26">
        <v>39421</v>
      </c>
      <c r="AI57" s="34">
        <v>1644.6</v>
      </c>
      <c r="AJ57" s="33">
        <v>0</v>
      </c>
      <c r="AK57" s="33">
        <v>7294.93</v>
      </c>
      <c r="AL57" s="33">
        <v>6972.99</v>
      </c>
      <c r="AM57" s="33">
        <v>2250</v>
      </c>
      <c r="AN57" s="33">
        <v>0</v>
      </c>
      <c r="AO57" s="33">
        <v>4483.17</v>
      </c>
      <c r="AP57" s="33">
        <v>0</v>
      </c>
      <c r="AQ57" s="33">
        <v>0</v>
      </c>
      <c r="AR57" s="33">
        <v>0</v>
      </c>
      <c r="AS57" s="33">
        <v>0</v>
      </c>
      <c r="AT57" s="34">
        <v>319137.18</v>
      </c>
      <c r="AU57">
        <v>0</v>
      </c>
      <c r="AV57" s="34">
        <v>146512.55999999994</v>
      </c>
      <c r="AW57" s="34">
        <v>0</v>
      </c>
      <c r="AX57" s="34">
        <v>29034.14</v>
      </c>
      <c r="AY57" s="34">
        <v>0</v>
      </c>
      <c r="AZ57" s="34">
        <v>1751.5399999999997</v>
      </c>
      <c r="BA57" s="34">
        <v>3135.22</v>
      </c>
      <c r="BB57" s="34">
        <v>2726.7</v>
      </c>
      <c r="BC57">
        <v>2519.66</v>
      </c>
      <c r="BE57" s="34">
        <v>11597.140000000001</v>
      </c>
      <c r="BF57" s="34">
        <v>4242.6100000000006</v>
      </c>
      <c r="BG57">
        <v>29901.660000000003</v>
      </c>
      <c r="BH57">
        <v>0</v>
      </c>
      <c r="BI57">
        <v>0</v>
      </c>
      <c r="BK57">
        <v>52234.58</v>
      </c>
      <c r="BL57">
        <v>16545.36</v>
      </c>
      <c r="BM57" s="33">
        <v>6345.33</v>
      </c>
      <c r="BT57" s="33">
        <v>0</v>
      </c>
      <c r="BU57" s="33">
        <v>12620.63</v>
      </c>
      <c r="BV57" s="33">
        <v>1794</v>
      </c>
      <c r="BW57" s="33">
        <v>0</v>
      </c>
      <c r="BX57" s="33">
        <v>34345.360000000001</v>
      </c>
      <c r="BY57" s="33">
        <v>0</v>
      </c>
      <c r="BZ57" s="33">
        <v>12274.74</v>
      </c>
      <c r="CA57" s="33">
        <v>21992.26</v>
      </c>
      <c r="CC57" s="33">
        <v>0</v>
      </c>
      <c r="CD57" s="33">
        <v>0</v>
      </c>
      <c r="CE57" s="33">
        <v>0</v>
      </c>
      <c r="CF57" s="33">
        <v>0</v>
      </c>
      <c r="CG57">
        <v>4765</v>
      </c>
      <c r="CH57">
        <v>0</v>
      </c>
      <c r="CI57">
        <v>0</v>
      </c>
      <c r="CJ57" s="33">
        <v>1</v>
      </c>
      <c r="CK57">
        <v>0</v>
      </c>
      <c r="CL57">
        <v>5577.5</v>
      </c>
      <c r="CM57">
        <v>0</v>
      </c>
      <c r="CN57">
        <v>7447.5</v>
      </c>
      <c r="CS57" s="8">
        <v>62012.770000000251</v>
      </c>
      <c r="CU57" s="8">
        <v>6326.2300000000032</v>
      </c>
      <c r="CV57">
        <v>0</v>
      </c>
      <c r="CW57">
        <v>0</v>
      </c>
      <c r="CX57">
        <v>0</v>
      </c>
      <c r="DA57">
        <v>1567.19</v>
      </c>
      <c r="DB57">
        <v>3030.52</v>
      </c>
    </row>
    <row r="58" spans="1:106" x14ac:dyDescent="0.25">
      <c r="A58" s="97" t="s">
        <v>437</v>
      </c>
      <c r="B58" t="s">
        <v>438</v>
      </c>
      <c r="C58">
        <v>342</v>
      </c>
      <c r="D58" s="33">
        <v>2125</v>
      </c>
      <c r="E58" t="s">
        <v>438</v>
      </c>
      <c r="F58" t="s">
        <v>439</v>
      </c>
      <c r="G58" t="s">
        <v>440</v>
      </c>
      <c r="H58" t="s">
        <v>441</v>
      </c>
      <c r="I58" t="s">
        <v>184</v>
      </c>
      <c r="T58" s="33" t="s">
        <v>185</v>
      </c>
      <c r="W58" s="33" t="s">
        <v>186</v>
      </c>
      <c r="X58" s="33" t="s">
        <v>187</v>
      </c>
      <c r="Z58" s="8">
        <v>-110911.67000000025</v>
      </c>
      <c r="AA58" s="8">
        <v>27369.870000000006</v>
      </c>
      <c r="AB58">
        <v>0</v>
      </c>
      <c r="AC58" s="34">
        <v>1020011.49</v>
      </c>
      <c r="AD58" s="34">
        <v>0</v>
      </c>
      <c r="AE58" s="34">
        <v>23452</v>
      </c>
      <c r="AF58" s="33">
        <v>0</v>
      </c>
      <c r="AG58" s="34">
        <v>34265</v>
      </c>
      <c r="AH58" s="26">
        <v>73566.41</v>
      </c>
      <c r="AI58" s="34">
        <v>0</v>
      </c>
      <c r="AJ58" s="33">
        <v>1536</v>
      </c>
      <c r="AK58" s="33">
        <v>84866.25</v>
      </c>
      <c r="AL58" s="33">
        <v>19265.009999999998</v>
      </c>
      <c r="AM58" s="33">
        <v>0</v>
      </c>
      <c r="AN58" s="33">
        <v>0</v>
      </c>
      <c r="AO58" s="33">
        <v>11821.82</v>
      </c>
      <c r="AP58" s="33">
        <v>8655.66</v>
      </c>
      <c r="AQ58" s="33">
        <v>0</v>
      </c>
      <c r="AR58" s="33">
        <v>0</v>
      </c>
      <c r="AS58" s="33">
        <v>0</v>
      </c>
      <c r="AT58" s="34">
        <v>650294.93000000005</v>
      </c>
      <c r="AU58">
        <v>8342.6</v>
      </c>
      <c r="AV58" s="34">
        <v>227147.21</v>
      </c>
      <c r="AW58" s="34">
        <v>28581.72</v>
      </c>
      <c r="AX58" s="34">
        <v>73907.789999999994</v>
      </c>
      <c r="AY58" s="34">
        <v>0</v>
      </c>
      <c r="AZ58" s="34">
        <v>48395.969999999987</v>
      </c>
      <c r="BA58" s="34">
        <v>4626.1900000000005</v>
      </c>
      <c r="BB58" s="34">
        <v>1394.1999999999998</v>
      </c>
      <c r="BC58">
        <v>1081</v>
      </c>
      <c r="BE58" s="34">
        <v>6131.7500000000018</v>
      </c>
      <c r="BF58" s="34">
        <v>1134.52</v>
      </c>
      <c r="BG58">
        <v>27273.920000000002</v>
      </c>
      <c r="BH58">
        <v>5067.55</v>
      </c>
      <c r="BI58">
        <v>19241.990000000002</v>
      </c>
      <c r="BK58">
        <v>4374.8999999999996</v>
      </c>
      <c r="BL58">
        <v>11984.83</v>
      </c>
      <c r="BM58" s="33">
        <v>10710.6</v>
      </c>
      <c r="BT58" s="33">
        <v>0</v>
      </c>
      <c r="BU58" s="33">
        <v>6609.5</v>
      </c>
      <c r="BV58" s="33">
        <v>4324</v>
      </c>
      <c r="BW58" s="33">
        <v>-2492.83</v>
      </c>
      <c r="BX58" s="33">
        <v>65782.929999999993</v>
      </c>
      <c r="BY58" s="33">
        <v>8891.81</v>
      </c>
      <c r="BZ58" s="33">
        <v>6462.96</v>
      </c>
      <c r="CA58" s="33">
        <v>27389.1</v>
      </c>
      <c r="CC58" s="33">
        <v>0</v>
      </c>
      <c r="CD58" s="33">
        <v>0</v>
      </c>
      <c r="CE58" s="33">
        <v>0</v>
      </c>
      <c r="CF58" s="33">
        <v>0</v>
      </c>
      <c r="CG58">
        <v>6115</v>
      </c>
      <c r="CH58">
        <v>0</v>
      </c>
      <c r="CI58">
        <v>0</v>
      </c>
      <c r="CJ58" s="33">
        <v>1</v>
      </c>
      <c r="CK58">
        <v>0</v>
      </c>
      <c r="CL58">
        <v>2190</v>
      </c>
      <c r="CM58">
        <v>5500</v>
      </c>
      <c r="CN58">
        <v>1716</v>
      </c>
      <c r="CS58" s="8">
        <v>-80131.170000000158</v>
      </c>
      <c r="CU58" s="8">
        <v>24078.87000000001</v>
      </c>
      <c r="CV58">
        <v>0</v>
      </c>
      <c r="CW58">
        <v>0</v>
      </c>
      <c r="CX58">
        <v>0</v>
      </c>
      <c r="DA58">
        <v>13227.98</v>
      </c>
      <c r="DB58">
        <v>18687.48</v>
      </c>
    </row>
    <row r="59" spans="1:106" x14ac:dyDescent="0.25">
      <c r="A59" s="98" t="s">
        <v>442</v>
      </c>
      <c r="B59" t="s">
        <v>443</v>
      </c>
      <c r="C59">
        <v>343</v>
      </c>
      <c r="D59" s="33">
        <v>2135</v>
      </c>
      <c r="E59" t="s">
        <v>443</v>
      </c>
      <c r="F59" t="s">
        <v>444</v>
      </c>
      <c r="G59" t="s">
        <v>445</v>
      </c>
      <c r="H59" t="s">
        <v>446</v>
      </c>
      <c r="I59" t="s">
        <v>184</v>
      </c>
      <c r="T59" s="33" t="s">
        <v>185</v>
      </c>
      <c r="V59" s="33" t="s">
        <v>187</v>
      </c>
      <c r="W59" s="33" t="s">
        <v>186</v>
      </c>
      <c r="X59" s="33" t="s">
        <v>187</v>
      </c>
      <c r="Z59" s="8">
        <v>-31711.430000000131</v>
      </c>
      <c r="AA59" s="8">
        <v>994.81999999999971</v>
      </c>
      <c r="AB59">
        <v>0</v>
      </c>
      <c r="AC59" s="34">
        <v>831302.2</v>
      </c>
      <c r="AD59" s="34">
        <v>0</v>
      </c>
      <c r="AE59" s="34">
        <v>109746</v>
      </c>
      <c r="AF59" s="33">
        <v>0</v>
      </c>
      <c r="AG59" s="34">
        <v>47745.83</v>
      </c>
      <c r="AH59" s="26">
        <v>71086</v>
      </c>
      <c r="AI59" s="34">
        <v>0</v>
      </c>
      <c r="AJ59" s="33">
        <v>2335</v>
      </c>
      <c r="AK59" s="33">
        <v>65745.960000000006</v>
      </c>
      <c r="AL59" s="33">
        <v>18117.11</v>
      </c>
      <c r="AM59" s="33">
        <v>0</v>
      </c>
      <c r="AN59" s="33">
        <v>0</v>
      </c>
      <c r="AO59" s="33">
        <v>22382.48</v>
      </c>
      <c r="AP59" s="33">
        <v>286.70999999999998</v>
      </c>
      <c r="AQ59" s="33">
        <v>0</v>
      </c>
      <c r="AR59" s="33">
        <v>0</v>
      </c>
      <c r="AS59" s="33">
        <v>0</v>
      </c>
      <c r="AT59" s="34">
        <v>564372</v>
      </c>
      <c r="AU59">
        <v>3226.17</v>
      </c>
      <c r="AV59" s="34">
        <v>231752.00999999983</v>
      </c>
      <c r="AW59" s="34">
        <v>30700.54</v>
      </c>
      <c r="AX59" s="34">
        <v>47597.33</v>
      </c>
      <c r="AY59" s="34">
        <v>0</v>
      </c>
      <c r="AZ59" s="34">
        <v>29406.659999999978</v>
      </c>
      <c r="BA59" s="34">
        <v>3764.8700000000008</v>
      </c>
      <c r="BB59" s="34">
        <v>6308.57</v>
      </c>
      <c r="BC59">
        <v>2294.25</v>
      </c>
      <c r="BE59" s="34">
        <v>11572.66</v>
      </c>
      <c r="BF59" s="34">
        <v>2950.78</v>
      </c>
      <c r="BG59">
        <v>3152.7400000000002</v>
      </c>
      <c r="BH59">
        <v>4152.95</v>
      </c>
      <c r="BI59">
        <v>8840.8700000000008</v>
      </c>
      <c r="BK59">
        <v>8019.47</v>
      </c>
      <c r="BL59">
        <v>35310.839999999997</v>
      </c>
      <c r="BM59" s="33">
        <v>10872.84</v>
      </c>
      <c r="BT59" s="33">
        <v>0</v>
      </c>
      <c r="BU59" s="33">
        <v>9588.89</v>
      </c>
      <c r="BV59" s="33">
        <v>1529.5</v>
      </c>
      <c r="BW59" s="33">
        <v>-0.08</v>
      </c>
      <c r="BX59" s="33">
        <v>60874.65</v>
      </c>
      <c r="BY59" s="33">
        <v>6994.76</v>
      </c>
      <c r="BZ59" s="33">
        <v>1800.7</v>
      </c>
      <c r="CA59" s="33">
        <v>48328.04</v>
      </c>
      <c r="CC59" s="33">
        <v>0</v>
      </c>
      <c r="CD59" s="33">
        <v>0</v>
      </c>
      <c r="CE59" s="33">
        <v>0</v>
      </c>
      <c r="CF59" s="33">
        <v>0</v>
      </c>
      <c r="CG59">
        <v>8048.68</v>
      </c>
      <c r="CH59">
        <v>0</v>
      </c>
      <c r="CI59">
        <v>0</v>
      </c>
      <c r="CJ59" s="33">
        <v>1</v>
      </c>
      <c r="CK59">
        <v>0</v>
      </c>
      <c r="CL59">
        <v>1320</v>
      </c>
      <c r="CM59">
        <v>0</v>
      </c>
      <c r="CN59">
        <v>7723.5</v>
      </c>
      <c r="CS59" s="8">
        <v>3623.8499999998603</v>
      </c>
      <c r="CU59" s="8">
        <v>0</v>
      </c>
      <c r="CV59">
        <v>0</v>
      </c>
      <c r="CW59">
        <v>0</v>
      </c>
      <c r="CX59">
        <v>0</v>
      </c>
      <c r="DA59">
        <v>801.2</v>
      </c>
      <c r="DB59">
        <v>595.5</v>
      </c>
    </row>
    <row r="60" spans="1:106" x14ac:dyDescent="0.25">
      <c r="A60" s="97" t="s">
        <v>447</v>
      </c>
      <c r="B60" t="s">
        <v>448</v>
      </c>
      <c r="C60">
        <v>370</v>
      </c>
      <c r="D60" s="33">
        <v>4090</v>
      </c>
      <c r="E60" t="s">
        <v>448</v>
      </c>
      <c r="F60" t="s">
        <v>449</v>
      </c>
      <c r="G60" t="s">
        <v>450</v>
      </c>
      <c r="H60" t="s">
        <v>451</v>
      </c>
      <c r="I60" t="s">
        <v>184</v>
      </c>
      <c r="T60" s="33" t="s">
        <v>185</v>
      </c>
      <c r="W60" s="33" t="s">
        <v>186</v>
      </c>
      <c r="X60" s="33" t="s">
        <v>187</v>
      </c>
      <c r="Z60" s="8">
        <v>437036.55837231246</v>
      </c>
      <c r="AA60" s="8">
        <v>2319.6699999999837</v>
      </c>
      <c r="AB60">
        <v>0</v>
      </c>
      <c r="AC60" s="34">
        <v>8600371.7899999991</v>
      </c>
      <c r="AD60" s="34">
        <v>2510343</v>
      </c>
      <c r="AE60" s="34">
        <v>248414.34</v>
      </c>
      <c r="AF60" s="33">
        <v>0</v>
      </c>
      <c r="AG60" s="34">
        <v>317350</v>
      </c>
      <c r="AH60" s="26">
        <v>144407.82999999999</v>
      </c>
      <c r="AI60" s="34">
        <v>128274.03</v>
      </c>
      <c r="AJ60" s="33">
        <v>23836.67</v>
      </c>
      <c r="AK60" s="33">
        <v>130228.54</v>
      </c>
      <c r="AL60" s="33">
        <v>262009.14</v>
      </c>
      <c r="AM60" s="33">
        <v>0</v>
      </c>
      <c r="AN60" s="33">
        <v>1307.47</v>
      </c>
      <c r="AO60" s="33">
        <v>0</v>
      </c>
      <c r="AP60" s="33">
        <v>10448.629999999999</v>
      </c>
      <c r="AQ60" s="33">
        <v>0</v>
      </c>
      <c r="AR60" s="33">
        <v>0</v>
      </c>
      <c r="AS60" s="33">
        <v>0</v>
      </c>
      <c r="AT60" s="34">
        <v>7720218.7599999998</v>
      </c>
      <c r="AU60">
        <v>101306.51</v>
      </c>
      <c r="AV60" s="34">
        <v>1499566.7400000002</v>
      </c>
      <c r="AW60" s="34">
        <v>482329.2</v>
      </c>
      <c r="AX60" s="34">
        <v>608927.82999999996</v>
      </c>
      <c r="AY60" s="34">
        <v>169418.23999999999</v>
      </c>
      <c r="AZ60" s="34">
        <v>48232.339999999982</v>
      </c>
      <c r="BA60" s="34">
        <v>57886.29</v>
      </c>
      <c r="BB60" s="34">
        <v>8900.9199999999983</v>
      </c>
      <c r="BE60" s="34">
        <v>103695.26</v>
      </c>
      <c r="BF60" s="34">
        <v>33939.35</v>
      </c>
      <c r="BG60">
        <v>14449.93</v>
      </c>
      <c r="BH60">
        <v>42734.81</v>
      </c>
      <c r="BI60">
        <v>294407.24</v>
      </c>
      <c r="BK60">
        <v>58286.74</v>
      </c>
      <c r="BL60">
        <v>233616.69</v>
      </c>
      <c r="BM60" s="33">
        <v>38411.82</v>
      </c>
      <c r="BT60" s="33">
        <v>198961.76</v>
      </c>
      <c r="BU60" s="33">
        <v>109385.5</v>
      </c>
      <c r="BV60" s="33">
        <v>39422</v>
      </c>
      <c r="BW60" s="33">
        <v>0</v>
      </c>
      <c r="BX60" s="33">
        <v>282996.59000000003</v>
      </c>
      <c r="BY60" s="33">
        <v>59780</v>
      </c>
      <c r="BZ60" s="33">
        <v>242116.94</v>
      </c>
      <c r="CA60" s="33">
        <v>24380.76</v>
      </c>
      <c r="CC60" s="33">
        <v>0</v>
      </c>
      <c r="CD60" s="33">
        <v>83802.81</v>
      </c>
      <c r="CE60" s="33">
        <v>0</v>
      </c>
      <c r="CF60" s="33">
        <v>0</v>
      </c>
      <c r="CG60">
        <v>35311.56</v>
      </c>
      <c r="CH60">
        <v>0</v>
      </c>
      <c r="CI60">
        <v>0</v>
      </c>
      <c r="CJ60" s="33">
        <v>1</v>
      </c>
      <c r="CK60">
        <v>0</v>
      </c>
      <c r="CL60">
        <v>0</v>
      </c>
      <c r="CM60">
        <v>0</v>
      </c>
      <c r="CN60">
        <v>17411.91</v>
      </c>
      <c r="CS60" s="8">
        <v>256852.96837231517</v>
      </c>
      <c r="CU60" s="8">
        <v>20219.319999999982</v>
      </c>
      <c r="CV60">
        <v>0</v>
      </c>
      <c r="CW60">
        <v>0</v>
      </c>
      <c r="CX60">
        <v>0</v>
      </c>
      <c r="DA60">
        <v>147152.64000000001</v>
      </c>
      <c r="DB60">
        <v>93634.12</v>
      </c>
    </row>
    <row r="61" spans="1:106" x14ac:dyDescent="0.25">
      <c r="A61" s="97" t="s">
        <v>452</v>
      </c>
      <c r="B61" t="s">
        <v>453</v>
      </c>
      <c r="C61">
        <v>400</v>
      </c>
      <c r="D61" s="33">
        <v>3000</v>
      </c>
      <c r="E61" t="s">
        <v>453</v>
      </c>
      <c r="F61" t="s">
        <v>454</v>
      </c>
      <c r="G61" t="s">
        <v>455</v>
      </c>
      <c r="H61" t="s">
        <v>456</v>
      </c>
      <c r="I61" t="s">
        <v>184</v>
      </c>
      <c r="T61" s="33" t="s">
        <v>185</v>
      </c>
      <c r="W61" s="33" t="s">
        <v>186</v>
      </c>
      <c r="X61" s="33" t="s">
        <v>187</v>
      </c>
      <c r="Z61" s="8">
        <v>52308.339999999909</v>
      </c>
      <c r="AA61" s="8">
        <v>7806.4800000000041</v>
      </c>
      <c r="AB61">
        <v>0</v>
      </c>
      <c r="AC61" s="34">
        <v>990010.93</v>
      </c>
      <c r="AD61" s="34">
        <v>0</v>
      </c>
      <c r="AE61" s="34">
        <v>44925.15</v>
      </c>
      <c r="AF61" s="33">
        <v>0</v>
      </c>
      <c r="AG61" s="34">
        <v>40001.58</v>
      </c>
      <c r="AH61" s="26">
        <v>67443</v>
      </c>
      <c r="AI61" s="34">
        <v>535</v>
      </c>
      <c r="AJ61" s="33">
        <v>8712</v>
      </c>
      <c r="AK61" s="33">
        <v>20139.52</v>
      </c>
      <c r="AL61" s="33">
        <v>22705.43</v>
      </c>
      <c r="AM61" s="33">
        <v>380</v>
      </c>
      <c r="AN61" s="33">
        <v>0</v>
      </c>
      <c r="AO61" s="33">
        <v>23865.06</v>
      </c>
      <c r="AP61" s="33">
        <v>11339.16</v>
      </c>
      <c r="AQ61" s="33">
        <v>0</v>
      </c>
      <c r="AR61" s="33">
        <v>0</v>
      </c>
      <c r="AS61" s="33">
        <v>0</v>
      </c>
      <c r="AT61" s="34">
        <v>617572.85</v>
      </c>
      <c r="AU61">
        <v>742.25</v>
      </c>
      <c r="AV61" s="34">
        <v>204691.15000000002</v>
      </c>
      <c r="AW61" s="34">
        <v>898.26</v>
      </c>
      <c r="AX61" s="34">
        <v>24014.2</v>
      </c>
      <c r="AY61" s="34">
        <v>0</v>
      </c>
      <c r="AZ61" s="34">
        <v>29957.370000000024</v>
      </c>
      <c r="BA61" s="34">
        <v>4345.3700000000008</v>
      </c>
      <c r="BB61" s="34">
        <v>3089.91</v>
      </c>
      <c r="BC61">
        <v>6975.13</v>
      </c>
      <c r="BE61" s="34">
        <v>17478.73</v>
      </c>
      <c r="BF61" s="34">
        <v>6873.0099999999984</v>
      </c>
      <c r="BG61">
        <v>26051.350000000006</v>
      </c>
      <c r="BH61">
        <v>4467.6899999999996</v>
      </c>
      <c r="BI61">
        <v>16561.669999999998</v>
      </c>
      <c r="BK61">
        <v>5265.21</v>
      </c>
      <c r="BL61">
        <v>37397.78</v>
      </c>
      <c r="BM61" s="33">
        <v>14976.29</v>
      </c>
      <c r="BT61" s="33">
        <v>0</v>
      </c>
      <c r="BU61" s="33">
        <v>17563.900000000001</v>
      </c>
      <c r="BV61" s="33">
        <v>4255</v>
      </c>
      <c r="BW61" s="33">
        <v>782.09</v>
      </c>
      <c r="BX61" s="33">
        <v>49274.05</v>
      </c>
      <c r="BY61" s="33">
        <v>0</v>
      </c>
      <c r="BZ61" s="33">
        <v>3702.65</v>
      </c>
      <c r="CA61" s="33">
        <v>30158.78</v>
      </c>
      <c r="CC61" s="33">
        <v>0</v>
      </c>
      <c r="CD61" s="33">
        <v>10328.18</v>
      </c>
      <c r="CE61" s="33">
        <v>0</v>
      </c>
      <c r="CF61" s="33">
        <v>0</v>
      </c>
      <c r="CG61">
        <v>5890</v>
      </c>
      <c r="CH61">
        <v>0</v>
      </c>
      <c r="CI61">
        <v>0</v>
      </c>
      <c r="CJ61" s="33">
        <v>1</v>
      </c>
      <c r="CK61">
        <v>0</v>
      </c>
      <c r="CL61">
        <v>0</v>
      </c>
      <c r="CM61">
        <v>19.23</v>
      </c>
      <c r="CN61">
        <v>9599.0800000000017</v>
      </c>
      <c r="CS61" s="8">
        <v>144942.30000000005</v>
      </c>
      <c r="CU61" s="8">
        <v>4078.1700000000019</v>
      </c>
      <c r="CV61">
        <v>0</v>
      </c>
      <c r="CW61">
        <v>0</v>
      </c>
      <c r="CX61">
        <v>0</v>
      </c>
      <c r="DA61">
        <v>1460.29</v>
      </c>
      <c r="DB61">
        <v>5650.22</v>
      </c>
    </row>
    <row r="62" spans="1:106" x14ac:dyDescent="0.25">
      <c r="A62" s="97" t="s">
        <v>457</v>
      </c>
      <c r="B62" t="s">
        <v>458</v>
      </c>
      <c r="C62">
        <v>405</v>
      </c>
      <c r="D62" s="33">
        <v>3003</v>
      </c>
      <c r="E62" t="s">
        <v>458</v>
      </c>
      <c r="F62" t="s">
        <v>459</v>
      </c>
      <c r="G62" t="s">
        <v>460</v>
      </c>
      <c r="H62" t="s">
        <v>461</v>
      </c>
      <c r="I62" t="s">
        <v>184</v>
      </c>
      <c r="T62" s="33" t="s">
        <v>185</v>
      </c>
      <c r="W62" s="33" t="s">
        <v>186</v>
      </c>
      <c r="X62" s="33" t="s">
        <v>187</v>
      </c>
      <c r="Z62" s="8">
        <v>38376.069999999469</v>
      </c>
      <c r="AA62" s="8">
        <v>17319.760000000002</v>
      </c>
      <c r="AB62">
        <v>0</v>
      </c>
      <c r="AC62" s="34">
        <v>847498</v>
      </c>
      <c r="AD62" s="34">
        <v>0</v>
      </c>
      <c r="AE62" s="34">
        <v>203209.67</v>
      </c>
      <c r="AF62" s="33">
        <v>0</v>
      </c>
      <c r="AG62" s="34">
        <v>50600</v>
      </c>
      <c r="AH62" s="26">
        <v>59100</v>
      </c>
      <c r="AI62" s="34">
        <v>4396</v>
      </c>
      <c r="AJ62" s="33">
        <v>0</v>
      </c>
      <c r="AK62" s="33">
        <v>54302.86</v>
      </c>
      <c r="AL62" s="33">
        <v>12714.47</v>
      </c>
      <c r="AM62" s="33">
        <v>0</v>
      </c>
      <c r="AN62" s="33">
        <v>13378.4</v>
      </c>
      <c r="AO62" s="33">
        <v>15694.29</v>
      </c>
      <c r="AP62" s="33">
        <v>4077.11</v>
      </c>
      <c r="AQ62" s="33">
        <v>0</v>
      </c>
      <c r="AR62" s="33">
        <v>0</v>
      </c>
      <c r="AS62" s="33">
        <v>0</v>
      </c>
      <c r="AT62" s="34">
        <v>594016</v>
      </c>
      <c r="AU62">
        <v>0</v>
      </c>
      <c r="AV62" s="34">
        <v>320783.62999999907</v>
      </c>
      <c r="AW62" s="34">
        <v>41024.89</v>
      </c>
      <c r="AX62" s="34">
        <v>65660.800000000003</v>
      </c>
      <c r="AY62" s="34">
        <v>37397.089999999997</v>
      </c>
      <c r="AZ62" s="34">
        <v>16902.540000000008</v>
      </c>
      <c r="BA62" s="34">
        <v>5551.2000000000007</v>
      </c>
      <c r="BB62" s="34">
        <v>7177.32</v>
      </c>
      <c r="BD62">
        <v>6334.1</v>
      </c>
      <c r="BE62" s="34">
        <v>11291.890000000001</v>
      </c>
      <c r="BF62" s="34">
        <v>3273.58</v>
      </c>
      <c r="BG62">
        <v>1780.1500000000003</v>
      </c>
      <c r="BH62">
        <v>2637.16</v>
      </c>
      <c r="BI62">
        <v>14020.68</v>
      </c>
      <c r="BK62">
        <v>5757.78</v>
      </c>
      <c r="BL62">
        <v>36659.61</v>
      </c>
      <c r="BM62" s="33">
        <v>4516.96</v>
      </c>
      <c r="BT62" s="33">
        <v>982.4</v>
      </c>
      <c r="BU62" s="33">
        <v>13186.9</v>
      </c>
      <c r="BV62" s="33">
        <v>3542</v>
      </c>
      <c r="BW62" s="33">
        <v>1385.99</v>
      </c>
      <c r="BX62" s="33">
        <v>12951.32</v>
      </c>
      <c r="BY62" s="33">
        <v>0</v>
      </c>
      <c r="BZ62" s="33">
        <v>14327.71</v>
      </c>
      <c r="CA62" s="33">
        <v>47698.879999999997</v>
      </c>
      <c r="CC62" s="33">
        <v>0</v>
      </c>
      <c r="CD62" s="33">
        <v>1037.55</v>
      </c>
      <c r="CE62" s="33">
        <v>0</v>
      </c>
      <c r="CF62" s="33">
        <v>0</v>
      </c>
      <c r="CG62">
        <v>5732.5</v>
      </c>
      <c r="CH62">
        <v>0</v>
      </c>
      <c r="CI62">
        <v>0</v>
      </c>
      <c r="CJ62" s="33">
        <v>1</v>
      </c>
      <c r="CK62">
        <v>0</v>
      </c>
      <c r="CL62">
        <v>660.72</v>
      </c>
      <c r="CM62">
        <v>0</v>
      </c>
      <c r="CN62">
        <v>1384</v>
      </c>
      <c r="CS62" s="8">
        <v>33448.740000000456</v>
      </c>
      <c r="CU62" s="8">
        <v>21007.54</v>
      </c>
      <c r="CV62">
        <v>0</v>
      </c>
      <c r="CW62">
        <v>0</v>
      </c>
      <c r="CX62">
        <v>0</v>
      </c>
      <c r="DA62">
        <v>13244.02</v>
      </c>
      <c r="DB62">
        <v>12713.84</v>
      </c>
    </row>
    <row r="63" spans="1:106" x14ac:dyDescent="0.25">
      <c r="A63" s="97" t="s">
        <v>462</v>
      </c>
      <c r="B63" t="s">
        <v>463</v>
      </c>
      <c r="C63">
        <v>406</v>
      </c>
      <c r="D63" s="33">
        <v>3004</v>
      </c>
      <c r="E63" t="s">
        <v>463</v>
      </c>
      <c r="F63" t="s">
        <v>464</v>
      </c>
      <c r="G63" t="s">
        <v>465</v>
      </c>
      <c r="H63" t="s">
        <v>466</v>
      </c>
      <c r="I63" t="s">
        <v>184</v>
      </c>
      <c r="T63" s="33" t="s">
        <v>185</v>
      </c>
      <c r="W63" s="33" t="s">
        <v>186</v>
      </c>
      <c r="X63" s="33" t="s">
        <v>187</v>
      </c>
      <c r="Z63" s="8">
        <v>10325.480000000223</v>
      </c>
      <c r="AA63" s="8">
        <v>288.96999999999935</v>
      </c>
      <c r="AB63">
        <v>0</v>
      </c>
      <c r="AC63" s="34">
        <v>543519.73</v>
      </c>
      <c r="AD63" s="34">
        <v>0</v>
      </c>
      <c r="AE63" s="34">
        <v>45397.22</v>
      </c>
      <c r="AF63" s="33">
        <v>0</v>
      </c>
      <c r="AG63" s="34">
        <v>18130</v>
      </c>
      <c r="AH63" s="26">
        <v>33817</v>
      </c>
      <c r="AI63" s="34">
        <v>4002</v>
      </c>
      <c r="AJ63" s="33">
        <v>0</v>
      </c>
      <c r="AK63" s="33">
        <v>12419.45</v>
      </c>
      <c r="AL63" s="33">
        <v>11404.39</v>
      </c>
      <c r="AM63" s="33">
        <v>3900</v>
      </c>
      <c r="AN63" s="33">
        <v>0</v>
      </c>
      <c r="AO63" s="33">
        <v>4788</v>
      </c>
      <c r="AP63" s="33">
        <v>8112.62</v>
      </c>
      <c r="AQ63" s="33">
        <v>0</v>
      </c>
      <c r="AR63" s="33">
        <v>0</v>
      </c>
      <c r="AS63" s="33">
        <v>0</v>
      </c>
      <c r="AT63" s="34">
        <v>370142.63</v>
      </c>
      <c r="AU63">
        <v>0</v>
      </c>
      <c r="AV63" s="34">
        <v>86641.02</v>
      </c>
      <c r="AW63" s="34">
        <v>14931.23</v>
      </c>
      <c r="AX63" s="34">
        <v>57211.96</v>
      </c>
      <c r="AY63" s="34">
        <v>0</v>
      </c>
      <c r="AZ63" s="34">
        <v>14365.219999999998</v>
      </c>
      <c r="BA63" s="34">
        <v>3423.5800000000004</v>
      </c>
      <c r="BB63" s="34">
        <v>3136.5</v>
      </c>
      <c r="BC63">
        <v>3604.03</v>
      </c>
      <c r="BE63" s="34">
        <v>14585.820000000003</v>
      </c>
      <c r="BF63" s="34">
        <v>2437.5</v>
      </c>
      <c r="BG63">
        <v>510.86</v>
      </c>
      <c r="BH63">
        <v>1537.94</v>
      </c>
      <c r="BI63">
        <v>9796.3799999999992</v>
      </c>
      <c r="BK63">
        <v>2625.58</v>
      </c>
      <c r="BL63">
        <v>13799.85</v>
      </c>
      <c r="BM63" s="33">
        <v>4614.62</v>
      </c>
      <c r="BT63" s="33">
        <v>978.1</v>
      </c>
      <c r="BU63" s="33">
        <v>10867.29</v>
      </c>
      <c r="BV63" s="33">
        <v>1863</v>
      </c>
      <c r="BW63" s="33">
        <v>-26094.25</v>
      </c>
      <c r="BX63" s="33">
        <v>38992.31</v>
      </c>
      <c r="BY63" s="33">
        <v>5267.68</v>
      </c>
      <c r="BZ63" s="33">
        <v>23438.14</v>
      </c>
      <c r="CA63" s="33">
        <v>13918.26</v>
      </c>
      <c r="CC63" s="33">
        <v>0</v>
      </c>
      <c r="CD63" s="33">
        <v>7000</v>
      </c>
      <c r="CE63" s="33">
        <v>0</v>
      </c>
      <c r="CF63" s="33">
        <v>0</v>
      </c>
      <c r="CG63">
        <v>4911.25</v>
      </c>
      <c r="CH63">
        <v>0</v>
      </c>
      <c r="CI63">
        <v>0</v>
      </c>
      <c r="CJ63" s="33">
        <v>1</v>
      </c>
      <c r="CK63">
        <v>0</v>
      </c>
      <c r="CL63">
        <v>0</v>
      </c>
      <c r="CM63">
        <v>3454</v>
      </c>
      <c r="CN63">
        <v>1033.01</v>
      </c>
      <c r="CS63" s="8">
        <v>16220.640000000363</v>
      </c>
      <c r="CU63" s="8">
        <v>713.20999999999913</v>
      </c>
      <c r="CV63">
        <v>0</v>
      </c>
      <c r="CW63">
        <v>0</v>
      </c>
      <c r="CX63">
        <v>0</v>
      </c>
      <c r="DA63">
        <v>3429.31</v>
      </c>
      <c r="DB63">
        <v>3737.91</v>
      </c>
    </row>
    <row r="64" spans="1:106" x14ac:dyDescent="0.25">
      <c r="A64" s="97" t="s">
        <v>467</v>
      </c>
      <c r="B64" t="s">
        <v>468</v>
      </c>
      <c r="C64">
        <v>407</v>
      </c>
      <c r="D64" s="33">
        <v>3005</v>
      </c>
      <c r="E64" t="s">
        <v>468</v>
      </c>
      <c r="F64" t="s">
        <v>469</v>
      </c>
      <c r="G64" t="s">
        <v>470</v>
      </c>
      <c r="H64" t="s">
        <v>471</v>
      </c>
      <c r="I64" t="s">
        <v>184</v>
      </c>
      <c r="T64" s="33" t="s">
        <v>185</v>
      </c>
      <c r="W64" s="33" t="s">
        <v>186</v>
      </c>
      <c r="X64" s="33" t="s">
        <v>187</v>
      </c>
      <c r="Z64" s="56">
        <v>121880.7</v>
      </c>
      <c r="AA64" s="8">
        <v>-1864.9000000000015</v>
      </c>
      <c r="AB64">
        <v>0</v>
      </c>
      <c r="AC64" s="34">
        <v>1053421</v>
      </c>
      <c r="AD64" s="34">
        <v>0</v>
      </c>
      <c r="AE64" s="34">
        <v>47595</v>
      </c>
      <c r="AF64" s="33">
        <v>0</v>
      </c>
      <c r="AG64" s="34">
        <v>31300</v>
      </c>
      <c r="AH64" s="26">
        <v>54880</v>
      </c>
      <c r="AI64" s="34">
        <v>0</v>
      </c>
      <c r="AJ64" s="33">
        <v>36291</v>
      </c>
      <c r="AK64" s="33">
        <v>147096.01</v>
      </c>
      <c r="AL64" s="33">
        <v>20629.16</v>
      </c>
      <c r="AM64" s="33">
        <v>0</v>
      </c>
      <c r="AN64" s="33">
        <v>0</v>
      </c>
      <c r="AO64" s="33">
        <v>33435.9</v>
      </c>
      <c r="AP64" s="33">
        <v>13853.55</v>
      </c>
      <c r="AQ64" s="33">
        <v>0</v>
      </c>
      <c r="AR64" s="33">
        <v>0</v>
      </c>
      <c r="AS64" s="33">
        <v>0</v>
      </c>
      <c r="AT64" s="34">
        <v>666519.47</v>
      </c>
      <c r="AU64">
        <v>12786.68</v>
      </c>
      <c r="AV64" s="34">
        <v>231921.98</v>
      </c>
      <c r="AW64" s="34">
        <v>22724.76</v>
      </c>
      <c r="AX64" s="34">
        <v>83394.69</v>
      </c>
      <c r="AY64" s="34">
        <v>0</v>
      </c>
      <c r="AZ64" s="34">
        <v>101218.08000000006</v>
      </c>
      <c r="BA64" s="34">
        <v>7290.27</v>
      </c>
      <c r="BB64" s="34">
        <v>4171.91</v>
      </c>
      <c r="BC64">
        <v>3859.2400000000002</v>
      </c>
      <c r="BE64" s="34">
        <v>20363.440000000006</v>
      </c>
      <c r="BF64" s="34">
        <v>3986.25</v>
      </c>
      <c r="BG64">
        <v>29325.819999999996</v>
      </c>
      <c r="BH64">
        <v>3559.49</v>
      </c>
      <c r="BI64">
        <v>27244.06</v>
      </c>
      <c r="BK64">
        <v>11256.08</v>
      </c>
      <c r="BL64">
        <v>67546.44</v>
      </c>
      <c r="BM64" s="33">
        <v>12312.52</v>
      </c>
      <c r="BT64" s="33">
        <v>0</v>
      </c>
      <c r="BU64" s="33">
        <v>14638.76</v>
      </c>
      <c r="BV64" s="33">
        <v>4876</v>
      </c>
      <c r="BW64" s="33">
        <v>8876.65</v>
      </c>
      <c r="BX64" s="33">
        <v>78528.58</v>
      </c>
      <c r="BY64" s="33">
        <v>0</v>
      </c>
      <c r="BZ64" s="33">
        <v>245</v>
      </c>
      <c r="CA64" s="33">
        <v>15858.81</v>
      </c>
      <c r="CC64" s="33">
        <v>0</v>
      </c>
      <c r="CD64" s="33">
        <v>7720</v>
      </c>
      <c r="CE64" s="33">
        <v>0</v>
      </c>
      <c r="CF64" s="33">
        <v>0</v>
      </c>
      <c r="CG64">
        <v>6385</v>
      </c>
      <c r="CH64">
        <v>0</v>
      </c>
      <c r="CI64">
        <v>0</v>
      </c>
      <c r="CJ64" s="33">
        <v>1</v>
      </c>
      <c r="CK64">
        <v>0</v>
      </c>
      <c r="CL64">
        <v>2768.63</v>
      </c>
      <c r="CM64">
        <v>945.69</v>
      </c>
      <c r="CN64">
        <v>705.91000000000008</v>
      </c>
      <c r="CS64" s="8">
        <v>118385.35999999964</v>
      </c>
      <c r="CU64" s="8">
        <v>99.869999999998072</v>
      </c>
      <c r="CV64">
        <v>0</v>
      </c>
      <c r="CW64">
        <v>0</v>
      </c>
      <c r="CX64">
        <v>0</v>
      </c>
      <c r="DA64">
        <v>7964.23</v>
      </c>
      <c r="DB64">
        <v>5347.12</v>
      </c>
    </row>
    <row r="65" spans="1:106" x14ac:dyDescent="0.25">
      <c r="A65" s="97" t="s">
        <v>472</v>
      </c>
      <c r="B65" t="s">
        <v>473</v>
      </c>
      <c r="C65">
        <v>409</v>
      </c>
      <c r="D65" s="33">
        <v>3006</v>
      </c>
      <c r="E65" t="s">
        <v>473</v>
      </c>
      <c r="F65" t="s">
        <v>474</v>
      </c>
      <c r="G65" t="s">
        <v>475</v>
      </c>
      <c r="H65" t="s">
        <v>476</v>
      </c>
      <c r="I65" t="s">
        <v>184</v>
      </c>
      <c r="T65" s="33" t="s">
        <v>185</v>
      </c>
      <c r="W65" s="33" t="s">
        <v>186</v>
      </c>
      <c r="X65" s="33" t="s">
        <v>187</v>
      </c>
      <c r="Z65" s="8">
        <v>27708.250000000317</v>
      </c>
      <c r="AA65" s="8">
        <v>16097.649999999998</v>
      </c>
      <c r="AB65">
        <v>0</v>
      </c>
      <c r="AC65" s="34">
        <v>888545</v>
      </c>
      <c r="AD65" s="34">
        <v>0</v>
      </c>
      <c r="AE65" s="34">
        <v>90860</v>
      </c>
      <c r="AF65" s="33">
        <v>0</v>
      </c>
      <c r="AG65" s="34">
        <v>40805</v>
      </c>
      <c r="AH65" s="26">
        <v>65583</v>
      </c>
      <c r="AI65" s="34">
        <v>0</v>
      </c>
      <c r="AJ65" s="33">
        <v>0</v>
      </c>
      <c r="AK65" s="40">
        <v>-11553.21</v>
      </c>
      <c r="AL65" s="33">
        <v>25769.99</v>
      </c>
      <c r="AM65" s="33">
        <v>5000</v>
      </c>
      <c r="AN65" s="33">
        <v>0</v>
      </c>
      <c r="AO65" s="33">
        <v>10501</v>
      </c>
      <c r="AP65" s="33">
        <v>10467.31</v>
      </c>
      <c r="AQ65" s="33">
        <v>0</v>
      </c>
      <c r="AR65" s="33">
        <v>0</v>
      </c>
      <c r="AS65" s="33">
        <v>0</v>
      </c>
      <c r="AT65" s="34">
        <v>587287.5</v>
      </c>
      <c r="AU65">
        <v>0</v>
      </c>
      <c r="AV65" s="34">
        <v>251875.28999999986</v>
      </c>
      <c r="AW65" s="34">
        <v>0</v>
      </c>
      <c r="AX65" s="34">
        <v>47347.12</v>
      </c>
      <c r="AY65" s="34">
        <v>0</v>
      </c>
      <c r="AZ65" s="34">
        <v>3630.5099999999989</v>
      </c>
      <c r="BA65" s="34">
        <v>4022.5200000000004</v>
      </c>
      <c r="BB65" s="34">
        <v>3580.49</v>
      </c>
      <c r="BC65">
        <v>3941.74</v>
      </c>
      <c r="BE65" s="34">
        <v>9679.2100000000009</v>
      </c>
      <c r="BF65" s="34">
        <v>7675.11</v>
      </c>
      <c r="BG65">
        <v>13244.71</v>
      </c>
      <c r="BH65">
        <v>8491.86</v>
      </c>
      <c r="BI65">
        <v>20726.22</v>
      </c>
      <c r="BK65">
        <v>4690.75</v>
      </c>
      <c r="BL65">
        <v>36827.379999999997</v>
      </c>
      <c r="BM65" s="33">
        <v>10099.49</v>
      </c>
      <c r="BT65" s="33">
        <v>0</v>
      </c>
      <c r="BU65" s="33">
        <v>13045.77</v>
      </c>
      <c r="BV65" s="33">
        <v>3795</v>
      </c>
      <c r="BW65" s="33">
        <v>0</v>
      </c>
      <c r="BX65" s="33">
        <v>64852.46</v>
      </c>
      <c r="BY65" s="33">
        <v>0</v>
      </c>
      <c r="BZ65" s="33">
        <v>10250.4</v>
      </c>
      <c r="CA65" s="33">
        <v>25922.66</v>
      </c>
      <c r="CC65" s="33">
        <v>0</v>
      </c>
      <c r="CD65" s="33">
        <v>0</v>
      </c>
      <c r="CE65" s="33">
        <v>0</v>
      </c>
      <c r="CF65" s="33">
        <v>0</v>
      </c>
      <c r="CG65">
        <v>5856.25</v>
      </c>
      <c r="CH65">
        <v>0</v>
      </c>
      <c r="CI65">
        <v>0</v>
      </c>
      <c r="CJ65" s="33">
        <v>1</v>
      </c>
      <c r="CK65">
        <v>0</v>
      </c>
      <c r="CL65">
        <v>0</v>
      </c>
      <c r="CM65">
        <v>0</v>
      </c>
      <c r="CN65">
        <v>4927.63</v>
      </c>
      <c r="CS65" s="8">
        <v>22700.150000000838</v>
      </c>
      <c r="CU65" s="8">
        <v>17026.269999999997</v>
      </c>
      <c r="CV65">
        <v>0</v>
      </c>
      <c r="CW65">
        <v>0</v>
      </c>
      <c r="CX65">
        <v>0</v>
      </c>
      <c r="DA65">
        <v>2489.9</v>
      </c>
      <c r="DB65">
        <v>2565.0300000000002</v>
      </c>
    </row>
    <row r="66" spans="1:106" x14ac:dyDescent="0.25">
      <c r="A66" s="97" t="s">
        <v>477</v>
      </c>
      <c r="B66" t="s">
        <v>478</v>
      </c>
      <c r="C66">
        <v>412</v>
      </c>
      <c r="D66" s="33">
        <v>3009</v>
      </c>
      <c r="E66" t="s">
        <v>478</v>
      </c>
      <c r="F66" t="s">
        <v>479</v>
      </c>
      <c r="G66" t="s">
        <v>480</v>
      </c>
      <c r="H66" t="s">
        <v>481</v>
      </c>
      <c r="I66" t="s">
        <v>184</v>
      </c>
      <c r="T66" s="33" t="s">
        <v>185</v>
      </c>
      <c r="W66" s="33" t="s">
        <v>186</v>
      </c>
      <c r="X66" s="33" t="s">
        <v>187</v>
      </c>
      <c r="Z66" s="8">
        <v>-11457.739999999476</v>
      </c>
      <c r="AA66" s="8">
        <v>1308.3100000000013</v>
      </c>
      <c r="AB66">
        <v>0</v>
      </c>
      <c r="AC66" s="34">
        <v>997942.93</v>
      </c>
      <c r="AD66" s="34">
        <v>0</v>
      </c>
      <c r="AE66" s="34">
        <v>20703</v>
      </c>
      <c r="AF66" s="33">
        <v>0</v>
      </c>
      <c r="AG66" s="34">
        <v>62945</v>
      </c>
      <c r="AH66" s="26">
        <v>67107.86</v>
      </c>
      <c r="AI66" s="34">
        <v>3726</v>
      </c>
      <c r="AJ66" s="33">
        <v>1102.5</v>
      </c>
      <c r="AK66" s="33">
        <v>26804.48</v>
      </c>
      <c r="AL66" s="33">
        <v>20175.650000000001</v>
      </c>
      <c r="AM66" s="33">
        <v>9972</v>
      </c>
      <c r="AN66" s="33">
        <v>4388</v>
      </c>
      <c r="AO66" s="33">
        <v>15161.55</v>
      </c>
      <c r="AP66" s="33">
        <v>9244.07</v>
      </c>
      <c r="AQ66" s="33">
        <v>0</v>
      </c>
      <c r="AR66" s="33">
        <v>0</v>
      </c>
      <c r="AS66" s="33">
        <v>0</v>
      </c>
      <c r="AT66" s="34">
        <v>608973.52</v>
      </c>
      <c r="AU66">
        <v>0</v>
      </c>
      <c r="AV66" s="34">
        <v>234317.50000000003</v>
      </c>
      <c r="AW66" s="34">
        <v>37866.959999999999</v>
      </c>
      <c r="AX66" s="34">
        <v>63230.86</v>
      </c>
      <c r="AY66" s="34">
        <v>0</v>
      </c>
      <c r="AZ66" s="34">
        <v>16675.390000000007</v>
      </c>
      <c r="BA66" s="34">
        <v>3665.58</v>
      </c>
      <c r="BB66" s="34">
        <v>12864.89</v>
      </c>
      <c r="BC66">
        <v>1081</v>
      </c>
      <c r="BD66">
        <v>1933.53</v>
      </c>
      <c r="BE66" s="34">
        <v>12366.949999999999</v>
      </c>
      <c r="BF66" s="34">
        <v>1220</v>
      </c>
      <c r="BG66">
        <v>1425.8</v>
      </c>
      <c r="BH66">
        <v>1757.18</v>
      </c>
      <c r="BI66">
        <v>21850.31</v>
      </c>
      <c r="BK66">
        <v>3950.81</v>
      </c>
      <c r="BL66">
        <v>33817.51</v>
      </c>
      <c r="BM66" s="33">
        <v>8039.98</v>
      </c>
      <c r="BT66" s="33">
        <v>0</v>
      </c>
      <c r="BU66" s="33">
        <v>9116.27</v>
      </c>
      <c r="BV66" s="33">
        <v>4324</v>
      </c>
      <c r="BW66" s="33">
        <v>2488.64</v>
      </c>
      <c r="BX66" s="33">
        <v>55501.41</v>
      </c>
      <c r="BY66" s="33">
        <v>6366.32</v>
      </c>
      <c r="BZ66" s="33">
        <v>12014.73</v>
      </c>
      <c r="CA66" s="33">
        <v>14484.88</v>
      </c>
      <c r="CC66" s="33">
        <v>0</v>
      </c>
      <c r="CD66" s="33">
        <v>0</v>
      </c>
      <c r="CE66" s="33">
        <v>0</v>
      </c>
      <c r="CF66" s="33">
        <v>0</v>
      </c>
      <c r="CG66">
        <v>6160</v>
      </c>
      <c r="CH66">
        <v>0</v>
      </c>
      <c r="CI66">
        <v>0</v>
      </c>
      <c r="CJ66" s="33">
        <v>1</v>
      </c>
      <c r="CK66">
        <v>0</v>
      </c>
      <c r="CL66">
        <v>5953.5599999999995</v>
      </c>
      <c r="CM66">
        <v>289</v>
      </c>
      <c r="CN66">
        <v>0</v>
      </c>
      <c r="CS66" s="8">
        <v>58481.280000000959</v>
      </c>
      <c r="CU66" s="8">
        <v>1225.7500000000018</v>
      </c>
      <c r="CV66">
        <v>0</v>
      </c>
      <c r="CW66">
        <v>0</v>
      </c>
      <c r="CX66">
        <v>0</v>
      </c>
      <c r="DA66">
        <v>12188.85</v>
      </c>
      <c r="DB66">
        <v>7903.47</v>
      </c>
    </row>
    <row r="67" spans="1:106" x14ac:dyDescent="0.25">
      <c r="A67" s="97" t="s">
        <v>482</v>
      </c>
      <c r="B67" t="s">
        <v>483</v>
      </c>
      <c r="C67">
        <v>415</v>
      </c>
      <c r="D67" s="33">
        <v>2032</v>
      </c>
      <c r="E67" t="s">
        <v>483</v>
      </c>
      <c r="F67" t="s">
        <v>484</v>
      </c>
      <c r="G67" t="s">
        <v>485</v>
      </c>
      <c r="H67" t="s">
        <v>486</v>
      </c>
      <c r="I67" t="s">
        <v>184</v>
      </c>
      <c r="T67" s="33" t="s">
        <v>185</v>
      </c>
      <c r="W67" s="33" t="s">
        <v>186</v>
      </c>
      <c r="X67" s="33" t="s">
        <v>187</v>
      </c>
      <c r="Z67" s="8">
        <v>404210.50000000146</v>
      </c>
      <c r="AA67" s="8">
        <v>32309.989999999998</v>
      </c>
      <c r="AB67">
        <v>0</v>
      </c>
      <c r="AC67" s="34">
        <v>1654426</v>
      </c>
      <c r="AD67" s="34">
        <v>0</v>
      </c>
      <c r="AE67" s="34">
        <v>79349</v>
      </c>
      <c r="AF67" s="33">
        <v>0</v>
      </c>
      <c r="AG67" s="34">
        <v>72325</v>
      </c>
      <c r="AH67" s="26">
        <v>109746</v>
      </c>
      <c r="AI67" s="34">
        <v>375</v>
      </c>
      <c r="AJ67" s="33">
        <v>4038.63</v>
      </c>
      <c r="AK67" s="33">
        <v>143171.57999999999</v>
      </c>
      <c r="AL67" s="33">
        <v>45617.85</v>
      </c>
      <c r="AM67" s="33">
        <v>14364</v>
      </c>
      <c r="AN67" s="33">
        <v>0</v>
      </c>
      <c r="AO67" s="33">
        <v>26716.7</v>
      </c>
      <c r="AP67" s="33">
        <v>15087.36</v>
      </c>
      <c r="AQ67" s="33">
        <v>0</v>
      </c>
      <c r="AR67" s="33">
        <v>0</v>
      </c>
      <c r="AS67" s="33">
        <v>0</v>
      </c>
      <c r="AT67" s="34">
        <v>1181608.54</v>
      </c>
      <c r="AU67">
        <v>0</v>
      </c>
      <c r="AV67" s="34">
        <v>374829.16999999864</v>
      </c>
      <c r="AW67" s="34">
        <v>34958.39</v>
      </c>
      <c r="AX67" s="34">
        <v>114130.06</v>
      </c>
      <c r="AY67" s="34">
        <v>53127.97</v>
      </c>
      <c r="AZ67" s="34">
        <v>98662.690000000031</v>
      </c>
      <c r="BA67" s="34">
        <v>8101.23</v>
      </c>
      <c r="BB67" s="34">
        <v>3734</v>
      </c>
      <c r="BC67">
        <v>10957</v>
      </c>
      <c r="BE67" s="34">
        <v>17684.230000000003</v>
      </c>
      <c r="BF67" s="34">
        <v>1503.28</v>
      </c>
      <c r="BG67">
        <v>1685.4700000000003</v>
      </c>
      <c r="BH67">
        <v>5881.16</v>
      </c>
      <c r="BI67">
        <v>27143.42</v>
      </c>
      <c r="BK67">
        <v>10256.75</v>
      </c>
      <c r="BL67">
        <v>69729.100000000006</v>
      </c>
      <c r="BM67" s="33">
        <v>14843.82</v>
      </c>
      <c r="BT67" s="33">
        <v>0</v>
      </c>
      <c r="BU67" s="33">
        <v>16420.759999999998</v>
      </c>
      <c r="BV67" s="33">
        <v>7659</v>
      </c>
      <c r="BW67" s="33">
        <v>8912.2099999999991</v>
      </c>
      <c r="BX67" s="33">
        <v>41762.839999999997</v>
      </c>
      <c r="BY67" s="33">
        <v>34239.089999999997</v>
      </c>
      <c r="BZ67" s="33">
        <v>23085.87</v>
      </c>
      <c r="CA67" s="33">
        <v>26331.360000000001</v>
      </c>
      <c r="CC67" s="33">
        <v>0</v>
      </c>
      <c r="CD67" s="33">
        <v>0</v>
      </c>
      <c r="CE67" s="33">
        <v>0</v>
      </c>
      <c r="CF67" s="33">
        <v>0</v>
      </c>
      <c r="CG67">
        <v>7645</v>
      </c>
      <c r="CH67">
        <v>0</v>
      </c>
      <c r="CI67">
        <v>0</v>
      </c>
      <c r="CJ67" s="33">
        <v>1</v>
      </c>
      <c r="CK67">
        <v>0</v>
      </c>
      <c r="CL67">
        <v>0</v>
      </c>
      <c r="CM67">
        <v>290.83</v>
      </c>
      <c r="CN67">
        <v>6033.2400000000007</v>
      </c>
      <c r="CS67" s="8">
        <v>382180.21000000322</v>
      </c>
      <c r="CU67" s="8">
        <v>33630.92</v>
      </c>
      <c r="CV67">
        <v>0</v>
      </c>
      <c r="CW67">
        <v>0</v>
      </c>
      <c r="CX67">
        <v>0</v>
      </c>
      <c r="DA67">
        <v>2382.37</v>
      </c>
      <c r="DB67">
        <v>1829.37</v>
      </c>
    </row>
    <row r="68" spans="1:106" x14ac:dyDescent="0.25">
      <c r="A68" s="97" t="s">
        <v>487</v>
      </c>
      <c r="B68" t="s">
        <v>488</v>
      </c>
      <c r="C68">
        <v>418</v>
      </c>
      <c r="D68" s="33">
        <v>2925</v>
      </c>
      <c r="E68" t="s">
        <v>488</v>
      </c>
      <c r="F68" t="s">
        <v>489</v>
      </c>
      <c r="G68" t="s">
        <v>490</v>
      </c>
      <c r="H68" t="s">
        <v>491</v>
      </c>
      <c r="I68" t="s">
        <v>184</v>
      </c>
      <c r="T68" s="33" t="s">
        <v>185</v>
      </c>
      <c r="W68" s="33" t="s">
        <v>186</v>
      </c>
      <c r="X68" s="33" t="s">
        <v>187</v>
      </c>
      <c r="Z68" s="8">
        <v>207813.80000000005</v>
      </c>
      <c r="AA68" s="8">
        <v>8375.73</v>
      </c>
      <c r="AB68">
        <v>0</v>
      </c>
      <c r="AC68" s="34">
        <v>2064387.87</v>
      </c>
      <c r="AD68" s="34">
        <v>0</v>
      </c>
      <c r="AE68" s="34">
        <v>71022</v>
      </c>
      <c r="AF68" s="33">
        <v>0</v>
      </c>
      <c r="AG68" s="34">
        <v>65269.599999999999</v>
      </c>
      <c r="AH68" s="26">
        <v>108937.43</v>
      </c>
      <c r="AI68" s="34">
        <v>4657.7700000000004</v>
      </c>
      <c r="AJ68" s="33">
        <v>7869.1</v>
      </c>
      <c r="AK68" s="33">
        <v>148778.07999999999</v>
      </c>
      <c r="AL68" s="33">
        <v>29770.84</v>
      </c>
      <c r="AM68" s="33">
        <v>0</v>
      </c>
      <c r="AN68" s="33">
        <v>9420</v>
      </c>
      <c r="AO68" s="33">
        <v>33662.58</v>
      </c>
      <c r="AP68" s="33">
        <v>5314.36</v>
      </c>
      <c r="AQ68" s="33">
        <v>0</v>
      </c>
      <c r="AR68" s="33">
        <v>0</v>
      </c>
      <c r="AS68" s="33">
        <v>0</v>
      </c>
      <c r="AT68" s="34">
        <v>1253351.73</v>
      </c>
      <c r="AU68">
        <v>17761.64</v>
      </c>
      <c r="AV68" s="34">
        <v>684740.01000000141</v>
      </c>
      <c r="AW68" s="34">
        <v>81791.53</v>
      </c>
      <c r="AX68" s="34">
        <v>173227.53</v>
      </c>
      <c r="AY68" s="34">
        <v>0</v>
      </c>
      <c r="AZ68" s="34">
        <v>132102.39999999991</v>
      </c>
      <c r="BA68" s="34">
        <v>11104.48</v>
      </c>
      <c r="BB68" s="34">
        <v>4958.5</v>
      </c>
      <c r="BC68">
        <v>13688.53</v>
      </c>
      <c r="BE68" s="34">
        <v>16099.910000000002</v>
      </c>
      <c r="BF68" s="34">
        <v>3843.3199999999997</v>
      </c>
      <c r="BG68">
        <v>7611.4699999999993</v>
      </c>
      <c r="BH68">
        <v>6764.27</v>
      </c>
      <c r="BI68">
        <v>35979.57</v>
      </c>
      <c r="BK68">
        <v>15917.87</v>
      </c>
      <c r="BL68">
        <v>74155.490000000005</v>
      </c>
      <c r="BM68" s="33">
        <v>16587.64</v>
      </c>
      <c r="BT68" s="33">
        <v>52.5</v>
      </c>
      <c r="BU68" s="33">
        <v>15503.5</v>
      </c>
      <c r="BV68" s="33">
        <v>10008</v>
      </c>
      <c r="BW68" s="33">
        <v>5597.49</v>
      </c>
      <c r="BX68" s="33">
        <v>107479.55</v>
      </c>
      <c r="BY68" s="33">
        <v>0</v>
      </c>
      <c r="BZ68" s="33">
        <v>25377.8</v>
      </c>
      <c r="CA68" s="33">
        <v>31324.76</v>
      </c>
      <c r="CC68" s="33">
        <v>0</v>
      </c>
      <c r="CD68" s="33">
        <v>9668.68</v>
      </c>
      <c r="CE68" s="33">
        <v>0</v>
      </c>
      <c r="CF68" s="33">
        <v>0</v>
      </c>
      <c r="CG68">
        <v>8522.5</v>
      </c>
      <c r="CH68">
        <v>0</v>
      </c>
      <c r="CI68">
        <v>0</v>
      </c>
      <c r="CJ68" s="33">
        <v>1</v>
      </c>
      <c r="CK68">
        <v>0</v>
      </c>
      <c r="CL68">
        <v>0</v>
      </c>
      <c r="CM68">
        <v>0</v>
      </c>
      <c r="CN68">
        <v>0</v>
      </c>
      <c r="CS68" s="8">
        <v>2205.2599999993108</v>
      </c>
      <c r="CU68" s="8">
        <v>16898.23</v>
      </c>
      <c r="CV68">
        <v>0</v>
      </c>
      <c r="CW68">
        <v>0</v>
      </c>
      <c r="CX68">
        <v>0</v>
      </c>
      <c r="DA68">
        <v>683.7</v>
      </c>
      <c r="DB68">
        <v>1252.1500000000001</v>
      </c>
    </row>
    <row r="69" spans="1:106" x14ac:dyDescent="0.25">
      <c r="A69" s="97" t="s">
        <v>492</v>
      </c>
      <c r="B69" t="s">
        <v>493</v>
      </c>
      <c r="C69">
        <v>420</v>
      </c>
      <c r="D69" s="33">
        <v>3311</v>
      </c>
      <c r="E69" t="s">
        <v>493</v>
      </c>
      <c r="F69" t="s">
        <v>494</v>
      </c>
      <c r="G69" t="s">
        <v>495</v>
      </c>
      <c r="H69" t="s">
        <v>496</v>
      </c>
      <c r="I69" t="s">
        <v>431</v>
      </c>
      <c r="J69">
        <v>9353310</v>
      </c>
      <c r="T69" s="33" t="s">
        <v>185</v>
      </c>
      <c r="W69" s="33" t="s">
        <v>186</v>
      </c>
      <c r="X69" s="33" t="s">
        <v>187</v>
      </c>
      <c r="Z69" s="56">
        <v>151587</v>
      </c>
      <c r="AA69" s="8">
        <v>25306.170000000006</v>
      </c>
      <c r="AB69">
        <v>0</v>
      </c>
      <c r="AC69" s="34">
        <v>3375979.31</v>
      </c>
      <c r="AD69" s="34">
        <v>0</v>
      </c>
      <c r="AE69" s="34">
        <v>371466</v>
      </c>
      <c r="AF69" s="33">
        <v>0</v>
      </c>
      <c r="AG69" s="34">
        <v>139320</v>
      </c>
      <c r="AH69" s="26">
        <v>244766.03</v>
      </c>
      <c r="AI69" s="38">
        <v>-45874</v>
      </c>
      <c r="AJ69" s="33">
        <v>0</v>
      </c>
      <c r="AK69" s="33">
        <v>186272.67</v>
      </c>
      <c r="AL69" s="33">
        <v>68686.259999999995</v>
      </c>
      <c r="AM69" s="33">
        <v>3060</v>
      </c>
      <c r="AN69" s="33">
        <v>8744.25</v>
      </c>
      <c r="AO69" s="33">
        <v>41376.050000000003</v>
      </c>
      <c r="AP69" s="33">
        <v>2042.82</v>
      </c>
      <c r="AQ69" s="33">
        <v>0</v>
      </c>
      <c r="AR69" s="33">
        <v>0</v>
      </c>
      <c r="AS69" s="33">
        <v>0</v>
      </c>
      <c r="AT69" s="34">
        <v>2134829.9</v>
      </c>
      <c r="AU69">
        <v>96812.28</v>
      </c>
      <c r="AV69" s="34">
        <v>825422.45999999961</v>
      </c>
      <c r="AW69" s="34">
        <v>147403.42000000001</v>
      </c>
      <c r="AX69" s="34">
        <v>173032.58</v>
      </c>
      <c r="AY69" s="34">
        <v>110800.41</v>
      </c>
      <c r="AZ69" s="34">
        <v>246976.89000000007</v>
      </c>
      <c r="BA69" s="34">
        <v>5060.2700000000004</v>
      </c>
      <c r="BB69" s="34">
        <v>7770.6</v>
      </c>
      <c r="BD69">
        <v>15786.92</v>
      </c>
      <c r="BE69" s="34">
        <v>45450.729999999996</v>
      </c>
      <c r="BF69" s="34">
        <v>3115.84</v>
      </c>
      <c r="BG69">
        <v>2087.25</v>
      </c>
      <c r="BH69">
        <v>1498.67</v>
      </c>
      <c r="BI69">
        <v>50675.199999999997</v>
      </c>
      <c r="BK69">
        <v>22043.65</v>
      </c>
      <c r="BL69">
        <v>81059.66</v>
      </c>
      <c r="BM69" s="33">
        <v>63940.94</v>
      </c>
      <c r="BT69" s="33">
        <v>0</v>
      </c>
      <c r="BU69" s="33">
        <v>23245.83</v>
      </c>
      <c r="BV69" s="33">
        <v>15822</v>
      </c>
      <c r="BW69" s="33">
        <v>11013.14</v>
      </c>
      <c r="BX69" s="33">
        <v>75422.28</v>
      </c>
      <c r="BY69" s="33">
        <v>22365</v>
      </c>
      <c r="BZ69" s="33">
        <v>221363.46</v>
      </c>
      <c r="CA69" s="33">
        <v>63987.99</v>
      </c>
      <c r="CC69" s="33">
        <v>0</v>
      </c>
      <c r="CD69" s="33">
        <v>-62.93</v>
      </c>
      <c r="CE69" s="33">
        <v>0</v>
      </c>
      <c r="CF69" s="33">
        <v>0</v>
      </c>
      <c r="CI69">
        <v>0</v>
      </c>
      <c r="CJ69" s="33">
        <v>1</v>
      </c>
      <c r="CK69">
        <v>0</v>
      </c>
      <c r="CS69" s="8">
        <v>80345.916025131941</v>
      </c>
      <c r="CU69" s="8">
        <v>25306.170000000006</v>
      </c>
      <c r="CV69">
        <v>0</v>
      </c>
      <c r="CW69">
        <v>0</v>
      </c>
      <c r="CX69">
        <v>0</v>
      </c>
      <c r="DA69">
        <v>10771.74</v>
      </c>
      <c r="DB69">
        <v>16889.25</v>
      </c>
    </row>
    <row r="70" spans="1:106" s="49" customFormat="1" x14ac:dyDescent="0.25">
      <c r="A70" s="100" t="s">
        <v>497</v>
      </c>
      <c r="B70" t="s">
        <v>498</v>
      </c>
      <c r="C70">
        <v>421</v>
      </c>
      <c r="D70" s="50">
        <v>3308</v>
      </c>
      <c r="E70" s="49" t="s">
        <v>498</v>
      </c>
      <c r="F70" s="49" t="e">
        <v>#N/A</v>
      </c>
      <c r="G70" t="s">
        <v>499</v>
      </c>
      <c r="H70" t="s">
        <v>500</v>
      </c>
      <c r="I70" t="s">
        <v>184</v>
      </c>
      <c r="T70" s="33" t="s">
        <v>185</v>
      </c>
      <c r="V70" s="50"/>
      <c r="W70" s="33" t="s">
        <v>186</v>
      </c>
      <c r="X70" s="33" t="s">
        <v>187</v>
      </c>
      <c r="Z70" s="51">
        <v>-252.83000000007451</v>
      </c>
      <c r="AA70" s="51">
        <v>29169.39</v>
      </c>
      <c r="AB70" s="49">
        <v>0</v>
      </c>
      <c r="AC70" s="52">
        <v>0</v>
      </c>
      <c r="AD70" s="52">
        <v>0</v>
      </c>
      <c r="AE70" s="52">
        <v>0</v>
      </c>
      <c r="AF70" s="50">
        <v>0</v>
      </c>
      <c r="AG70" s="52">
        <v>0</v>
      </c>
      <c r="AH70" s="53">
        <v>0</v>
      </c>
      <c r="AI70" s="52">
        <v>0</v>
      </c>
      <c r="AJ70" s="50">
        <v>0</v>
      </c>
      <c r="AK70" s="50">
        <v>0</v>
      </c>
      <c r="AL70" s="50">
        <v>0</v>
      </c>
      <c r="AM70" s="50">
        <v>0</v>
      </c>
      <c r="AN70" s="50">
        <v>0</v>
      </c>
      <c r="AO70" s="50">
        <v>0</v>
      </c>
      <c r="AP70" s="50">
        <v>0</v>
      </c>
      <c r="AQ70" s="50">
        <v>0</v>
      </c>
      <c r="AR70" s="50">
        <v>0</v>
      </c>
      <c r="AS70" s="50">
        <v>0</v>
      </c>
      <c r="AT70" s="52"/>
      <c r="AV70" s="52"/>
      <c r="AW70" s="52"/>
      <c r="AX70" s="52"/>
      <c r="AY70" s="52"/>
      <c r="AZ70" s="52"/>
      <c r="BA70" s="52"/>
      <c r="BB70" s="52"/>
      <c r="BE70" s="52"/>
      <c r="BF70" s="52"/>
      <c r="BM70" s="50"/>
      <c r="BT70" s="50"/>
      <c r="BU70" s="50"/>
      <c r="BV70" s="50"/>
      <c r="BW70" s="50"/>
      <c r="BX70" s="50"/>
      <c r="BY70" s="50"/>
      <c r="BZ70" s="50"/>
      <c r="CA70" s="50"/>
      <c r="CB70" s="50"/>
      <c r="CC70" s="50"/>
      <c r="CD70" s="50"/>
      <c r="CE70" s="50"/>
      <c r="CF70" s="50"/>
      <c r="CG70"/>
      <c r="CH70"/>
      <c r="CI70">
        <v>0</v>
      </c>
      <c r="CJ70" s="33">
        <v>1</v>
      </c>
      <c r="CK70">
        <v>0</v>
      </c>
      <c r="CL70"/>
      <c r="CM70"/>
      <c r="CN70"/>
      <c r="CS70" s="8">
        <v>-252.83000000007451</v>
      </c>
      <c r="CU70" s="8">
        <v>29169.39</v>
      </c>
      <c r="CV70">
        <v>0</v>
      </c>
      <c r="CW70">
        <v>0</v>
      </c>
      <c r="CX70">
        <v>0</v>
      </c>
    </row>
    <row r="71" spans="1:106" s="49" customFormat="1" x14ac:dyDescent="0.25">
      <c r="A71" s="100" t="s">
        <v>501</v>
      </c>
      <c r="B71">
        <v>0</v>
      </c>
      <c r="C71">
        <v>422</v>
      </c>
      <c r="D71" s="50">
        <v>0</v>
      </c>
      <c r="E71" s="49">
        <v>0</v>
      </c>
      <c r="F71" s="49" t="e">
        <v>#N/A</v>
      </c>
      <c r="G71" t="s">
        <v>502</v>
      </c>
      <c r="H71" t="e">
        <v>#N/A</v>
      </c>
      <c r="I71" t="s">
        <v>184</v>
      </c>
      <c r="T71" s="33" t="s">
        <v>185</v>
      </c>
      <c r="V71" s="50"/>
      <c r="W71" s="33" t="s">
        <v>186</v>
      </c>
      <c r="X71" s="33" t="s">
        <v>187</v>
      </c>
      <c r="Z71" s="51">
        <v>4271.4000000000005</v>
      </c>
      <c r="AA71" s="51">
        <v>0</v>
      </c>
      <c r="AB71" s="49">
        <v>0</v>
      </c>
      <c r="AC71" s="52">
        <v>0</v>
      </c>
      <c r="AD71" s="52">
        <v>0</v>
      </c>
      <c r="AE71" s="52">
        <v>0</v>
      </c>
      <c r="AF71" s="50">
        <v>0</v>
      </c>
      <c r="AG71" s="52">
        <v>0</v>
      </c>
      <c r="AH71" s="53">
        <v>0</v>
      </c>
      <c r="AI71" s="52">
        <v>0</v>
      </c>
      <c r="AJ71" s="50">
        <v>0</v>
      </c>
      <c r="AK71" s="50">
        <v>0</v>
      </c>
      <c r="AL71" s="50">
        <v>0</v>
      </c>
      <c r="AM71" s="50">
        <v>0</v>
      </c>
      <c r="AN71" s="50">
        <v>0</v>
      </c>
      <c r="AO71" s="50">
        <v>0</v>
      </c>
      <c r="AP71" s="50">
        <v>0</v>
      </c>
      <c r="AQ71" s="50">
        <v>0</v>
      </c>
      <c r="AR71" s="50">
        <v>0</v>
      </c>
      <c r="AS71" s="50">
        <v>0</v>
      </c>
      <c r="AT71" s="52"/>
      <c r="AV71" s="52"/>
      <c r="AW71" s="52"/>
      <c r="AX71" s="52"/>
      <c r="AY71" s="52"/>
      <c r="AZ71" s="52"/>
      <c r="BA71" s="52"/>
      <c r="BB71" s="52"/>
      <c r="BE71" s="52"/>
      <c r="BF71" s="52"/>
      <c r="BM71" s="50"/>
      <c r="BT71" s="50"/>
      <c r="BU71" s="50"/>
      <c r="BV71" s="50"/>
      <c r="BW71" s="50"/>
      <c r="BX71" s="50"/>
      <c r="BY71" s="50"/>
      <c r="BZ71" s="50"/>
      <c r="CA71" s="50"/>
      <c r="CB71" s="50"/>
      <c r="CC71" s="50"/>
      <c r="CD71" s="50"/>
      <c r="CE71" s="50"/>
      <c r="CF71" s="50"/>
      <c r="CG71"/>
      <c r="CH71"/>
      <c r="CI71">
        <v>0</v>
      </c>
      <c r="CJ71" s="33">
        <v>1</v>
      </c>
      <c r="CK71">
        <v>0</v>
      </c>
      <c r="CL71"/>
      <c r="CM71"/>
      <c r="CN71"/>
      <c r="CS71" s="8">
        <v>4271.4000000000005</v>
      </c>
      <c r="CU71" s="8">
        <v>0</v>
      </c>
      <c r="CV71">
        <v>0</v>
      </c>
      <c r="CW71">
        <v>0</v>
      </c>
      <c r="CX71">
        <v>0</v>
      </c>
    </row>
    <row r="72" spans="1:106" x14ac:dyDescent="0.25">
      <c r="A72" s="97" t="s">
        <v>503</v>
      </c>
      <c r="B72" t="s">
        <v>504</v>
      </c>
      <c r="C72">
        <v>424</v>
      </c>
      <c r="D72" s="33">
        <v>2034</v>
      </c>
      <c r="E72" t="s">
        <v>504</v>
      </c>
      <c r="F72" t="s">
        <v>505</v>
      </c>
      <c r="G72" t="s">
        <v>506</v>
      </c>
      <c r="H72" t="s">
        <v>507</v>
      </c>
      <c r="I72" t="s">
        <v>184</v>
      </c>
      <c r="T72" s="33" t="s">
        <v>185</v>
      </c>
      <c r="W72" s="33" t="s">
        <v>186</v>
      </c>
      <c r="X72" s="33" t="s">
        <v>187</v>
      </c>
      <c r="Z72" s="56">
        <v>108608.5</v>
      </c>
      <c r="AA72" s="8">
        <v>3039.1400000000067</v>
      </c>
      <c r="AB72">
        <v>0</v>
      </c>
      <c r="AC72" s="34">
        <v>1614363</v>
      </c>
      <c r="AD72" s="34">
        <v>0</v>
      </c>
      <c r="AE72" s="34">
        <v>137204</v>
      </c>
      <c r="AF72" s="33">
        <v>0</v>
      </c>
      <c r="AG72" s="34">
        <v>139791</v>
      </c>
      <c r="AH72" s="26">
        <v>86669</v>
      </c>
      <c r="AI72" s="34">
        <v>312.5</v>
      </c>
      <c r="AJ72" s="33">
        <v>5374</v>
      </c>
      <c r="AK72" s="33">
        <v>82102.240000000005</v>
      </c>
      <c r="AL72" s="33">
        <v>33565.86</v>
      </c>
      <c r="AM72" s="33">
        <v>10668</v>
      </c>
      <c r="AN72" s="33">
        <v>0</v>
      </c>
      <c r="AO72" s="33">
        <v>21444.53</v>
      </c>
      <c r="AP72" s="33">
        <v>2427.96</v>
      </c>
      <c r="AQ72" s="33">
        <v>0</v>
      </c>
      <c r="AR72" s="33">
        <v>0</v>
      </c>
      <c r="AS72" s="33">
        <v>0</v>
      </c>
      <c r="AT72" s="34">
        <v>1083119.8999999999</v>
      </c>
      <c r="AU72">
        <v>0</v>
      </c>
      <c r="AV72" s="34">
        <v>534724.1399999999</v>
      </c>
      <c r="AW72" s="34">
        <v>17872.73</v>
      </c>
      <c r="AX72" s="34">
        <v>111414.57</v>
      </c>
      <c r="AY72" s="34">
        <v>0</v>
      </c>
      <c r="AZ72" s="34">
        <v>38181.269999999982</v>
      </c>
      <c r="BA72" s="34">
        <v>7040.0500000000011</v>
      </c>
      <c r="BB72" s="34">
        <v>3334.31</v>
      </c>
      <c r="BC72">
        <v>10491</v>
      </c>
      <c r="BE72" s="34">
        <v>14240.849999999999</v>
      </c>
      <c r="BF72" s="34">
        <v>4314.22</v>
      </c>
      <c r="BG72">
        <v>38268.960000000006</v>
      </c>
      <c r="BH72">
        <v>8285.84</v>
      </c>
      <c r="BI72">
        <v>25982.41</v>
      </c>
      <c r="BK72">
        <v>15592.11</v>
      </c>
      <c r="BL72">
        <v>46779.62</v>
      </c>
      <c r="BM72" s="33">
        <v>14836.02</v>
      </c>
      <c r="BT72" s="33">
        <v>0</v>
      </c>
      <c r="BU72" s="33">
        <v>13006.81</v>
      </c>
      <c r="BV72" s="33">
        <v>6601</v>
      </c>
      <c r="BW72" s="33">
        <v>0</v>
      </c>
      <c r="BX72" s="33">
        <v>104646.75</v>
      </c>
      <c r="BY72" s="33">
        <v>18750.759999999998</v>
      </c>
      <c r="BZ72" s="33">
        <v>2835.32</v>
      </c>
      <c r="CA72" s="33">
        <v>24965.439999999999</v>
      </c>
      <c r="CC72" s="33">
        <v>0</v>
      </c>
      <c r="CD72" s="33">
        <v>2364.14</v>
      </c>
      <c r="CE72" s="33">
        <v>0</v>
      </c>
      <c r="CF72" s="33">
        <v>0</v>
      </c>
      <c r="CG72">
        <v>7380.63</v>
      </c>
      <c r="CH72">
        <v>0</v>
      </c>
      <c r="CI72">
        <v>0</v>
      </c>
      <c r="CJ72" s="33">
        <v>1</v>
      </c>
      <c r="CK72">
        <v>0</v>
      </c>
      <c r="CL72">
        <v>2150</v>
      </c>
      <c r="CM72">
        <v>0</v>
      </c>
      <c r="CN72">
        <v>5732</v>
      </c>
      <c r="CS72" s="8">
        <v>95075.679522508755</v>
      </c>
      <c r="CU72" s="8">
        <v>2537.7700000000077</v>
      </c>
      <c r="CV72">
        <v>0</v>
      </c>
      <c r="CW72">
        <v>0</v>
      </c>
      <c r="CX72">
        <v>0</v>
      </c>
      <c r="DA72">
        <v>1341.39</v>
      </c>
      <c r="DB72">
        <v>819.08</v>
      </c>
    </row>
    <row r="73" spans="1:106" x14ac:dyDescent="0.25">
      <c r="A73" s="98" t="s">
        <v>508</v>
      </c>
      <c r="B73" t="s">
        <v>509</v>
      </c>
      <c r="C73">
        <v>426</v>
      </c>
      <c r="D73" s="33">
        <v>3010</v>
      </c>
      <c r="E73" t="s">
        <v>509</v>
      </c>
      <c r="F73" t="e">
        <v>#N/A</v>
      </c>
      <c r="G73" t="s">
        <v>510</v>
      </c>
      <c r="H73" t="s">
        <v>511</v>
      </c>
      <c r="I73" t="s">
        <v>184</v>
      </c>
      <c r="T73" s="33" t="s">
        <v>185</v>
      </c>
      <c r="V73" s="33" t="s">
        <v>187</v>
      </c>
      <c r="W73" s="33" t="s">
        <v>186</v>
      </c>
      <c r="X73" s="33" t="s">
        <v>187</v>
      </c>
      <c r="Z73" s="8">
        <v>109076.80999999998</v>
      </c>
      <c r="AA73" s="8">
        <v>17295.980000000003</v>
      </c>
      <c r="AB73">
        <v>0</v>
      </c>
      <c r="AC73" s="34">
        <v>0</v>
      </c>
      <c r="AD73" s="34">
        <v>0</v>
      </c>
      <c r="AE73" s="34">
        <v>18457</v>
      </c>
      <c r="AF73" s="33">
        <v>0</v>
      </c>
      <c r="AG73" s="34">
        <v>0</v>
      </c>
      <c r="AH73" s="26">
        <v>6967</v>
      </c>
      <c r="AI73" s="34">
        <v>0</v>
      </c>
      <c r="AJ73" s="33">
        <v>0</v>
      </c>
      <c r="AK73" s="33">
        <v>7.5</v>
      </c>
      <c r="AL73" s="33">
        <v>2950.55</v>
      </c>
      <c r="AM73" s="33">
        <v>540</v>
      </c>
      <c r="AN73" s="33">
        <v>0</v>
      </c>
      <c r="AO73" s="33">
        <v>0</v>
      </c>
      <c r="AP73" s="33">
        <v>61.04</v>
      </c>
      <c r="AQ73" s="33">
        <v>0</v>
      </c>
      <c r="AR73" s="33">
        <v>0</v>
      </c>
      <c r="AS73" s="33">
        <v>0</v>
      </c>
      <c r="AT73" s="34">
        <v>0</v>
      </c>
      <c r="AU73">
        <v>0</v>
      </c>
      <c r="AW73" s="34">
        <v>0</v>
      </c>
      <c r="AX73" s="34">
        <v>0.01</v>
      </c>
      <c r="AY73" s="34">
        <v>0</v>
      </c>
      <c r="BB73" s="34">
        <v>222.46</v>
      </c>
      <c r="BG73">
        <v>1002.4</v>
      </c>
      <c r="BH73">
        <v>165.55</v>
      </c>
      <c r="BI73">
        <v>978.72</v>
      </c>
      <c r="BK73">
        <v>115.78</v>
      </c>
      <c r="BL73">
        <v>1052.1300000000001</v>
      </c>
      <c r="BM73" s="33">
        <v>231.66</v>
      </c>
      <c r="BT73" s="33">
        <v>0</v>
      </c>
      <c r="BU73" s="33">
        <v>1107.42</v>
      </c>
      <c r="BV73" s="33">
        <v>0</v>
      </c>
      <c r="BW73" s="33">
        <v>118181.59</v>
      </c>
      <c r="BX73" s="33">
        <v>1643.76</v>
      </c>
      <c r="BY73" s="33">
        <v>6723.12</v>
      </c>
      <c r="BZ73" s="33">
        <v>0</v>
      </c>
      <c r="CA73" s="33">
        <v>463.58</v>
      </c>
      <c r="CC73" s="33">
        <v>0</v>
      </c>
      <c r="CD73" s="33">
        <v>0</v>
      </c>
      <c r="CE73" s="33">
        <v>0</v>
      </c>
      <c r="CF73" s="33">
        <v>0</v>
      </c>
      <c r="CG73">
        <v>0</v>
      </c>
      <c r="CH73">
        <v>0</v>
      </c>
      <c r="CI73">
        <v>0</v>
      </c>
      <c r="CJ73" s="33">
        <v>1</v>
      </c>
      <c r="CK73">
        <v>0</v>
      </c>
      <c r="CL73">
        <v>17109.439999999999</v>
      </c>
      <c r="CM73">
        <v>0</v>
      </c>
      <c r="CN73">
        <v>186.54</v>
      </c>
      <c r="CS73" s="8">
        <v>6171.7200000000012</v>
      </c>
      <c r="CU73" s="8">
        <v>0</v>
      </c>
      <c r="CV73">
        <v>0</v>
      </c>
      <c r="CW73">
        <v>0</v>
      </c>
      <c r="CX73">
        <v>0</v>
      </c>
      <c r="DA73">
        <v>47.55</v>
      </c>
      <c r="DB73">
        <v>0</v>
      </c>
    </row>
    <row r="74" spans="1:106" x14ac:dyDescent="0.25">
      <c r="A74" s="98" t="s">
        <v>512</v>
      </c>
      <c r="B74" t="s">
        <v>513</v>
      </c>
      <c r="C74">
        <v>432</v>
      </c>
      <c r="D74" s="33">
        <v>3322</v>
      </c>
      <c r="E74" t="s">
        <v>513</v>
      </c>
      <c r="F74" t="s">
        <v>514</v>
      </c>
      <c r="G74" t="s">
        <v>515</v>
      </c>
      <c r="H74" t="s">
        <v>516</v>
      </c>
      <c r="I74" t="s">
        <v>184</v>
      </c>
      <c r="T74" s="33" t="s">
        <v>185</v>
      </c>
      <c r="V74" s="33" t="s">
        <v>187</v>
      </c>
      <c r="W74" s="33" t="s">
        <v>186</v>
      </c>
      <c r="X74" s="33" t="s">
        <v>187</v>
      </c>
      <c r="Z74" s="8">
        <v>104574.41999999975</v>
      </c>
      <c r="AA74" s="8">
        <v>1758.739999999998</v>
      </c>
      <c r="AB74">
        <v>0</v>
      </c>
      <c r="AC74" s="34">
        <v>244378</v>
      </c>
      <c r="AD74" s="34">
        <v>0</v>
      </c>
      <c r="AE74" s="34">
        <v>23869</v>
      </c>
      <c r="AF74" s="33">
        <v>0</v>
      </c>
      <c r="AG74" s="34">
        <v>4862.5</v>
      </c>
      <c r="AH74" s="26">
        <v>25821</v>
      </c>
      <c r="AI74" s="34">
        <v>0</v>
      </c>
      <c r="AJ74" s="33">
        <v>0</v>
      </c>
      <c r="AK74" s="33">
        <v>5928.81</v>
      </c>
      <c r="AL74" s="33">
        <v>3902.38</v>
      </c>
      <c r="AM74" s="33">
        <v>1626.4</v>
      </c>
      <c r="AN74" s="33">
        <v>1000</v>
      </c>
      <c r="AO74" s="33">
        <v>2172</v>
      </c>
      <c r="AP74" s="33">
        <v>3645.66</v>
      </c>
      <c r="AQ74" s="33">
        <v>0</v>
      </c>
      <c r="AR74" s="33">
        <v>0</v>
      </c>
      <c r="AS74" s="33">
        <v>0</v>
      </c>
      <c r="AT74" s="34">
        <v>145668.01999999999</v>
      </c>
      <c r="AU74">
        <v>2626.33</v>
      </c>
      <c r="AV74" s="34">
        <v>56647.899999999914</v>
      </c>
      <c r="AW74" s="34">
        <v>6705.1</v>
      </c>
      <c r="AX74" s="34">
        <v>17051.669999999998</v>
      </c>
      <c r="AY74" s="34">
        <v>0</v>
      </c>
      <c r="AZ74" s="34">
        <v>5362.4100000000008</v>
      </c>
      <c r="BA74" s="34">
        <v>886.72</v>
      </c>
      <c r="BB74" s="34">
        <v>498.5</v>
      </c>
      <c r="BC74">
        <v>11889.67</v>
      </c>
      <c r="BE74" s="34">
        <v>9874.02</v>
      </c>
      <c r="BF74" s="34">
        <v>1609.18</v>
      </c>
      <c r="BG74">
        <v>383.23</v>
      </c>
      <c r="BH74">
        <v>585</v>
      </c>
      <c r="BI74">
        <v>1911.56</v>
      </c>
      <c r="BK74">
        <v>9404.2099999999991</v>
      </c>
      <c r="BL74">
        <v>17620.650000000001</v>
      </c>
      <c r="BM74" s="33">
        <v>214</v>
      </c>
      <c r="BT74" s="33">
        <v>0</v>
      </c>
      <c r="BU74" s="33">
        <v>5050.82</v>
      </c>
      <c r="BV74" s="33">
        <v>929.58</v>
      </c>
      <c r="BW74" s="33">
        <v>84801.98</v>
      </c>
      <c r="BX74" s="33">
        <v>23691.71</v>
      </c>
      <c r="BY74" s="33">
        <v>0</v>
      </c>
      <c r="BZ74" s="33">
        <v>4098.3599999999997</v>
      </c>
      <c r="CA74" s="33">
        <v>13038.86</v>
      </c>
      <c r="CC74" s="33">
        <v>0</v>
      </c>
      <c r="CD74" s="33">
        <v>0</v>
      </c>
      <c r="CE74" s="33">
        <v>0</v>
      </c>
      <c r="CF74" s="33">
        <v>0</v>
      </c>
      <c r="CI74">
        <v>0</v>
      </c>
      <c r="CJ74" s="33">
        <v>1</v>
      </c>
      <c r="CK74">
        <v>0</v>
      </c>
      <c r="CS74" s="8">
        <v>1230.6899999998277</v>
      </c>
      <c r="CU74" s="8">
        <v>1758.739999999998</v>
      </c>
      <c r="CV74">
        <v>0</v>
      </c>
      <c r="CW74">
        <v>0</v>
      </c>
      <c r="CX74">
        <v>0</v>
      </c>
      <c r="DA74">
        <v>0</v>
      </c>
      <c r="DB74">
        <v>0</v>
      </c>
    </row>
    <row r="75" spans="1:106" x14ac:dyDescent="0.25">
      <c r="A75" s="97" t="s">
        <v>517</v>
      </c>
      <c r="B75" t="s">
        <v>518</v>
      </c>
      <c r="C75">
        <v>436</v>
      </c>
      <c r="D75" s="33">
        <v>2007</v>
      </c>
      <c r="E75" t="s">
        <v>518</v>
      </c>
      <c r="F75" t="s">
        <v>519</v>
      </c>
      <c r="G75" t="s">
        <v>520</v>
      </c>
      <c r="H75" t="s">
        <v>521</v>
      </c>
      <c r="I75" t="s">
        <v>184</v>
      </c>
      <c r="T75" s="33" t="s">
        <v>185</v>
      </c>
      <c r="W75" s="33" t="s">
        <v>186</v>
      </c>
      <c r="X75" s="33" t="s">
        <v>187</v>
      </c>
      <c r="Z75" s="8">
        <v>162091.32000000036</v>
      </c>
      <c r="AA75" s="8">
        <v>21044.390000000003</v>
      </c>
      <c r="AB75">
        <v>0</v>
      </c>
      <c r="AC75" s="34">
        <v>1721519.18</v>
      </c>
      <c r="AD75" s="34">
        <v>0</v>
      </c>
      <c r="AE75" s="34">
        <v>51080</v>
      </c>
      <c r="AF75" s="33">
        <v>0</v>
      </c>
      <c r="AG75" s="34">
        <v>105850</v>
      </c>
      <c r="AH75" s="26">
        <v>99313.03</v>
      </c>
      <c r="AI75" s="34">
        <v>0</v>
      </c>
      <c r="AJ75" s="33">
        <v>0</v>
      </c>
      <c r="AK75" s="33">
        <v>40317.9</v>
      </c>
      <c r="AL75" s="33">
        <v>32108.959999999999</v>
      </c>
      <c r="AM75" s="33">
        <v>2160</v>
      </c>
      <c r="AN75" s="33">
        <v>0</v>
      </c>
      <c r="AO75" s="33">
        <v>8936.25</v>
      </c>
      <c r="AP75" s="33">
        <v>8635.7000000000007</v>
      </c>
      <c r="AQ75" s="33">
        <v>0</v>
      </c>
      <c r="AR75" s="33">
        <v>0</v>
      </c>
      <c r="AS75" s="33">
        <v>0</v>
      </c>
      <c r="AT75" s="34">
        <v>1074920.54</v>
      </c>
      <c r="AU75">
        <v>5414.07</v>
      </c>
      <c r="AV75" s="34">
        <v>332569.98000000097</v>
      </c>
      <c r="AW75" s="34">
        <v>0</v>
      </c>
      <c r="AX75" s="34">
        <v>76575.27</v>
      </c>
      <c r="AY75" s="34">
        <v>0</v>
      </c>
      <c r="AZ75" s="34">
        <v>54540.450000000019</v>
      </c>
      <c r="BA75" s="34">
        <v>10595.980000000001</v>
      </c>
      <c r="BB75" s="34">
        <v>3108.5</v>
      </c>
      <c r="BC75">
        <v>7604.8200000000006</v>
      </c>
      <c r="BE75" s="34">
        <v>19758.479999999996</v>
      </c>
      <c r="BF75" s="34">
        <v>13615.92</v>
      </c>
      <c r="BG75">
        <v>49555.859999999986</v>
      </c>
      <c r="BH75">
        <v>6380.95</v>
      </c>
      <c r="BI75">
        <v>39978.79</v>
      </c>
      <c r="BK75">
        <v>7269.2</v>
      </c>
      <c r="BL75">
        <v>37690.379999999997</v>
      </c>
      <c r="BM75" s="33">
        <v>13861.36</v>
      </c>
      <c r="BT75" s="33">
        <v>39.56</v>
      </c>
      <c r="BU75" s="33">
        <v>15683.06</v>
      </c>
      <c r="BV75" s="33">
        <v>8073</v>
      </c>
      <c r="BW75" s="33">
        <v>10526.29</v>
      </c>
      <c r="BX75" s="33">
        <v>103947.39</v>
      </c>
      <c r="BY75" s="33">
        <v>47457.83</v>
      </c>
      <c r="BZ75" s="33">
        <v>37022.28</v>
      </c>
      <c r="CA75" s="33">
        <v>35410.339999999997</v>
      </c>
      <c r="CC75" s="33">
        <v>0</v>
      </c>
      <c r="CD75" s="33">
        <v>4707.5</v>
      </c>
      <c r="CE75" s="33">
        <v>0</v>
      </c>
      <c r="CF75" s="33">
        <v>0</v>
      </c>
      <c r="CG75">
        <v>7855.15</v>
      </c>
      <c r="CH75">
        <v>0</v>
      </c>
      <c r="CI75">
        <v>0</v>
      </c>
      <c r="CJ75" s="33">
        <v>1</v>
      </c>
      <c r="CK75">
        <v>0</v>
      </c>
      <c r="CL75">
        <v>45656.19</v>
      </c>
      <c r="CM75">
        <v>968.23</v>
      </c>
      <c r="CN75">
        <v>535</v>
      </c>
      <c r="CS75" s="8">
        <v>215704.53999999911</v>
      </c>
      <c r="CU75" s="8">
        <v>-18259.880000000005</v>
      </c>
      <c r="CV75">
        <v>0</v>
      </c>
      <c r="CW75">
        <v>0</v>
      </c>
      <c r="CX75">
        <v>0</v>
      </c>
      <c r="DA75">
        <v>868.5</v>
      </c>
      <c r="DB75">
        <v>1270.5</v>
      </c>
    </row>
    <row r="76" spans="1:106" x14ac:dyDescent="0.25">
      <c r="A76" s="97" t="s">
        <v>522</v>
      </c>
      <c r="B76" t="s">
        <v>523</v>
      </c>
      <c r="C76">
        <v>443</v>
      </c>
      <c r="D76" s="33">
        <v>2009</v>
      </c>
      <c r="E76" t="s">
        <v>523</v>
      </c>
      <c r="F76" t="s">
        <v>524</v>
      </c>
      <c r="G76" t="s">
        <v>525</v>
      </c>
      <c r="H76" t="s">
        <v>526</v>
      </c>
      <c r="I76" t="s">
        <v>184</v>
      </c>
      <c r="T76" s="33" t="s">
        <v>185</v>
      </c>
      <c r="W76" s="33" t="s">
        <v>186</v>
      </c>
      <c r="X76" s="33" t="s">
        <v>187</v>
      </c>
      <c r="Z76" s="8">
        <v>187517.46999999986</v>
      </c>
      <c r="AA76" s="8">
        <v>11852.490000000005</v>
      </c>
      <c r="AB76">
        <v>0</v>
      </c>
      <c r="AC76" s="34">
        <v>1477901.36</v>
      </c>
      <c r="AD76" s="34">
        <v>0</v>
      </c>
      <c r="AE76" s="34">
        <v>67011</v>
      </c>
      <c r="AF76" s="33">
        <v>0</v>
      </c>
      <c r="AG76" s="34">
        <v>115140</v>
      </c>
      <c r="AH76" s="26">
        <v>70743.83</v>
      </c>
      <c r="AI76" s="34">
        <v>2300</v>
      </c>
      <c r="AJ76" s="33">
        <v>1536</v>
      </c>
      <c r="AK76" s="33">
        <v>40531.1</v>
      </c>
      <c r="AL76" s="33">
        <v>14399.31</v>
      </c>
      <c r="AM76" s="33">
        <v>7350</v>
      </c>
      <c r="AN76" s="33">
        <v>0</v>
      </c>
      <c r="AO76" s="33">
        <v>8120</v>
      </c>
      <c r="AP76" s="33">
        <v>11350.34</v>
      </c>
      <c r="AQ76" s="33">
        <v>0</v>
      </c>
      <c r="AR76" s="33">
        <v>0</v>
      </c>
      <c r="AS76" s="33">
        <v>0</v>
      </c>
      <c r="AT76" s="34">
        <v>712667.1</v>
      </c>
      <c r="AU76">
        <v>0</v>
      </c>
      <c r="AV76" s="34">
        <v>297445.40000000084</v>
      </c>
      <c r="AW76" s="34">
        <v>33261.5</v>
      </c>
      <c r="AX76" s="34">
        <v>92780.34</v>
      </c>
      <c r="AY76" s="34">
        <v>0</v>
      </c>
      <c r="AZ76" s="34">
        <v>81053.650000000052</v>
      </c>
      <c r="BA76" s="34">
        <v>5835.9700000000012</v>
      </c>
      <c r="BB76" s="34">
        <v>2533.48</v>
      </c>
      <c r="BD76">
        <v>11586.95</v>
      </c>
      <c r="BE76" s="34">
        <v>27851.23</v>
      </c>
      <c r="BF76" s="34">
        <v>5532.41</v>
      </c>
      <c r="BG76">
        <v>30638.9</v>
      </c>
      <c r="BH76">
        <v>5523.35</v>
      </c>
      <c r="BI76">
        <v>45180.89</v>
      </c>
      <c r="BK76">
        <v>10523.49</v>
      </c>
      <c r="BL76">
        <v>41724.69</v>
      </c>
      <c r="BM76" s="33">
        <v>20045.78</v>
      </c>
      <c r="BT76" s="33">
        <v>0</v>
      </c>
      <c r="BU76" s="33">
        <v>12699.93</v>
      </c>
      <c r="BV76" s="33">
        <v>6072</v>
      </c>
      <c r="BW76" s="33">
        <v>12902.96</v>
      </c>
      <c r="BX76" s="33">
        <v>61299.81</v>
      </c>
      <c r="BY76" s="33">
        <v>104382.24</v>
      </c>
      <c r="BZ76" s="33">
        <v>19348.400000000001</v>
      </c>
      <c r="CA76" s="33">
        <v>32904.720000000001</v>
      </c>
      <c r="CC76" s="33">
        <v>0</v>
      </c>
      <c r="CD76" s="33">
        <v>13728.71</v>
      </c>
      <c r="CE76" s="33">
        <v>0</v>
      </c>
      <c r="CF76" s="33">
        <v>0</v>
      </c>
      <c r="CG76">
        <v>7159</v>
      </c>
      <c r="CH76">
        <v>0</v>
      </c>
      <c r="CI76">
        <v>0</v>
      </c>
      <c r="CJ76" s="33">
        <v>1</v>
      </c>
      <c r="CK76">
        <v>0</v>
      </c>
      <c r="CL76">
        <v>3290.75</v>
      </c>
      <c r="CM76">
        <v>0</v>
      </c>
      <c r="CN76">
        <v>15302.83</v>
      </c>
      <c r="CS76" s="8">
        <v>316376.50999999978</v>
      </c>
      <c r="CU76" s="8">
        <v>417.91000000000349</v>
      </c>
      <c r="CV76">
        <v>0</v>
      </c>
      <c r="CW76">
        <v>0</v>
      </c>
      <c r="CX76">
        <v>0</v>
      </c>
      <c r="DA76">
        <v>5219.74</v>
      </c>
      <c r="DB76">
        <v>3746.53</v>
      </c>
    </row>
    <row r="77" spans="1:106" x14ac:dyDescent="0.25">
      <c r="A77" s="97" t="s">
        <v>527</v>
      </c>
      <c r="B77" t="s">
        <v>528</v>
      </c>
      <c r="C77">
        <v>444</v>
      </c>
      <c r="D77" s="33">
        <v>3090</v>
      </c>
      <c r="E77" t="s">
        <v>528</v>
      </c>
      <c r="F77" t="s">
        <v>529</v>
      </c>
      <c r="G77" t="s">
        <v>530</v>
      </c>
      <c r="H77" t="s">
        <v>531</v>
      </c>
      <c r="I77" t="s">
        <v>184</v>
      </c>
      <c r="T77" s="33" t="s">
        <v>185</v>
      </c>
      <c r="W77" s="33" t="s">
        <v>186</v>
      </c>
      <c r="X77" s="33" t="s">
        <v>187</v>
      </c>
      <c r="Z77" s="8">
        <v>-4776.2599999999393</v>
      </c>
      <c r="AA77" s="8">
        <v>8375.5199999999986</v>
      </c>
      <c r="AB77">
        <v>0</v>
      </c>
      <c r="AC77" s="34">
        <v>623395</v>
      </c>
      <c r="AD77" s="34">
        <v>0</v>
      </c>
      <c r="AE77" s="34">
        <v>29446</v>
      </c>
      <c r="AF77" s="33">
        <v>0</v>
      </c>
      <c r="AG77" s="34">
        <v>21760</v>
      </c>
      <c r="AH77" s="26">
        <v>45451</v>
      </c>
      <c r="AI77" s="34">
        <v>0</v>
      </c>
      <c r="AJ77" s="33">
        <v>0</v>
      </c>
      <c r="AK77" s="33">
        <v>31541.97</v>
      </c>
      <c r="AL77" s="33">
        <v>11080</v>
      </c>
      <c r="AM77" s="33">
        <v>0</v>
      </c>
      <c r="AN77" s="33">
        <v>0</v>
      </c>
      <c r="AO77" s="33">
        <v>24006.5</v>
      </c>
      <c r="AP77" s="33">
        <v>8247.3799999999992</v>
      </c>
      <c r="AQ77" s="33">
        <v>0</v>
      </c>
      <c r="AR77" s="33">
        <v>0</v>
      </c>
      <c r="AS77" s="33">
        <v>0</v>
      </c>
      <c r="AT77" s="34">
        <v>339455.85</v>
      </c>
      <c r="AU77">
        <v>69214.19</v>
      </c>
      <c r="AV77" s="34">
        <v>94860.450000000084</v>
      </c>
      <c r="AW77" s="34">
        <v>24547.51</v>
      </c>
      <c r="AX77" s="34">
        <v>50653.45</v>
      </c>
      <c r="AY77" s="34">
        <v>0</v>
      </c>
      <c r="AZ77" s="34">
        <v>15137.510000000002</v>
      </c>
      <c r="BA77" s="34">
        <v>2940.7899999999995</v>
      </c>
      <c r="BB77" s="34">
        <v>3752.71</v>
      </c>
      <c r="BD77">
        <v>2889.72</v>
      </c>
      <c r="BE77" s="34">
        <v>13437.88</v>
      </c>
      <c r="BF77" s="34">
        <v>713.87</v>
      </c>
      <c r="BG77">
        <v>1031.53</v>
      </c>
      <c r="BH77">
        <v>1002.05</v>
      </c>
      <c r="BI77">
        <v>8413.4699999999993</v>
      </c>
      <c r="BK77">
        <v>3265.02</v>
      </c>
      <c r="BL77">
        <v>59552.98</v>
      </c>
      <c r="BM77" s="33">
        <v>7273.4</v>
      </c>
      <c r="BT77" s="33">
        <v>0</v>
      </c>
      <c r="BU77" s="33">
        <v>10100.89</v>
      </c>
      <c r="BV77" s="33">
        <v>2484</v>
      </c>
      <c r="BW77" s="33">
        <v>8720.9500000000007</v>
      </c>
      <c r="BX77" s="33">
        <v>43911.64</v>
      </c>
      <c r="BY77" s="33">
        <v>0</v>
      </c>
      <c r="BZ77" s="33">
        <v>3499.7</v>
      </c>
      <c r="CA77" s="33">
        <v>20451.55</v>
      </c>
      <c r="CC77" s="33">
        <v>0</v>
      </c>
      <c r="CD77" s="33">
        <v>0</v>
      </c>
      <c r="CE77" s="33">
        <v>0</v>
      </c>
      <c r="CF77" s="33">
        <v>0</v>
      </c>
      <c r="CG77">
        <v>5316.25</v>
      </c>
      <c r="CH77">
        <v>0</v>
      </c>
      <c r="CI77">
        <v>0</v>
      </c>
      <c r="CJ77" s="33">
        <v>1</v>
      </c>
      <c r="CK77">
        <v>0</v>
      </c>
      <c r="CL77">
        <v>0</v>
      </c>
      <c r="CM77">
        <v>0</v>
      </c>
      <c r="CN77">
        <v>720</v>
      </c>
      <c r="CS77" s="8">
        <v>2840.4800000000978</v>
      </c>
      <c r="CU77" s="8">
        <v>12971.769999999999</v>
      </c>
      <c r="CV77">
        <v>0</v>
      </c>
      <c r="CW77">
        <v>0</v>
      </c>
      <c r="CX77">
        <v>0</v>
      </c>
      <c r="DA77">
        <v>10263.85</v>
      </c>
      <c r="DB77">
        <v>1951.89</v>
      </c>
    </row>
    <row r="78" spans="1:106" x14ac:dyDescent="0.25">
      <c r="A78" s="97" t="s">
        <v>532</v>
      </c>
      <c r="B78" t="s">
        <v>533</v>
      </c>
      <c r="C78">
        <v>445</v>
      </c>
      <c r="D78" s="33">
        <v>3027</v>
      </c>
      <c r="E78" t="s">
        <v>533</v>
      </c>
      <c r="F78" t="s">
        <v>534</v>
      </c>
      <c r="G78" t="s">
        <v>535</v>
      </c>
      <c r="H78" t="s">
        <v>536</v>
      </c>
      <c r="I78" t="s">
        <v>184</v>
      </c>
      <c r="T78" s="33" t="s">
        <v>185</v>
      </c>
      <c r="W78" s="33" t="s">
        <v>186</v>
      </c>
      <c r="X78" s="33" t="s">
        <v>187</v>
      </c>
      <c r="Z78" s="8">
        <v>177438.84999999902</v>
      </c>
      <c r="AA78" s="8">
        <v>6162.0099999999984</v>
      </c>
      <c r="AB78">
        <v>0</v>
      </c>
      <c r="AC78" s="34">
        <v>1013744.93</v>
      </c>
      <c r="AD78" s="34">
        <v>0</v>
      </c>
      <c r="AE78" s="34">
        <v>68706</v>
      </c>
      <c r="AF78" s="33">
        <v>0</v>
      </c>
      <c r="AG78" s="34">
        <v>61315</v>
      </c>
      <c r="AH78" s="26">
        <v>72949</v>
      </c>
      <c r="AI78" s="34">
        <v>0</v>
      </c>
      <c r="AJ78" s="33">
        <v>0</v>
      </c>
      <c r="AK78" s="33">
        <v>61246.44</v>
      </c>
      <c r="AL78" s="33">
        <v>13886.42</v>
      </c>
      <c r="AM78" s="33">
        <v>0</v>
      </c>
      <c r="AN78" s="33">
        <v>0</v>
      </c>
      <c r="AO78" s="33">
        <v>12296.71</v>
      </c>
      <c r="AP78" s="33">
        <v>1287.8499999999999</v>
      </c>
      <c r="AQ78" s="33">
        <v>0</v>
      </c>
      <c r="AR78" s="33">
        <v>0</v>
      </c>
      <c r="AS78" s="33">
        <v>0</v>
      </c>
      <c r="AT78" s="34">
        <v>616003.53</v>
      </c>
      <c r="AU78">
        <v>0</v>
      </c>
      <c r="AV78" s="34">
        <v>250756.58999999968</v>
      </c>
      <c r="AW78" s="34">
        <v>0</v>
      </c>
      <c r="AX78" s="34">
        <v>59648.38</v>
      </c>
      <c r="AY78" s="34">
        <v>0</v>
      </c>
      <c r="AZ78" s="34">
        <v>66979.400000000023</v>
      </c>
      <c r="BA78" s="34">
        <v>4196.91</v>
      </c>
      <c r="BB78" s="34">
        <v>2523.1800000000003</v>
      </c>
      <c r="BE78" s="34">
        <v>19119.2</v>
      </c>
      <c r="BF78" s="34">
        <v>5516.93</v>
      </c>
      <c r="BG78">
        <v>29358.39</v>
      </c>
      <c r="BH78">
        <v>3390.68</v>
      </c>
      <c r="BI78">
        <v>14310.76</v>
      </c>
      <c r="BK78">
        <v>4143.59</v>
      </c>
      <c r="BL78">
        <v>36750.82</v>
      </c>
      <c r="BM78" s="33">
        <v>17065.27</v>
      </c>
      <c r="BT78" s="33">
        <v>0</v>
      </c>
      <c r="BU78" s="33">
        <v>18117.13</v>
      </c>
      <c r="BV78" s="33">
        <v>5308</v>
      </c>
      <c r="BW78" s="33">
        <v>1330</v>
      </c>
      <c r="BX78" s="33">
        <v>46088.44</v>
      </c>
      <c r="BY78" s="33">
        <v>22852.22</v>
      </c>
      <c r="BZ78" s="33">
        <v>26800.76</v>
      </c>
      <c r="CA78" s="33">
        <v>29308.51</v>
      </c>
      <c r="CC78" s="33">
        <v>0</v>
      </c>
      <c r="CD78" s="33">
        <v>62988.08</v>
      </c>
      <c r="CE78" s="33">
        <v>0</v>
      </c>
      <c r="CF78" s="33">
        <v>0</v>
      </c>
      <c r="CG78">
        <v>6238.75</v>
      </c>
      <c r="CH78">
        <v>0</v>
      </c>
      <c r="CI78">
        <v>0</v>
      </c>
      <c r="CJ78" s="33">
        <v>1</v>
      </c>
      <c r="CK78">
        <v>0</v>
      </c>
      <c r="CL78">
        <v>1857</v>
      </c>
      <c r="CM78">
        <v>0</v>
      </c>
      <c r="CN78">
        <v>3363.2299999999996</v>
      </c>
      <c r="CS78" s="8">
        <v>140314.42999999924</v>
      </c>
      <c r="CU78" s="8">
        <v>7180.5299999999988</v>
      </c>
      <c r="CV78">
        <v>0</v>
      </c>
      <c r="CW78">
        <v>0</v>
      </c>
      <c r="CX78">
        <v>0</v>
      </c>
      <c r="DA78">
        <v>217.97</v>
      </c>
      <c r="DB78">
        <v>807.01</v>
      </c>
    </row>
    <row r="79" spans="1:106" x14ac:dyDescent="0.25">
      <c r="A79" s="97" t="s">
        <v>537</v>
      </c>
      <c r="B79" t="s">
        <v>538</v>
      </c>
      <c r="C79">
        <v>451</v>
      </c>
      <c r="D79" s="33">
        <v>2011</v>
      </c>
      <c r="E79" t="s">
        <v>538</v>
      </c>
      <c r="F79" t="s">
        <v>539</v>
      </c>
      <c r="G79" t="s">
        <v>540</v>
      </c>
      <c r="H79" t="s">
        <v>541</v>
      </c>
      <c r="I79" t="s">
        <v>184</v>
      </c>
      <c r="T79" s="33" t="s">
        <v>185</v>
      </c>
      <c r="W79" s="33" t="s">
        <v>186</v>
      </c>
      <c r="X79" s="33" t="s">
        <v>187</v>
      </c>
      <c r="Z79" s="8">
        <v>54765.779999999766</v>
      </c>
      <c r="AA79" s="8">
        <v>3256.1000000000004</v>
      </c>
      <c r="AB79">
        <v>0</v>
      </c>
      <c r="AC79" s="34">
        <v>1065928</v>
      </c>
      <c r="AD79" s="34">
        <v>0</v>
      </c>
      <c r="AE79" s="34">
        <v>39638</v>
      </c>
      <c r="AF79" s="33">
        <v>0</v>
      </c>
      <c r="AG79" s="34">
        <v>52890</v>
      </c>
      <c r="AH79" s="26">
        <v>68391</v>
      </c>
      <c r="AI79" s="34">
        <v>0</v>
      </c>
      <c r="AJ79" s="33">
        <v>2695</v>
      </c>
      <c r="AK79" s="33">
        <v>9726.92</v>
      </c>
      <c r="AL79" s="33">
        <v>17973.36</v>
      </c>
      <c r="AM79" s="33">
        <v>0</v>
      </c>
      <c r="AN79" s="33">
        <v>0</v>
      </c>
      <c r="AO79" s="33">
        <v>12294.15</v>
      </c>
      <c r="AP79" s="33">
        <v>0</v>
      </c>
      <c r="AQ79" s="33">
        <v>0</v>
      </c>
      <c r="AR79" s="33">
        <v>0</v>
      </c>
      <c r="AS79" s="33">
        <v>0</v>
      </c>
      <c r="AT79" s="34">
        <v>671893.35</v>
      </c>
      <c r="AU79">
        <v>0</v>
      </c>
      <c r="AV79" s="34">
        <v>276250.46999999991</v>
      </c>
      <c r="AW79" s="34">
        <v>0</v>
      </c>
      <c r="AX79" s="34">
        <v>79429.899999999994</v>
      </c>
      <c r="AY79" s="34">
        <v>0</v>
      </c>
      <c r="AZ79" s="34">
        <v>3412.9500000000007</v>
      </c>
      <c r="BA79" s="34">
        <v>4549.6699999999992</v>
      </c>
      <c r="BB79" s="34">
        <v>2242.9499999999998</v>
      </c>
      <c r="BD79">
        <v>49.27</v>
      </c>
      <c r="BE79" s="34">
        <v>9978.31</v>
      </c>
      <c r="BF79" s="34">
        <v>5257.66</v>
      </c>
      <c r="BH79">
        <v>3463.7</v>
      </c>
      <c r="BI79">
        <v>17181.18</v>
      </c>
      <c r="BK79">
        <v>6588.17</v>
      </c>
      <c r="BL79">
        <v>52502.38</v>
      </c>
      <c r="BM79" s="33">
        <v>7836.63</v>
      </c>
      <c r="BT79" s="33">
        <v>0</v>
      </c>
      <c r="BU79" s="33">
        <v>10079.18</v>
      </c>
      <c r="BV79" s="33">
        <v>12892.03</v>
      </c>
      <c r="BW79" s="33">
        <v>0</v>
      </c>
      <c r="BX79" s="33">
        <v>73198.05</v>
      </c>
      <c r="BY79" s="33">
        <v>0</v>
      </c>
      <c r="BZ79" s="33">
        <v>5556.95</v>
      </c>
      <c r="CA79" s="33">
        <v>47816.95</v>
      </c>
      <c r="CC79" s="33">
        <v>0</v>
      </c>
      <c r="CD79" s="33">
        <v>3696.49</v>
      </c>
      <c r="CE79" s="33">
        <v>0</v>
      </c>
      <c r="CF79" s="33">
        <v>0</v>
      </c>
      <c r="CG79">
        <v>6328.75</v>
      </c>
      <c r="CH79">
        <v>0</v>
      </c>
      <c r="CI79">
        <v>0</v>
      </c>
      <c r="CJ79" s="33">
        <v>1</v>
      </c>
      <c r="CK79">
        <v>0</v>
      </c>
      <c r="CL79">
        <v>0</v>
      </c>
      <c r="CM79">
        <v>0</v>
      </c>
      <c r="CN79">
        <v>8125</v>
      </c>
      <c r="CS79" s="8">
        <v>30425.970000000438</v>
      </c>
      <c r="CU79" s="8">
        <v>1459.8500000000004</v>
      </c>
      <c r="CV79">
        <v>0</v>
      </c>
      <c r="CW79">
        <v>0</v>
      </c>
      <c r="CX79">
        <v>0</v>
      </c>
      <c r="DA79">
        <v>2103.4499999999998</v>
      </c>
      <c r="DB79">
        <v>1830.41</v>
      </c>
    </row>
    <row r="80" spans="1:106" x14ac:dyDescent="0.25">
      <c r="A80" s="98" t="s">
        <v>542</v>
      </c>
      <c r="B80" t="s">
        <v>543</v>
      </c>
      <c r="C80">
        <v>457</v>
      </c>
      <c r="D80" s="33">
        <v>3036</v>
      </c>
      <c r="E80" t="s">
        <v>543</v>
      </c>
      <c r="F80" t="s">
        <v>544</v>
      </c>
      <c r="G80" t="s">
        <v>545</v>
      </c>
      <c r="H80" t="s">
        <v>546</v>
      </c>
      <c r="I80" t="s">
        <v>184</v>
      </c>
      <c r="T80" s="33" t="s">
        <v>185</v>
      </c>
      <c r="V80" s="33" t="s">
        <v>187</v>
      </c>
      <c r="W80" s="33" t="s">
        <v>186</v>
      </c>
      <c r="X80" s="33" t="s">
        <v>187</v>
      </c>
      <c r="Z80" s="8">
        <v>94737.549999999988</v>
      </c>
      <c r="AA80" s="8">
        <v>21270.93</v>
      </c>
      <c r="AB80">
        <v>0</v>
      </c>
      <c r="AC80" s="34">
        <v>462393</v>
      </c>
      <c r="AD80" s="34">
        <v>0</v>
      </c>
      <c r="AE80" s="34">
        <v>40650.269999999997</v>
      </c>
      <c r="AF80" s="33">
        <v>0</v>
      </c>
      <c r="AG80" s="34">
        <v>51858.7</v>
      </c>
      <c r="AH80" s="26">
        <v>52279</v>
      </c>
      <c r="AI80" s="34">
        <v>1100</v>
      </c>
      <c r="AJ80" s="33">
        <v>4800</v>
      </c>
      <c r="AK80" s="33">
        <v>96290.66</v>
      </c>
      <c r="AL80" s="33">
        <v>0</v>
      </c>
      <c r="AM80" s="33">
        <v>0</v>
      </c>
      <c r="AN80" s="33">
        <v>6715</v>
      </c>
      <c r="AO80" s="33">
        <v>8287.5</v>
      </c>
      <c r="AP80" s="33">
        <v>651.70000000000005</v>
      </c>
      <c r="AQ80" s="33">
        <v>0</v>
      </c>
      <c r="AR80" s="33">
        <v>0</v>
      </c>
      <c r="AS80" s="33">
        <v>0</v>
      </c>
      <c r="AT80" s="34">
        <v>330038.65000000002</v>
      </c>
      <c r="AU80">
        <v>0</v>
      </c>
      <c r="AV80" s="34">
        <v>115456.51999999984</v>
      </c>
      <c r="AW80" s="34">
        <v>0</v>
      </c>
      <c r="AX80" s="34">
        <v>26352.16</v>
      </c>
      <c r="AY80" s="34">
        <v>0</v>
      </c>
      <c r="AZ80" s="34">
        <v>43112.870000000024</v>
      </c>
      <c r="BA80" s="34">
        <v>2531.8799999999997</v>
      </c>
      <c r="BB80" s="34">
        <v>1775</v>
      </c>
      <c r="BC80">
        <v>799.25</v>
      </c>
      <c r="BD80">
        <v>10115.299999999999</v>
      </c>
      <c r="BE80" s="34">
        <v>3970.84</v>
      </c>
      <c r="BF80" s="34">
        <v>1463.3</v>
      </c>
      <c r="BG80">
        <v>20528.64</v>
      </c>
      <c r="BH80">
        <v>235.99</v>
      </c>
      <c r="BI80">
        <v>12777.15</v>
      </c>
      <c r="BK80">
        <v>4498.63</v>
      </c>
      <c r="BL80">
        <v>20193.75</v>
      </c>
      <c r="BM80" s="33">
        <v>10968.05</v>
      </c>
      <c r="BT80" s="33">
        <v>0</v>
      </c>
      <c r="BU80" s="33">
        <v>10945.82</v>
      </c>
      <c r="BV80" s="33">
        <v>1065.69</v>
      </c>
      <c r="BW80" s="33">
        <v>147469.31</v>
      </c>
      <c r="BX80" s="33">
        <v>34575.660000000003</v>
      </c>
      <c r="BY80" s="33">
        <v>0</v>
      </c>
      <c r="BZ80" s="33">
        <v>6526.01</v>
      </c>
      <c r="CA80" s="33">
        <v>26716.55</v>
      </c>
      <c r="CC80" s="33">
        <v>0</v>
      </c>
      <c r="CD80" s="33">
        <v>589.99</v>
      </c>
      <c r="CE80" s="33">
        <v>0</v>
      </c>
      <c r="CF80" s="33">
        <v>0</v>
      </c>
      <c r="CG80" s="55">
        <v>-17425.84</v>
      </c>
      <c r="CH80">
        <v>0</v>
      </c>
      <c r="CI80">
        <v>0</v>
      </c>
      <c r="CJ80" s="33">
        <v>1</v>
      </c>
      <c r="CK80">
        <v>0</v>
      </c>
      <c r="CL80">
        <v>0</v>
      </c>
      <c r="CM80">
        <v>4144.91</v>
      </c>
      <c r="CN80">
        <v>3700</v>
      </c>
      <c r="CS80" s="8">
        <v>-12943.630000000005</v>
      </c>
      <c r="CU80" s="8">
        <v>-3999.8199999999997</v>
      </c>
      <c r="CV80">
        <v>0</v>
      </c>
      <c r="CW80">
        <v>0</v>
      </c>
      <c r="CX80">
        <v>0</v>
      </c>
      <c r="DA80">
        <v>211.12</v>
      </c>
      <c r="DB80">
        <v>66.41</v>
      </c>
    </row>
    <row r="81" spans="1:106" x14ac:dyDescent="0.25">
      <c r="A81" s="98" t="s">
        <v>547</v>
      </c>
      <c r="B81" t="s">
        <v>548</v>
      </c>
      <c r="C81">
        <v>458</v>
      </c>
      <c r="D81" s="33">
        <v>3037</v>
      </c>
      <c r="E81" t="s">
        <v>548</v>
      </c>
      <c r="F81" t="s">
        <v>549</v>
      </c>
      <c r="G81" t="s">
        <v>550</v>
      </c>
      <c r="H81" t="s">
        <v>551</v>
      </c>
      <c r="I81" t="s">
        <v>184</v>
      </c>
      <c r="T81" s="33" t="s">
        <v>185</v>
      </c>
      <c r="V81" s="33" t="s">
        <v>187</v>
      </c>
      <c r="W81" s="33" t="s">
        <v>186</v>
      </c>
      <c r="X81" s="33" t="s">
        <v>187</v>
      </c>
      <c r="Z81" s="8">
        <v>170327.41999999981</v>
      </c>
      <c r="AA81" s="8">
        <v>13430.800000000003</v>
      </c>
      <c r="AB81">
        <v>0</v>
      </c>
      <c r="AC81" s="34">
        <v>285244</v>
      </c>
      <c r="AD81" s="34">
        <v>0</v>
      </c>
      <c r="AE81" s="34">
        <v>42380</v>
      </c>
      <c r="AF81" s="33">
        <v>0</v>
      </c>
      <c r="AG81" s="34">
        <v>17540</v>
      </c>
      <c r="AH81" s="26">
        <v>29983.63</v>
      </c>
      <c r="AI81" s="34">
        <v>300</v>
      </c>
      <c r="AJ81" s="33">
        <v>0</v>
      </c>
      <c r="AK81" s="33">
        <v>7109.81</v>
      </c>
      <c r="AL81" s="33">
        <v>1288.9000000000001</v>
      </c>
      <c r="AM81" s="33">
        <v>0</v>
      </c>
      <c r="AN81" s="33">
        <v>0</v>
      </c>
      <c r="AO81" s="33">
        <v>634.49</v>
      </c>
      <c r="AP81" s="33">
        <v>2773.51</v>
      </c>
      <c r="AQ81" s="33">
        <v>0</v>
      </c>
      <c r="AR81" s="33">
        <v>0</v>
      </c>
      <c r="AS81" s="33">
        <v>0</v>
      </c>
      <c r="AT81" s="34">
        <v>129318.27</v>
      </c>
      <c r="AU81">
        <v>184.41</v>
      </c>
      <c r="AV81" s="34">
        <v>55694.840000000062</v>
      </c>
      <c r="AW81" s="34">
        <v>0</v>
      </c>
      <c r="AX81" s="34">
        <v>25190.99</v>
      </c>
      <c r="AY81" s="34">
        <v>0</v>
      </c>
      <c r="AZ81" s="34">
        <v>1433.64</v>
      </c>
      <c r="BA81" s="34">
        <v>1748.1000000000001</v>
      </c>
      <c r="BB81" s="34">
        <v>3663.5</v>
      </c>
      <c r="BC81">
        <v>368</v>
      </c>
      <c r="BD81">
        <v>1320.54</v>
      </c>
      <c r="BE81" s="34">
        <v>5882.29</v>
      </c>
      <c r="BF81" s="34">
        <v>3366.99</v>
      </c>
      <c r="BG81">
        <v>12113.289999999999</v>
      </c>
      <c r="BH81">
        <v>2001.08</v>
      </c>
      <c r="BI81">
        <v>5545.08</v>
      </c>
      <c r="BK81">
        <v>9863.4599999999991</v>
      </c>
      <c r="BL81">
        <v>6773.58</v>
      </c>
      <c r="BM81" s="33">
        <v>296.97000000000003</v>
      </c>
      <c r="BT81" s="33">
        <v>0</v>
      </c>
      <c r="BU81" s="33">
        <v>5125.53</v>
      </c>
      <c r="BV81" s="33">
        <v>368</v>
      </c>
      <c r="BW81" s="33">
        <v>239116.94</v>
      </c>
      <c r="BX81" s="33">
        <v>13605.79</v>
      </c>
      <c r="BY81" s="33">
        <v>1435.79</v>
      </c>
      <c r="BZ81" s="33">
        <v>8223.76</v>
      </c>
      <c r="CA81" s="33">
        <v>23972.98</v>
      </c>
      <c r="CC81" s="33">
        <v>0</v>
      </c>
      <c r="CD81" s="33">
        <v>0</v>
      </c>
      <c r="CE81" s="33">
        <v>0</v>
      </c>
      <c r="CF81" s="33">
        <v>0</v>
      </c>
      <c r="CG81" s="55">
        <v>-13430.8</v>
      </c>
      <c r="CH81">
        <v>0</v>
      </c>
      <c r="CI81">
        <v>0</v>
      </c>
      <c r="CJ81" s="33">
        <v>1</v>
      </c>
      <c r="CK81">
        <v>0</v>
      </c>
      <c r="CL81">
        <v>0</v>
      </c>
      <c r="CM81">
        <v>0</v>
      </c>
      <c r="CN81">
        <v>0</v>
      </c>
      <c r="CS81" s="8">
        <v>967.93999999971129</v>
      </c>
      <c r="CU81" s="8">
        <v>3.637978807091713E-12</v>
      </c>
      <c r="CV81">
        <v>0</v>
      </c>
      <c r="CW81">
        <v>0</v>
      </c>
      <c r="CX81">
        <v>0</v>
      </c>
      <c r="DA81">
        <v>0</v>
      </c>
      <c r="DB81">
        <v>0</v>
      </c>
    </row>
    <row r="82" spans="1:106" x14ac:dyDescent="0.25">
      <c r="A82" s="97" t="s">
        <v>552</v>
      </c>
      <c r="B82" t="s">
        <v>553</v>
      </c>
      <c r="C82">
        <v>460</v>
      </c>
      <c r="D82" s="33">
        <v>2012</v>
      </c>
      <c r="E82" t="s">
        <v>553</v>
      </c>
      <c r="F82" t="s">
        <v>554</v>
      </c>
      <c r="G82" t="s">
        <v>555</v>
      </c>
      <c r="H82" t="s">
        <v>556</v>
      </c>
      <c r="I82" t="s">
        <v>399</v>
      </c>
      <c r="J82">
        <v>9353026</v>
      </c>
      <c r="T82" s="33" t="s">
        <v>185</v>
      </c>
      <c r="W82" s="33" t="s">
        <v>186</v>
      </c>
      <c r="X82" s="33" t="s">
        <v>187</v>
      </c>
      <c r="Z82" s="56">
        <v>286435.8</v>
      </c>
      <c r="AA82" s="8">
        <v>3718.5899999999965</v>
      </c>
      <c r="AB82">
        <v>0</v>
      </c>
      <c r="AC82" s="34">
        <v>1067870.93</v>
      </c>
      <c r="AD82" s="34">
        <v>0</v>
      </c>
      <c r="AE82" s="34">
        <v>61220</v>
      </c>
      <c r="AF82" s="33">
        <v>0</v>
      </c>
      <c r="AG82" s="34">
        <v>44980</v>
      </c>
      <c r="AH82" s="26">
        <v>79455</v>
      </c>
      <c r="AI82" s="34">
        <v>0</v>
      </c>
      <c r="AJ82" s="33">
        <v>0</v>
      </c>
      <c r="AK82" s="33">
        <v>16018.24</v>
      </c>
      <c r="AL82" s="33">
        <v>10995.75</v>
      </c>
      <c r="AM82" s="33">
        <v>4000</v>
      </c>
      <c r="AN82" s="33">
        <v>1500</v>
      </c>
      <c r="AO82" s="33">
        <v>14889.22</v>
      </c>
      <c r="AP82" s="33">
        <v>136</v>
      </c>
      <c r="AQ82" s="33">
        <v>0</v>
      </c>
      <c r="AR82" s="33">
        <v>0</v>
      </c>
      <c r="AS82" s="33">
        <v>0</v>
      </c>
      <c r="AT82" s="34">
        <v>691680.14</v>
      </c>
      <c r="AU82">
        <v>0</v>
      </c>
      <c r="AV82" s="34">
        <v>249429.54999999973</v>
      </c>
      <c r="AW82" s="34">
        <v>23885.89</v>
      </c>
      <c r="AX82" s="34">
        <v>85783.69</v>
      </c>
      <c r="AY82" s="34">
        <v>0</v>
      </c>
      <c r="AZ82" s="34">
        <v>2391.7000000000003</v>
      </c>
      <c r="BA82" s="34">
        <v>7465.5499999999984</v>
      </c>
      <c r="BB82" s="34">
        <v>2918.9799999999996</v>
      </c>
      <c r="BC82">
        <v>845.25</v>
      </c>
      <c r="BE82" s="34">
        <v>38246.359999999971</v>
      </c>
      <c r="BF82" s="34">
        <v>4897.37</v>
      </c>
      <c r="BG82">
        <v>24522.53</v>
      </c>
      <c r="BH82">
        <v>3584.95</v>
      </c>
      <c r="BI82">
        <v>24798.68</v>
      </c>
      <c r="BK82">
        <v>9261.2800000000007</v>
      </c>
      <c r="BL82">
        <v>52122.03</v>
      </c>
      <c r="BM82" s="33">
        <v>18494.060000000001</v>
      </c>
      <c r="BT82" s="33">
        <v>0</v>
      </c>
      <c r="BU82" s="33">
        <v>8525.8700000000008</v>
      </c>
      <c r="BV82" s="33">
        <v>3381</v>
      </c>
      <c r="BW82" s="33">
        <v>4941.66</v>
      </c>
      <c r="BX82" s="33">
        <v>63757.09</v>
      </c>
      <c r="BY82" s="33">
        <v>0</v>
      </c>
      <c r="BZ82" s="33">
        <v>14895.11</v>
      </c>
      <c r="CA82" s="33">
        <v>56003.88</v>
      </c>
      <c r="CC82" s="33">
        <v>0</v>
      </c>
      <c r="CD82" s="33">
        <v>33535.86</v>
      </c>
      <c r="CE82" s="33">
        <v>0</v>
      </c>
      <c r="CF82" s="33">
        <v>0</v>
      </c>
      <c r="CG82">
        <v>9530</v>
      </c>
      <c r="CH82">
        <v>0</v>
      </c>
      <c r="CI82">
        <v>0</v>
      </c>
      <c r="CJ82" s="33">
        <v>1</v>
      </c>
      <c r="CK82">
        <v>0</v>
      </c>
      <c r="CL82">
        <v>0</v>
      </c>
      <c r="CM82">
        <v>0</v>
      </c>
      <c r="CN82">
        <v>12693.14</v>
      </c>
      <c r="CS82" s="8">
        <v>161787.41999999969</v>
      </c>
      <c r="CU82" s="8">
        <v>555.44999999999709</v>
      </c>
      <c r="CV82">
        <v>0</v>
      </c>
      <c r="CW82">
        <v>0</v>
      </c>
      <c r="CX82">
        <v>0</v>
      </c>
      <c r="DA82">
        <v>4635.0600000000004</v>
      </c>
      <c r="DB82">
        <v>1497.87</v>
      </c>
    </row>
    <row r="83" spans="1:106" s="49" customFormat="1" x14ac:dyDescent="0.25">
      <c r="A83" s="100" t="s">
        <v>557</v>
      </c>
      <c r="B83" t="s">
        <v>558</v>
      </c>
      <c r="C83">
        <v>461</v>
      </c>
      <c r="D83" s="50">
        <v>2921</v>
      </c>
      <c r="E83" s="49" t="s">
        <v>558</v>
      </c>
      <c r="F83" s="49" t="s">
        <v>559</v>
      </c>
      <c r="G83" t="s">
        <v>560</v>
      </c>
      <c r="H83" t="s">
        <v>561</v>
      </c>
      <c r="I83" t="s">
        <v>184</v>
      </c>
      <c r="T83" s="33" t="s">
        <v>185</v>
      </c>
      <c r="V83" s="50"/>
      <c r="W83" s="33" t="s">
        <v>186</v>
      </c>
      <c r="X83" s="33" t="s">
        <v>187</v>
      </c>
      <c r="Z83" s="51">
        <v>-13546.740000000167</v>
      </c>
      <c r="AA83" s="51">
        <v>4079.25</v>
      </c>
      <c r="AB83" s="49">
        <v>0</v>
      </c>
      <c r="AC83" s="52">
        <v>0</v>
      </c>
      <c r="AD83" s="52">
        <v>0</v>
      </c>
      <c r="AE83" s="52">
        <v>0</v>
      </c>
      <c r="AF83" s="50">
        <v>0</v>
      </c>
      <c r="AG83" s="52">
        <v>0</v>
      </c>
      <c r="AH83" s="53">
        <v>0</v>
      </c>
      <c r="AI83" s="52">
        <v>0</v>
      </c>
      <c r="AJ83" s="50">
        <v>0</v>
      </c>
      <c r="AK83" s="50">
        <v>0</v>
      </c>
      <c r="AL83" s="50">
        <v>0</v>
      </c>
      <c r="AM83" s="50">
        <v>0</v>
      </c>
      <c r="AN83" s="50">
        <v>0</v>
      </c>
      <c r="AO83" s="50">
        <v>0</v>
      </c>
      <c r="AP83" s="50">
        <v>0</v>
      </c>
      <c r="AQ83" s="50">
        <v>0</v>
      </c>
      <c r="AR83" s="50">
        <v>0</v>
      </c>
      <c r="AS83" s="50">
        <v>0</v>
      </c>
      <c r="AT83" s="52"/>
      <c r="AV83" s="52"/>
      <c r="AW83" s="52"/>
      <c r="AX83" s="52"/>
      <c r="AY83" s="52"/>
      <c r="AZ83" s="52"/>
      <c r="BA83" s="52"/>
      <c r="BB83" s="52"/>
      <c r="BE83" s="52"/>
      <c r="BF83" s="52"/>
      <c r="BM83" s="50"/>
      <c r="BT83" s="50"/>
      <c r="BU83" s="50"/>
      <c r="BV83" s="50"/>
      <c r="BW83" s="50"/>
      <c r="BX83" s="50"/>
      <c r="BY83" s="50"/>
      <c r="BZ83" s="50"/>
      <c r="CA83" s="50"/>
      <c r="CB83" s="50"/>
      <c r="CC83" s="50"/>
      <c r="CD83" s="50"/>
      <c r="CE83" s="50"/>
      <c r="CF83" s="50"/>
      <c r="CG83"/>
      <c r="CH83"/>
      <c r="CI83">
        <v>0</v>
      </c>
      <c r="CJ83" s="33">
        <v>1</v>
      </c>
      <c r="CK83">
        <v>0</v>
      </c>
      <c r="CL83"/>
      <c r="CM83"/>
      <c r="CN83"/>
      <c r="CS83" s="8">
        <v>-13546.740000000167</v>
      </c>
      <c r="CU83" s="8">
        <v>4079.25</v>
      </c>
      <c r="CV83">
        <v>0</v>
      </c>
      <c r="CW83">
        <v>0</v>
      </c>
      <c r="CX83">
        <v>0</v>
      </c>
    </row>
    <row r="84" spans="1:106" x14ac:dyDescent="0.25">
      <c r="A84" s="97" t="s">
        <v>562</v>
      </c>
      <c r="B84" t="s">
        <v>563</v>
      </c>
      <c r="C84">
        <v>466</v>
      </c>
      <c r="D84" s="33">
        <v>2013</v>
      </c>
      <c r="E84" t="s">
        <v>563</v>
      </c>
      <c r="F84" t="s">
        <v>564</v>
      </c>
      <c r="G84" t="s">
        <v>565</v>
      </c>
      <c r="H84" t="s">
        <v>566</v>
      </c>
      <c r="I84" t="s">
        <v>184</v>
      </c>
      <c r="T84" s="33" t="s">
        <v>185</v>
      </c>
      <c r="W84" s="33" t="s">
        <v>186</v>
      </c>
      <c r="X84" s="33" t="s">
        <v>187</v>
      </c>
      <c r="Z84" s="8">
        <v>109992.0999999996</v>
      </c>
      <c r="AA84" s="8">
        <v>36478.85</v>
      </c>
      <c r="AB84">
        <v>0</v>
      </c>
      <c r="AC84" s="34">
        <v>1391288.64</v>
      </c>
      <c r="AD84" s="34">
        <v>0</v>
      </c>
      <c r="AE84" s="34">
        <v>257888</v>
      </c>
      <c r="AF84" s="33">
        <v>0</v>
      </c>
      <c r="AG84" s="34">
        <v>74125</v>
      </c>
      <c r="AH84" s="26">
        <v>75858</v>
      </c>
      <c r="AI84" s="34">
        <v>312.5</v>
      </c>
      <c r="AJ84" s="33">
        <v>5735</v>
      </c>
      <c r="AK84" s="33">
        <v>45826.05</v>
      </c>
      <c r="AL84" s="33">
        <v>20105.169999999998</v>
      </c>
      <c r="AM84" s="33">
        <v>8892</v>
      </c>
      <c r="AN84" s="33">
        <v>6897</v>
      </c>
      <c r="AO84" s="33">
        <v>29329.99</v>
      </c>
      <c r="AP84" s="33">
        <v>38607.5</v>
      </c>
      <c r="AQ84" s="33">
        <v>0</v>
      </c>
      <c r="AR84" s="33">
        <v>0</v>
      </c>
      <c r="AS84" s="33">
        <v>0</v>
      </c>
      <c r="AT84" s="34">
        <v>895611.76</v>
      </c>
      <c r="AU84">
        <v>0</v>
      </c>
      <c r="AV84" s="34">
        <v>506790.78</v>
      </c>
      <c r="AW84" s="34">
        <v>49770.21</v>
      </c>
      <c r="AX84" s="34">
        <v>104594.58</v>
      </c>
      <c r="AY84" s="34">
        <v>0</v>
      </c>
      <c r="AZ84" s="34">
        <v>73678.569999999861</v>
      </c>
      <c r="BA84" s="34">
        <v>8641.989999999998</v>
      </c>
      <c r="BB84" s="34">
        <v>5860.5</v>
      </c>
      <c r="BC84">
        <v>8018.67</v>
      </c>
      <c r="BE84" s="34">
        <v>17189.759999999995</v>
      </c>
      <c r="BF84" s="34">
        <v>5263.97</v>
      </c>
      <c r="BG84">
        <v>550.16000000000008</v>
      </c>
      <c r="BH84">
        <v>4946.38</v>
      </c>
      <c r="BI84">
        <v>29720.84</v>
      </c>
      <c r="BK84">
        <v>8133.06</v>
      </c>
      <c r="BL84">
        <v>97707.87</v>
      </c>
      <c r="BM84" s="33">
        <v>1820.79</v>
      </c>
      <c r="BT84" s="33">
        <v>0</v>
      </c>
      <c r="BU84" s="33">
        <v>12943.39</v>
      </c>
      <c r="BV84" s="33">
        <v>6026</v>
      </c>
      <c r="BW84" s="33">
        <v>0</v>
      </c>
      <c r="BX84" s="33">
        <v>95347.44</v>
      </c>
      <c r="BY84" s="33">
        <v>17805.560000000001</v>
      </c>
      <c r="BZ84" s="33">
        <v>279.06</v>
      </c>
      <c r="CA84" s="33">
        <v>28314.12</v>
      </c>
      <c r="CC84" s="33">
        <v>0</v>
      </c>
      <c r="CD84" s="33">
        <v>0</v>
      </c>
      <c r="CE84" s="33">
        <v>0</v>
      </c>
      <c r="CF84" s="33">
        <v>0</v>
      </c>
      <c r="CG84">
        <v>6902.5</v>
      </c>
      <c r="CH84">
        <v>0</v>
      </c>
      <c r="CI84">
        <v>0</v>
      </c>
      <c r="CJ84" s="33">
        <v>1</v>
      </c>
      <c r="CK84">
        <v>0</v>
      </c>
      <c r="CL84">
        <v>0</v>
      </c>
      <c r="CM84">
        <v>3466.7200000000003</v>
      </c>
      <c r="CN84">
        <v>9162.52</v>
      </c>
      <c r="CS84" s="8">
        <v>85841.489999999758</v>
      </c>
      <c r="CU84" s="8">
        <v>30752.109999999997</v>
      </c>
      <c r="CV84">
        <v>0</v>
      </c>
      <c r="CW84">
        <v>0</v>
      </c>
      <c r="CX84">
        <v>0</v>
      </c>
      <c r="DA84">
        <v>8558.76</v>
      </c>
      <c r="DB84">
        <v>1589.72</v>
      </c>
    </row>
    <row r="85" spans="1:106" x14ac:dyDescent="0.25">
      <c r="A85" s="97" t="s">
        <v>567</v>
      </c>
      <c r="B85" t="s">
        <v>568</v>
      </c>
      <c r="C85">
        <v>467</v>
      </c>
      <c r="D85" s="33">
        <v>2015</v>
      </c>
      <c r="E85" t="s">
        <v>568</v>
      </c>
      <c r="F85" t="s">
        <v>569</v>
      </c>
      <c r="G85" t="s">
        <v>570</v>
      </c>
      <c r="H85" t="s">
        <v>571</v>
      </c>
      <c r="I85" t="s">
        <v>184</v>
      </c>
      <c r="T85" s="33" t="s">
        <v>185</v>
      </c>
      <c r="W85" s="33" t="s">
        <v>186</v>
      </c>
      <c r="X85" s="33" t="s">
        <v>187</v>
      </c>
      <c r="Z85" s="8">
        <v>95299.410000000134</v>
      </c>
      <c r="AA85" s="8">
        <v>14463.95</v>
      </c>
      <c r="AB85">
        <v>0</v>
      </c>
      <c r="AC85" s="34">
        <v>706641</v>
      </c>
      <c r="AD85" s="34">
        <v>0</v>
      </c>
      <c r="AE85" s="34">
        <v>38071</v>
      </c>
      <c r="AF85" s="33">
        <v>0</v>
      </c>
      <c r="AG85" s="34">
        <v>39525</v>
      </c>
      <c r="AH85" s="26">
        <v>45316</v>
      </c>
      <c r="AI85" s="34">
        <v>9339.84</v>
      </c>
      <c r="AJ85" s="33">
        <v>0</v>
      </c>
      <c r="AK85" s="33">
        <v>21247.24</v>
      </c>
      <c r="AL85" s="33">
        <v>14141.91</v>
      </c>
      <c r="AM85" s="33">
        <v>0</v>
      </c>
      <c r="AN85" s="33">
        <v>13200</v>
      </c>
      <c r="AO85" s="33">
        <v>4195.29</v>
      </c>
      <c r="AP85" s="33">
        <v>175.06</v>
      </c>
      <c r="AQ85" s="33">
        <v>0</v>
      </c>
      <c r="AR85" s="33">
        <v>0</v>
      </c>
      <c r="AS85" s="33">
        <v>0</v>
      </c>
      <c r="AT85" s="34">
        <v>444260.25</v>
      </c>
      <c r="AU85">
        <v>11845.47</v>
      </c>
      <c r="AV85" s="34">
        <v>186747.22999999995</v>
      </c>
      <c r="AW85" s="34">
        <v>22981.55</v>
      </c>
      <c r="AX85" s="34">
        <v>48757.78</v>
      </c>
      <c r="AY85" s="34">
        <v>0</v>
      </c>
      <c r="AZ85" s="34">
        <v>22326.849999999991</v>
      </c>
      <c r="BA85" s="34">
        <v>4962.91</v>
      </c>
      <c r="BB85" s="34">
        <v>2826.66</v>
      </c>
      <c r="BC85">
        <v>6618.73</v>
      </c>
      <c r="BE85" s="34">
        <v>21147.05</v>
      </c>
      <c r="BG85">
        <v>1671.25</v>
      </c>
      <c r="BH85">
        <v>5588.98</v>
      </c>
      <c r="BI85">
        <v>11591.23</v>
      </c>
      <c r="BK85">
        <v>2613.5300000000002</v>
      </c>
      <c r="BL85">
        <v>14814.77</v>
      </c>
      <c r="BM85" s="33">
        <v>14594.82</v>
      </c>
      <c r="BT85" s="33">
        <v>0</v>
      </c>
      <c r="BU85" s="33">
        <v>16174.25</v>
      </c>
      <c r="BV85" s="33">
        <v>2714</v>
      </c>
      <c r="BW85" s="33">
        <v>500</v>
      </c>
      <c r="BX85" s="33">
        <v>36295.910000000003</v>
      </c>
      <c r="BY85" s="33">
        <v>6120.29</v>
      </c>
      <c r="BZ85" s="33">
        <v>39381.269999999997</v>
      </c>
      <c r="CA85" s="33">
        <v>23354.49</v>
      </c>
      <c r="CC85" s="33">
        <v>0</v>
      </c>
      <c r="CD85" s="33">
        <v>150</v>
      </c>
      <c r="CE85" s="33">
        <v>0</v>
      </c>
      <c r="CF85" s="33">
        <v>0</v>
      </c>
      <c r="CG85">
        <v>5316.25</v>
      </c>
      <c r="CH85">
        <v>0</v>
      </c>
      <c r="CI85">
        <v>0</v>
      </c>
      <c r="CJ85" s="33">
        <v>1</v>
      </c>
      <c r="CK85">
        <v>0</v>
      </c>
      <c r="CL85">
        <v>0</v>
      </c>
      <c r="CM85">
        <v>1276.17</v>
      </c>
      <c r="CN85">
        <v>0</v>
      </c>
      <c r="CS85" s="8">
        <v>39112.480000000098</v>
      </c>
      <c r="CU85" s="8">
        <v>18504.03</v>
      </c>
      <c r="CV85">
        <v>0</v>
      </c>
      <c r="CW85">
        <v>0</v>
      </c>
      <c r="CX85">
        <v>0</v>
      </c>
      <c r="DA85">
        <v>2316.52</v>
      </c>
      <c r="DB85">
        <v>1832.37</v>
      </c>
    </row>
    <row r="86" spans="1:106" x14ac:dyDescent="0.25">
      <c r="A86" s="97" t="s">
        <v>572</v>
      </c>
      <c r="B86" t="s">
        <v>573</v>
      </c>
      <c r="C86">
        <v>468</v>
      </c>
      <c r="D86" s="33">
        <v>3043</v>
      </c>
      <c r="E86" t="s">
        <v>573</v>
      </c>
      <c r="F86" t="s">
        <v>574</v>
      </c>
      <c r="G86" t="s">
        <v>575</v>
      </c>
      <c r="H86" t="s">
        <v>576</v>
      </c>
      <c r="I86" t="s">
        <v>184</v>
      </c>
      <c r="T86" s="33" t="s">
        <v>185</v>
      </c>
      <c r="W86" s="33" t="s">
        <v>186</v>
      </c>
      <c r="X86" s="33" t="s">
        <v>187</v>
      </c>
      <c r="Z86" s="8">
        <v>164309.0800000001</v>
      </c>
      <c r="AA86" s="8">
        <v>6587.4200000000019</v>
      </c>
      <c r="AB86">
        <v>0</v>
      </c>
      <c r="AC86" s="34">
        <v>896923</v>
      </c>
      <c r="AD86" s="34">
        <v>0</v>
      </c>
      <c r="AE86" s="34">
        <v>46953</v>
      </c>
      <c r="AF86" s="33">
        <v>0</v>
      </c>
      <c r="AG86" s="34">
        <v>37875</v>
      </c>
      <c r="AH86" s="26">
        <v>69984</v>
      </c>
      <c r="AI86" s="34">
        <v>0</v>
      </c>
      <c r="AJ86" s="33">
        <v>0</v>
      </c>
      <c r="AK86" s="33">
        <v>115182.71</v>
      </c>
      <c r="AL86" s="33">
        <v>23273.72</v>
      </c>
      <c r="AM86" s="33">
        <v>0</v>
      </c>
      <c r="AN86" s="33">
        <v>0</v>
      </c>
      <c r="AO86" s="33">
        <v>7635.61</v>
      </c>
      <c r="AP86" s="33">
        <v>10982.94</v>
      </c>
      <c r="AQ86" s="33">
        <v>0</v>
      </c>
      <c r="AR86" s="33">
        <v>0</v>
      </c>
      <c r="AS86" s="33">
        <v>0</v>
      </c>
      <c r="AT86" s="34">
        <v>634446.12</v>
      </c>
      <c r="AU86">
        <v>2829.44</v>
      </c>
      <c r="AV86" s="34">
        <v>277428.7899999998</v>
      </c>
      <c r="AW86" s="34">
        <v>0</v>
      </c>
      <c r="AX86" s="34">
        <v>49226.99</v>
      </c>
      <c r="AY86" s="34">
        <v>0</v>
      </c>
      <c r="BA86" s="34">
        <v>5280.59</v>
      </c>
      <c r="BB86" s="34">
        <v>1378.5</v>
      </c>
      <c r="BD86">
        <v>6837</v>
      </c>
      <c r="BE86" s="34">
        <v>13425.55</v>
      </c>
      <c r="BF86" s="34">
        <v>2797.5</v>
      </c>
      <c r="BG86">
        <v>19662.289999999997</v>
      </c>
      <c r="BH86">
        <v>2761.42</v>
      </c>
      <c r="BI86">
        <v>27664.26</v>
      </c>
      <c r="BK86">
        <v>4905.95</v>
      </c>
      <c r="BL86">
        <v>24732.28</v>
      </c>
      <c r="BM86" s="33">
        <v>14332.02</v>
      </c>
      <c r="BT86" s="33">
        <v>0</v>
      </c>
      <c r="BU86" s="33">
        <v>9224.73</v>
      </c>
      <c r="BV86" s="33">
        <v>3956</v>
      </c>
      <c r="BW86" s="33">
        <v>15637.88</v>
      </c>
      <c r="BX86" s="33">
        <v>71821.48</v>
      </c>
      <c r="BY86" s="33">
        <v>0</v>
      </c>
      <c r="BZ86" s="33">
        <v>22338.71</v>
      </c>
      <c r="CA86" s="33">
        <v>17129.810000000001</v>
      </c>
      <c r="CC86" s="33">
        <v>0</v>
      </c>
      <c r="CD86" s="33">
        <v>7094.33</v>
      </c>
      <c r="CE86" s="33">
        <v>0</v>
      </c>
      <c r="CF86" s="33">
        <v>0</v>
      </c>
      <c r="CG86">
        <v>5991.25</v>
      </c>
      <c r="CH86">
        <v>0</v>
      </c>
      <c r="CI86">
        <v>0</v>
      </c>
      <c r="CJ86" s="33">
        <v>1</v>
      </c>
      <c r="CK86">
        <v>0</v>
      </c>
      <c r="CL86">
        <v>0</v>
      </c>
      <c r="CM86">
        <v>0</v>
      </c>
      <c r="CN86">
        <v>11638.23</v>
      </c>
      <c r="CS86" s="8">
        <v>138207.42000000016</v>
      </c>
      <c r="CU86" s="8">
        <v>940.44000000000233</v>
      </c>
      <c r="CV86">
        <v>0</v>
      </c>
      <c r="CW86">
        <v>0</v>
      </c>
      <c r="CX86">
        <v>0</v>
      </c>
      <c r="DA86">
        <v>3589.9</v>
      </c>
      <c r="DB86">
        <v>2722.8</v>
      </c>
    </row>
    <row r="87" spans="1:106" x14ac:dyDescent="0.25">
      <c r="A87" s="97" t="s">
        <v>577</v>
      </c>
      <c r="B87" t="s">
        <v>578</v>
      </c>
      <c r="C87">
        <v>478</v>
      </c>
      <c r="D87" s="33">
        <v>3048</v>
      </c>
      <c r="E87" t="s">
        <v>578</v>
      </c>
      <c r="F87" t="s">
        <v>579</v>
      </c>
      <c r="G87" t="s">
        <v>580</v>
      </c>
      <c r="H87" t="s">
        <v>581</v>
      </c>
      <c r="I87" t="s">
        <v>184</v>
      </c>
      <c r="T87" s="33" t="s">
        <v>185</v>
      </c>
      <c r="W87" s="33" t="s">
        <v>186</v>
      </c>
      <c r="X87" s="33" t="s">
        <v>187</v>
      </c>
      <c r="Z87" s="56">
        <v>122377.9</v>
      </c>
      <c r="AA87" s="8">
        <v>1500.7200000000012</v>
      </c>
      <c r="AB87">
        <v>0</v>
      </c>
      <c r="AC87" s="34">
        <v>1039999</v>
      </c>
      <c r="AD87" s="34">
        <v>0</v>
      </c>
      <c r="AE87" s="34">
        <v>111783.34</v>
      </c>
      <c r="AF87" s="33">
        <v>0</v>
      </c>
      <c r="AG87" s="34">
        <v>56105</v>
      </c>
      <c r="AH87" s="26">
        <v>76150</v>
      </c>
      <c r="AI87" s="34">
        <v>0</v>
      </c>
      <c r="AJ87" s="33">
        <v>6114</v>
      </c>
      <c r="AK87" s="33">
        <v>14766.01</v>
      </c>
      <c r="AL87" s="33">
        <v>19414.11</v>
      </c>
      <c r="AM87" s="33">
        <v>0</v>
      </c>
      <c r="AN87" s="33">
        <v>121</v>
      </c>
      <c r="AO87" s="33">
        <v>11261.35</v>
      </c>
      <c r="AP87" s="33">
        <v>680.92</v>
      </c>
      <c r="AQ87" s="33">
        <v>0</v>
      </c>
      <c r="AR87" s="33">
        <v>0</v>
      </c>
      <c r="AS87" s="33">
        <v>0</v>
      </c>
      <c r="AT87" s="34">
        <v>653120.71</v>
      </c>
      <c r="AU87">
        <v>2970.4</v>
      </c>
      <c r="AV87" s="34">
        <v>286139.8399999995</v>
      </c>
      <c r="AW87" s="34">
        <v>0</v>
      </c>
      <c r="AX87" s="34">
        <v>47526.23</v>
      </c>
      <c r="AY87" s="34">
        <v>0</v>
      </c>
      <c r="AZ87" s="34">
        <v>30103.220000000023</v>
      </c>
      <c r="BA87" s="34">
        <v>4919.829999999999</v>
      </c>
      <c r="BB87" s="34">
        <v>2623.5</v>
      </c>
      <c r="BC87">
        <v>1207.5</v>
      </c>
      <c r="BE87" s="34">
        <v>15570.050000000001</v>
      </c>
      <c r="BF87" s="34">
        <v>5078.7</v>
      </c>
      <c r="BG87">
        <v>43246.720000000001</v>
      </c>
      <c r="BH87">
        <v>4100.6000000000004</v>
      </c>
      <c r="BI87">
        <v>16386.21</v>
      </c>
      <c r="BK87">
        <v>11764.58</v>
      </c>
      <c r="BL87">
        <v>40183.449999999997</v>
      </c>
      <c r="BM87" s="33">
        <v>6136.28</v>
      </c>
      <c r="BT87" s="33">
        <v>0</v>
      </c>
      <c r="BU87" s="33">
        <v>9549.2099999999991</v>
      </c>
      <c r="BV87" s="33">
        <v>6647.27</v>
      </c>
      <c r="BW87" s="33">
        <v>0</v>
      </c>
      <c r="BX87" s="33">
        <v>82998.89</v>
      </c>
      <c r="BY87" s="33">
        <v>0</v>
      </c>
      <c r="BZ87" s="33">
        <v>36076.01</v>
      </c>
      <c r="CA87" s="33">
        <v>44936.11</v>
      </c>
      <c r="CC87" s="33">
        <v>0</v>
      </c>
      <c r="CD87" s="33">
        <v>1059.73</v>
      </c>
      <c r="CE87" s="33">
        <v>0</v>
      </c>
      <c r="CF87" s="33">
        <v>0</v>
      </c>
      <c r="CG87">
        <v>6362.5</v>
      </c>
      <c r="CH87">
        <v>0</v>
      </c>
      <c r="CI87">
        <v>0</v>
      </c>
      <c r="CJ87" s="33">
        <v>1</v>
      </c>
      <c r="CK87">
        <v>0</v>
      </c>
      <c r="CL87">
        <v>0</v>
      </c>
      <c r="CM87">
        <v>0</v>
      </c>
      <c r="CN87">
        <v>3566.39</v>
      </c>
      <c r="CS87" s="8">
        <v>106741.03000000096</v>
      </c>
      <c r="CU87" s="8">
        <v>4296.8300000000017</v>
      </c>
      <c r="CV87">
        <v>0</v>
      </c>
      <c r="CW87">
        <v>0</v>
      </c>
      <c r="CX87">
        <v>0</v>
      </c>
      <c r="DA87">
        <v>1414.59</v>
      </c>
      <c r="DB87">
        <v>1892.37</v>
      </c>
    </row>
    <row r="88" spans="1:106" x14ac:dyDescent="0.25">
      <c r="A88" s="97" t="s">
        <v>582</v>
      </c>
      <c r="B88" t="s">
        <v>583</v>
      </c>
      <c r="C88">
        <v>479</v>
      </c>
      <c r="D88" s="33">
        <v>2020</v>
      </c>
      <c r="E88" t="s">
        <v>583</v>
      </c>
      <c r="F88" t="s">
        <v>584</v>
      </c>
      <c r="G88" t="s">
        <v>585</v>
      </c>
      <c r="H88" t="s">
        <v>586</v>
      </c>
      <c r="I88" t="s">
        <v>184</v>
      </c>
      <c r="T88" s="33" t="s">
        <v>185</v>
      </c>
      <c r="W88" s="33" t="s">
        <v>186</v>
      </c>
      <c r="X88" s="33" t="s">
        <v>187</v>
      </c>
      <c r="Z88" s="8">
        <v>143988.49999999945</v>
      </c>
      <c r="AA88" s="8">
        <v>19250.909999999996</v>
      </c>
      <c r="AB88">
        <v>0</v>
      </c>
      <c r="AC88" s="34">
        <v>1009707</v>
      </c>
      <c r="AD88" s="34">
        <v>0</v>
      </c>
      <c r="AE88" s="34">
        <v>20722</v>
      </c>
      <c r="AF88" s="33">
        <v>0</v>
      </c>
      <c r="AG88" s="34">
        <v>29035</v>
      </c>
      <c r="AH88" s="26">
        <v>76540</v>
      </c>
      <c r="AI88" s="34">
        <v>3000</v>
      </c>
      <c r="AJ88" s="33">
        <v>620</v>
      </c>
      <c r="AK88" s="33">
        <v>32247</v>
      </c>
      <c r="AL88" s="33">
        <v>26149.56</v>
      </c>
      <c r="AM88" s="33">
        <v>9305</v>
      </c>
      <c r="AN88" s="33">
        <v>405.28</v>
      </c>
      <c r="AO88" s="33">
        <v>18031.97</v>
      </c>
      <c r="AP88" s="33">
        <v>5592.22</v>
      </c>
      <c r="AQ88" s="33">
        <v>0</v>
      </c>
      <c r="AR88" s="33">
        <v>0</v>
      </c>
      <c r="AS88" s="33">
        <v>0</v>
      </c>
      <c r="AT88" s="34">
        <v>709684.71</v>
      </c>
      <c r="AU88">
        <v>4703.6000000000004</v>
      </c>
      <c r="AV88" s="34">
        <v>179551.92</v>
      </c>
      <c r="AW88" s="34">
        <v>7500.73</v>
      </c>
      <c r="AX88" s="34">
        <v>55797.45</v>
      </c>
      <c r="AY88" s="34">
        <v>0</v>
      </c>
      <c r="AZ88" s="34">
        <v>24335.290000000015</v>
      </c>
      <c r="BA88" s="34">
        <v>4647.5399999999991</v>
      </c>
      <c r="BC88">
        <v>13103.15</v>
      </c>
      <c r="BE88" s="34">
        <v>10960.890000000001</v>
      </c>
      <c r="BF88" s="34">
        <v>6259.67</v>
      </c>
      <c r="BG88">
        <v>25418.969999999994</v>
      </c>
      <c r="BH88">
        <v>4702.8</v>
      </c>
      <c r="BI88">
        <v>14687.97</v>
      </c>
      <c r="BK88">
        <v>4179.3100000000004</v>
      </c>
      <c r="BL88">
        <v>57144.36</v>
      </c>
      <c r="BM88" s="33">
        <v>5295</v>
      </c>
      <c r="BT88" s="33">
        <v>0</v>
      </c>
      <c r="BU88" s="33">
        <v>4773.05</v>
      </c>
      <c r="BV88" s="33">
        <v>4623</v>
      </c>
      <c r="BW88" s="33">
        <v>12397.98</v>
      </c>
      <c r="BX88" s="33">
        <v>58828.68</v>
      </c>
      <c r="BY88" s="33">
        <v>0</v>
      </c>
      <c r="BZ88" s="33">
        <v>7952.81</v>
      </c>
      <c r="CA88" s="33">
        <v>21642.32</v>
      </c>
      <c r="CC88" s="33">
        <v>0</v>
      </c>
      <c r="CD88" s="33">
        <v>4024.28</v>
      </c>
      <c r="CE88" s="33">
        <v>0</v>
      </c>
      <c r="CF88" s="33">
        <v>0</v>
      </c>
      <c r="CG88">
        <v>6261.25</v>
      </c>
      <c r="CH88">
        <v>0</v>
      </c>
      <c r="CI88">
        <v>0</v>
      </c>
      <c r="CJ88" s="33">
        <v>1</v>
      </c>
      <c r="CK88">
        <v>0</v>
      </c>
      <c r="CL88">
        <v>6749.41</v>
      </c>
      <c r="CM88">
        <v>763.7</v>
      </c>
      <c r="CN88">
        <v>1287.5</v>
      </c>
      <c r="CS88" s="8">
        <v>133128.04999999912</v>
      </c>
      <c r="CU88" s="8">
        <v>16711.549999999996</v>
      </c>
      <c r="CV88">
        <v>0</v>
      </c>
      <c r="CW88">
        <v>0</v>
      </c>
      <c r="CX88">
        <v>0</v>
      </c>
      <c r="DA88">
        <v>0</v>
      </c>
      <c r="DB88">
        <v>542.47</v>
      </c>
    </row>
    <row r="89" spans="1:106" s="49" customFormat="1" x14ac:dyDescent="0.25">
      <c r="A89" s="100" t="s">
        <v>587</v>
      </c>
      <c r="B89" t="s">
        <v>588</v>
      </c>
      <c r="C89">
        <v>482</v>
      </c>
      <c r="D89" s="50">
        <v>2021</v>
      </c>
      <c r="E89" s="49" t="s">
        <v>588</v>
      </c>
      <c r="F89" s="49" t="s">
        <v>589</v>
      </c>
      <c r="G89" t="s">
        <v>590</v>
      </c>
      <c r="H89" t="s">
        <v>591</v>
      </c>
      <c r="I89" t="s">
        <v>184</v>
      </c>
      <c r="T89" s="33" t="s">
        <v>185</v>
      </c>
      <c r="V89" s="50"/>
      <c r="W89" s="33" t="s">
        <v>186</v>
      </c>
      <c r="X89" s="33" t="s">
        <v>187</v>
      </c>
      <c r="Z89" s="51">
        <v>1380.9827546114102</v>
      </c>
      <c r="AA89" s="51">
        <v>0</v>
      </c>
      <c r="AB89" s="49">
        <v>0</v>
      </c>
      <c r="AC89" s="52">
        <v>0</v>
      </c>
      <c r="AD89" s="52">
        <v>0</v>
      </c>
      <c r="AE89" s="52">
        <v>0</v>
      </c>
      <c r="AF89" s="50">
        <v>0</v>
      </c>
      <c r="AG89" s="52">
        <v>0</v>
      </c>
      <c r="AH89" s="53">
        <v>0</v>
      </c>
      <c r="AI89" s="52">
        <v>0</v>
      </c>
      <c r="AJ89" s="50">
        <v>0</v>
      </c>
      <c r="AK89" s="50">
        <v>0</v>
      </c>
      <c r="AL89" s="50">
        <v>0</v>
      </c>
      <c r="AM89" s="50">
        <v>0</v>
      </c>
      <c r="AN89" s="50">
        <v>0</v>
      </c>
      <c r="AO89" s="50">
        <v>0</v>
      </c>
      <c r="AP89" s="50">
        <v>0</v>
      </c>
      <c r="AQ89" s="50">
        <v>0</v>
      </c>
      <c r="AR89" s="50">
        <v>0</v>
      </c>
      <c r="AS89" s="50">
        <v>0</v>
      </c>
      <c r="AT89" s="52"/>
      <c r="AV89" s="52"/>
      <c r="AW89" s="52"/>
      <c r="AX89" s="52"/>
      <c r="AY89" s="52"/>
      <c r="AZ89" s="52"/>
      <c r="BA89" s="52"/>
      <c r="BB89" s="52"/>
      <c r="BE89" s="52"/>
      <c r="BF89" s="52"/>
      <c r="BM89" s="50"/>
      <c r="BT89" s="50"/>
      <c r="BU89" s="50"/>
      <c r="BV89" s="50"/>
      <c r="BW89" s="50"/>
      <c r="BX89" s="50"/>
      <c r="BY89" s="50"/>
      <c r="BZ89" s="50"/>
      <c r="CA89" s="50"/>
      <c r="CB89" s="50"/>
      <c r="CC89" s="50"/>
      <c r="CD89" s="50"/>
      <c r="CE89" s="50"/>
      <c r="CF89" s="50"/>
      <c r="CG89"/>
      <c r="CH89"/>
      <c r="CI89">
        <v>0</v>
      </c>
      <c r="CJ89" s="33">
        <v>1</v>
      </c>
      <c r="CK89">
        <v>0</v>
      </c>
      <c r="CL89"/>
      <c r="CM89"/>
      <c r="CN89"/>
      <c r="CS89" s="8">
        <v>1380.9827546114102</v>
      </c>
      <c r="CU89" s="8">
        <v>0</v>
      </c>
      <c r="CV89">
        <v>0</v>
      </c>
      <c r="CW89">
        <v>0</v>
      </c>
      <c r="CX89">
        <v>0</v>
      </c>
    </row>
    <row r="90" spans="1:106" x14ac:dyDescent="0.25">
      <c r="A90" s="97" t="s">
        <v>592</v>
      </c>
      <c r="B90" t="s">
        <v>593</v>
      </c>
      <c r="C90">
        <v>486</v>
      </c>
      <c r="D90" s="33">
        <v>2055</v>
      </c>
      <c r="E90" t="s">
        <v>593</v>
      </c>
      <c r="F90" t="s">
        <v>594</v>
      </c>
      <c r="G90" t="s">
        <v>595</v>
      </c>
      <c r="H90" t="s">
        <v>596</v>
      </c>
      <c r="I90" t="s">
        <v>184</v>
      </c>
      <c r="T90" s="33" t="s">
        <v>185</v>
      </c>
      <c r="W90" s="33" t="s">
        <v>186</v>
      </c>
      <c r="X90" s="33" t="s">
        <v>187</v>
      </c>
      <c r="Z90" s="8">
        <v>264870.50999999954</v>
      </c>
      <c r="AA90" s="8">
        <v>23011.860000000004</v>
      </c>
      <c r="AB90">
        <v>0</v>
      </c>
      <c r="AC90" s="34">
        <v>986287</v>
      </c>
      <c r="AD90" s="34">
        <v>0</v>
      </c>
      <c r="AE90" s="34">
        <v>30093</v>
      </c>
      <c r="AF90" s="33">
        <v>0</v>
      </c>
      <c r="AG90" s="34">
        <v>51460</v>
      </c>
      <c r="AH90" s="26">
        <v>62099</v>
      </c>
      <c r="AI90" s="34">
        <v>876</v>
      </c>
      <c r="AJ90" s="33">
        <v>13750</v>
      </c>
      <c r="AK90" s="33">
        <v>17132.330000000002</v>
      </c>
      <c r="AL90" s="33">
        <v>24932.13</v>
      </c>
      <c r="AM90" s="33">
        <v>0</v>
      </c>
      <c r="AN90" s="33">
        <v>1389</v>
      </c>
      <c r="AO90" s="33">
        <v>7032.08</v>
      </c>
      <c r="AP90" s="33">
        <v>7522.46</v>
      </c>
      <c r="AQ90" s="33">
        <v>0</v>
      </c>
      <c r="AR90" s="33">
        <v>0</v>
      </c>
      <c r="AS90" s="33">
        <v>0</v>
      </c>
      <c r="AT90" s="34">
        <v>638818.89</v>
      </c>
      <c r="AU90">
        <v>0</v>
      </c>
      <c r="AV90" s="34">
        <v>225934.64000000022</v>
      </c>
      <c r="AW90" s="34">
        <v>0</v>
      </c>
      <c r="AX90" s="34">
        <v>57541.66</v>
      </c>
      <c r="AY90" s="34">
        <v>0</v>
      </c>
      <c r="AZ90" s="34">
        <v>17090.310000000009</v>
      </c>
      <c r="BA90" s="34">
        <v>4748.4799999999996</v>
      </c>
      <c r="BB90" s="34">
        <v>5765.0599999999995</v>
      </c>
      <c r="BC90">
        <v>1075.25</v>
      </c>
      <c r="BD90">
        <v>2631.31</v>
      </c>
      <c r="BE90" s="34">
        <v>20349.34</v>
      </c>
      <c r="BF90" s="34">
        <v>495</v>
      </c>
      <c r="BG90">
        <v>35124</v>
      </c>
      <c r="BH90">
        <v>2906.75</v>
      </c>
      <c r="BI90">
        <v>16308.54</v>
      </c>
      <c r="BK90">
        <v>10312.1</v>
      </c>
      <c r="BL90">
        <v>41643.120000000003</v>
      </c>
      <c r="BM90" s="33">
        <v>4027.81</v>
      </c>
      <c r="BT90" s="33">
        <v>0</v>
      </c>
      <c r="BU90" s="33">
        <v>11227.41</v>
      </c>
      <c r="BV90" s="33">
        <v>4301</v>
      </c>
      <c r="BW90" s="33">
        <v>12846.82</v>
      </c>
      <c r="BX90" s="33">
        <v>74201.33</v>
      </c>
      <c r="BY90" s="33">
        <v>6243.19</v>
      </c>
      <c r="BZ90" s="33">
        <v>12659.29</v>
      </c>
      <c r="CA90" s="33">
        <v>22034</v>
      </c>
      <c r="CC90" s="33">
        <v>0</v>
      </c>
      <c r="CD90" s="33">
        <v>1765.72</v>
      </c>
      <c r="CE90" s="33">
        <v>0</v>
      </c>
      <c r="CF90" s="33">
        <v>0</v>
      </c>
      <c r="CG90">
        <v>6182.5</v>
      </c>
      <c r="CH90">
        <v>0</v>
      </c>
      <c r="CI90">
        <v>0</v>
      </c>
      <c r="CJ90" s="33">
        <v>1</v>
      </c>
      <c r="CK90">
        <v>0</v>
      </c>
      <c r="CL90">
        <v>22765</v>
      </c>
      <c r="CM90">
        <v>0</v>
      </c>
      <c r="CN90">
        <v>2027.45</v>
      </c>
      <c r="CS90" s="8">
        <v>237392.48999999906</v>
      </c>
      <c r="CU90" s="8">
        <v>4401.9100000000035</v>
      </c>
      <c r="CV90">
        <v>0</v>
      </c>
      <c r="CW90">
        <v>0</v>
      </c>
      <c r="CX90">
        <v>0</v>
      </c>
      <c r="DA90">
        <v>0</v>
      </c>
      <c r="DB90">
        <v>0</v>
      </c>
    </row>
    <row r="91" spans="1:106" x14ac:dyDescent="0.25">
      <c r="A91" s="97" t="s">
        <v>597</v>
      </c>
      <c r="B91" t="s">
        <v>598</v>
      </c>
      <c r="C91">
        <v>488</v>
      </c>
      <c r="D91" s="33">
        <v>3049</v>
      </c>
      <c r="E91" t="s">
        <v>598</v>
      </c>
      <c r="F91" t="s">
        <v>599</v>
      </c>
      <c r="G91" t="s">
        <v>600</v>
      </c>
      <c r="H91" t="s">
        <v>601</v>
      </c>
      <c r="I91" t="s">
        <v>184</v>
      </c>
      <c r="T91" s="33" t="s">
        <v>185</v>
      </c>
      <c r="W91" s="33" t="s">
        <v>186</v>
      </c>
      <c r="X91" s="33" t="s">
        <v>187</v>
      </c>
      <c r="Z91" s="56">
        <v>152194.5</v>
      </c>
      <c r="AA91" s="8">
        <v>19324.380000000005</v>
      </c>
      <c r="AB91">
        <v>0</v>
      </c>
      <c r="AC91" s="34">
        <v>1024893</v>
      </c>
      <c r="AD91" s="34">
        <v>0</v>
      </c>
      <c r="AE91" s="34">
        <v>85373.67</v>
      </c>
      <c r="AF91" s="33">
        <v>0</v>
      </c>
      <c r="AG91" s="34">
        <v>54054</v>
      </c>
      <c r="AH91" s="26">
        <v>71941</v>
      </c>
      <c r="AI91" s="34">
        <v>876</v>
      </c>
      <c r="AJ91" s="33">
        <v>370</v>
      </c>
      <c r="AK91" s="33">
        <v>26550.54</v>
      </c>
      <c r="AL91" s="33">
        <v>17847.37</v>
      </c>
      <c r="AM91" s="40">
        <v>-621.6</v>
      </c>
      <c r="AN91" s="33">
        <v>0</v>
      </c>
      <c r="AO91" s="33">
        <v>13097.77</v>
      </c>
      <c r="AP91" s="33">
        <v>25</v>
      </c>
      <c r="AQ91" s="33">
        <v>0</v>
      </c>
      <c r="AR91" s="33">
        <v>0</v>
      </c>
      <c r="AS91" s="33">
        <v>0</v>
      </c>
      <c r="AT91" s="34">
        <v>631010.12</v>
      </c>
      <c r="AU91">
        <v>6886.68</v>
      </c>
      <c r="AV91" s="34">
        <v>274397.76999999938</v>
      </c>
      <c r="AW91" s="34">
        <v>24833.38</v>
      </c>
      <c r="AX91" s="34">
        <v>58965.5</v>
      </c>
      <c r="AY91" s="34">
        <v>0</v>
      </c>
      <c r="AZ91" s="34">
        <v>25850.929999999997</v>
      </c>
      <c r="BA91" s="34">
        <v>4653.1699999999992</v>
      </c>
      <c r="BB91" s="34">
        <v>5777.76</v>
      </c>
      <c r="BD91">
        <v>5718.46</v>
      </c>
      <c r="BE91" s="34">
        <v>16887.95</v>
      </c>
      <c r="BF91" s="34">
        <v>6420.71</v>
      </c>
      <c r="BG91">
        <v>1347.44</v>
      </c>
      <c r="BH91">
        <v>5392.29</v>
      </c>
      <c r="BI91">
        <v>23541.919999999998</v>
      </c>
      <c r="BK91">
        <v>5643.83</v>
      </c>
      <c r="BL91">
        <v>36379.22</v>
      </c>
      <c r="BM91" s="33">
        <v>20067.54</v>
      </c>
      <c r="BT91" s="33">
        <v>0</v>
      </c>
      <c r="BU91" s="33">
        <v>10436.01</v>
      </c>
      <c r="BV91" s="33">
        <v>4738</v>
      </c>
      <c r="BW91" s="33">
        <v>0</v>
      </c>
      <c r="BX91" s="33">
        <v>85115.76</v>
      </c>
      <c r="BY91" s="33">
        <v>4293.59</v>
      </c>
      <c r="BZ91" s="33">
        <v>49509.97</v>
      </c>
      <c r="CA91" s="33">
        <v>19633.7</v>
      </c>
      <c r="CC91" s="33">
        <v>0</v>
      </c>
      <c r="CD91" s="33">
        <v>0</v>
      </c>
      <c r="CE91" s="33">
        <v>0</v>
      </c>
      <c r="CF91" s="33">
        <v>0</v>
      </c>
      <c r="CG91">
        <v>6311.88</v>
      </c>
      <c r="CH91">
        <v>0</v>
      </c>
      <c r="CI91">
        <v>0</v>
      </c>
      <c r="CJ91" s="33">
        <v>1</v>
      </c>
      <c r="CK91">
        <v>0</v>
      </c>
      <c r="CL91">
        <v>2461.65</v>
      </c>
      <c r="CM91">
        <v>1036.54</v>
      </c>
      <c r="CN91">
        <v>7265</v>
      </c>
      <c r="CS91" s="8">
        <v>117411.59000000008</v>
      </c>
      <c r="CU91" s="8">
        <v>14873.070000000005</v>
      </c>
      <c r="CV91">
        <v>0</v>
      </c>
      <c r="CW91">
        <v>0</v>
      </c>
      <c r="CX91">
        <v>0</v>
      </c>
      <c r="DA91">
        <v>14590.04</v>
      </c>
      <c r="DB91">
        <v>6642.23</v>
      </c>
    </row>
    <row r="92" spans="1:106" x14ac:dyDescent="0.25">
      <c r="A92" s="97" t="s">
        <v>602</v>
      </c>
      <c r="B92" t="s">
        <v>603</v>
      </c>
      <c r="C92">
        <v>495</v>
      </c>
      <c r="D92" s="33">
        <v>3056</v>
      </c>
      <c r="E92" t="s">
        <v>603</v>
      </c>
      <c r="F92" t="s">
        <v>604</v>
      </c>
      <c r="G92" t="s">
        <v>605</v>
      </c>
      <c r="H92" t="s">
        <v>606</v>
      </c>
      <c r="I92" t="s">
        <v>184</v>
      </c>
      <c r="T92" s="33" t="s">
        <v>185</v>
      </c>
      <c r="W92" s="33" t="s">
        <v>186</v>
      </c>
      <c r="X92" s="33" t="s">
        <v>187</v>
      </c>
      <c r="Z92" s="8">
        <v>86665.290000000183</v>
      </c>
      <c r="AA92" s="8">
        <v>825.89999999999782</v>
      </c>
      <c r="AB92">
        <v>0</v>
      </c>
      <c r="AC92" s="34">
        <v>1031126</v>
      </c>
      <c r="AD92" s="34">
        <v>0</v>
      </c>
      <c r="AE92" s="34">
        <v>49360</v>
      </c>
      <c r="AF92" s="33">
        <v>0</v>
      </c>
      <c r="AG92" s="34">
        <v>35145</v>
      </c>
      <c r="AH92" s="26">
        <v>57435</v>
      </c>
      <c r="AI92" s="34">
        <v>876</v>
      </c>
      <c r="AJ92" s="33">
        <v>5020</v>
      </c>
      <c r="AK92" s="33">
        <v>7440.5</v>
      </c>
      <c r="AL92" s="33">
        <v>34607.43</v>
      </c>
      <c r="AM92" s="33">
        <v>5412.06</v>
      </c>
      <c r="AN92" s="33">
        <v>0</v>
      </c>
      <c r="AO92" s="33">
        <v>22953.119999999999</v>
      </c>
      <c r="AP92" s="33">
        <v>8217.34</v>
      </c>
      <c r="AQ92" s="33">
        <v>0</v>
      </c>
      <c r="AR92" s="33">
        <v>0</v>
      </c>
      <c r="AS92" s="33">
        <v>0</v>
      </c>
      <c r="AT92" s="34">
        <v>632583.75</v>
      </c>
      <c r="AU92">
        <v>16364.37</v>
      </c>
      <c r="AV92" s="34">
        <v>347661.88000000099</v>
      </c>
      <c r="AW92" s="34">
        <v>25292.47</v>
      </c>
      <c r="AX92" s="34">
        <v>46455.34</v>
      </c>
      <c r="AY92" s="34">
        <v>0</v>
      </c>
      <c r="AZ92" s="34">
        <v>1955.8400000000006</v>
      </c>
      <c r="BA92" s="34">
        <v>6123.57</v>
      </c>
      <c r="BB92" s="34">
        <v>2957.5</v>
      </c>
      <c r="BC92">
        <v>3734.18</v>
      </c>
      <c r="BD92">
        <v>0</v>
      </c>
      <c r="BE92" s="34">
        <v>9305.6899999999987</v>
      </c>
      <c r="BF92" s="34">
        <v>1002.2</v>
      </c>
      <c r="BG92">
        <v>3716.5600000000004</v>
      </c>
      <c r="BH92">
        <v>3990.18</v>
      </c>
      <c r="BI92">
        <v>12292.73</v>
      </c>
      <c r="BK92">
        <v>9324.73</v>
      </c>
      <c r="BL92">
        <v>36195.22</v>
      </c>
      <c r="BM92" s="33">
        <v>14307.36</v>
      </c>
      <c r="BT92" s="33">
        <v>0</v>
      </c>
      <c r="BU92" s="33">
        <v>14433.48</v>
      </c>
      <c r="BV92" s="33">
        <v>4646</v>
      </c>
      <c r="BW92" s="33">
        <v>0</v>
      </c>
      <c r="BX92" s="33">
        <v>91110.69</v>
      </c>
      <c r="BY92" s="33">
        <v>6031.6</v>
      </c>
      <c r="BZ92" s="33">
        <v>23423.75</v>
      </c>
      <c r="CA92" s="33">
        <v>28789.1</v>
      </c>
      <c r="CC92" s="33">
        <v>0</v>
      </c>
      <c r="CD92" s="33">
        <v>3365</v>
      </c>
      <c r="CE92" s="33">
        <v>0</v>
      </c>
      <c r="CF92" s="33">
        <v>0</v>
      </c>
      <c r="CG92">
        <v>6328.75</v>
      </c>
      <c r="CH92">
        <v>0</v>
      </c>
      <c r="CI92">
        <v>0</v>
      </c>
      <c r="CJ92" s="33">
        <v>1</v>
      </c>
      <c r="CK92">
        <v>0</v>
      </c>
      <c r="CL92">
        <v>0</v>
      </c>
      <c r="CM92">
        <v>1193.7</v>
      </c>
      <c r="CN92">
        <v>0</v>
      </c>
      <c r="CS92" s="8">
        <v>-805.45000000065193</v>
      </c>
      <c r="CU92" s="8">
        <v>5960.949999999998</v>
      </c>
      <c r="CV92">
        <v>0</v>
      </c>
      <c r="CW92">
        <v>0</v>
      </c>
      <c r="CX92">
        <v>0</v>
      </c>
      <c r="DA92">
        <v>7813.43</v>
      </c>
      <c r="DB92">
        <v>1033.79</v>
      </c>
    </row>
    <row r="93" spans="1:106" x14ac:dyDescent="0.25">
      <c r="A93" s="98" t="s">
        <v>607</v>
      </c>
      <c r="B93" t="s">
        <v>608</v>
      </c>
      <c r="C93">
        <v>499</v>
      </c>
      <c r="D93" s="33">
        <v>2026</v>
      </c>
      <c r="E93" t="s">
        <v>608</v>
      </c>
      <c r="F93" t="s">
        <v>609</v>
      </c>
      <c r="G93" t="s">
        <v>610</v>
      </c>
      <c r="H93" t="s">
        <v>611</v>
      </c>
      <c r="I93" t="s">
        <v>184</v>
      </c>
      <c r="T93" s="33" t="s">
        <v>185</v>
      </c>
      <c r="V93" s="33" t="s">
        <v>187</v>
      </c>
      <c r="W93" s="33" t="s">
        <v>186</v>
      </c>
      <c r="X93" s="33" t="s">
        <v>187</v>
      </c>
      <c r="Z93" s="56">
        <v>-28725.1</v>
      </c>
      <c r="AA93" s="8">
        <v>15813.120000000003</v>
      </c>
      <c r="AB93">
        <v>0</v>
      </c>
      <c r="AC93" s="34">
        <v>455167.9</v>
      </c>
      <c r="AD93" s="34">
        <v>0</v>
      </c>
      <c r="AE93" s="34">
        <v>47526</v>
      </c>
      <c r="AF93" s="33">
        <v>0</v>
      </c>
      <c r="AG93" s="34">
        <v>28756.25</v>
      </c>
      <c r="AH93" s="26">
        <v>24483</v>
      </c>
      <c r="AI93" s="34">
        <v>0</v>
      </c>
      <c r="AJ93" s="33">
        <v>0</v>
      </c>
      <c r="AK93" s="33">
        <v>40279.54</v>
      </c>
      <c r="AL93" s="33">
        <v>4249.2700000000004</v>
      </c>
      <c r="AM93" s="33">
        <v>2160</v>
      </c>
      <c r="AN93" s="33">
        <v>0</v>
      </c>
      <c r="AO93" s="33">
        <v>9526.7000000000007</v>
      </c>
      <c r="AP93" s="33">
        <v>671.99</v>
      </c>
      <c r="AQ93" s="33">
        <v>0</v>
      </c>
      <c r="AR93" s="33">
        <v>0</v>
      </c>
      <c r="AS93" s="33">
        <v>0</v>
      </c>
      <c r="AT93" s="34">
        <v>296499.40999999997</v>
      </c>
      <c r="AU93">
        <v>0</v>
      </c>
      <c r="AV93" s="34">
        <v>133786.43000000011</v>
      </c>
      <c r="AW93" s="34">
        <v>0</v>
      </c>
      <c r="AX93" s="34">
        <v>17662.47</v>
      </c>
      <c r="AY93" s="34">
        <v>0</v>
      </c>
      <c r="AZ93" s="34">
        <v>6377.1799999999994</v>
      </c>
      <c r="BA93" s="34">
        <v>2637.2400000000002</v>
      </c>
      <c r="BB93" s="34">
        <v>683.5</v>
      </c>
      <c r="BC93">
        <v>1161.5</v>
      </c>
      <c r="BD93">
        <v>5180.6400000000003</v>
      </c>
      <c r="BE93" s="34">
        <v>16992.189999999999</v>
      </c>
      <c r="BF93" s="34">
        <v>6842.54</v>
      </c>
      <c r="BG93">
        <v>22418.84</v>
      </c>
      <c r="BH93">
        <v>-5322</v>
      </c>
      <c r="BI93">
        <v>3132.58</v>
      </c>
      <c r="BK93">
        <v>2521.02</v>
      </c>
      <c r="BL93">
        <v>8686.49</v>
      </c>
      <c r="BM93" s="33">
        <v>3559.06</v>
      </c>
      <c r="BT93" s="33">
        <v>0</v>
      </c>
      <c r="BU93" s="33">
        <v>14519.9</v>
      </c>
      <c r="BV93" s="33">
        <v>774.33</v>
      </c>
      <c r="BW93" s="33">
        <v>-7147.09</v>
      </c>
      <c r="BX93" s="33">
        <v>20235.91</v>
      </c>
      <c r="BY93" s="33">
        <v>2029.51</v>
      </c>
      <c r="BZ93" s="33">
        <v>172</v>
      </c>
      <c r="CA93" s="33">
        <v>32517.25</v>
      </c>
      <c r="CC93" s="33">
        <v>0</v>
      </c>
      <c r="CD93" s="33">
        <v>0</v>
      </c>
      <c r="CE93" s="33">
        <v>0</v>
      </c>
      <c r="CF93" s="33">
        <v>0</v>
      </c>
      <c r="CG93" s="55">
        <v>-14059.27</v>
      </c>
      <c r="CH93">
        <v>0</v>
      </c>
      <c r="CI93">
        <v>0</v>
      </c>
      <c r="CJ93" s="33">
        <v>1</v>
      </c>
      <c r="CK93">
        <v>0</v>
      </c>
      <c r="CL93">
        <v>1753.85</v>
      </c>
      <c r="CM93">
        <v>0</v>
      </c>
      <c r="CN93">
        <v>0</v>
      </c>
      <c r="CS93" s="8">
        <v>-3827.3300000001909</v>
      </c>
      <c r="CU93" s="8">
        <v>2.2737367544323206E-12</v>
      </c>
      <c r="CV93">
        <v>0</v>
      </c>
      <c r="CW93">
        <v>0</v>
      </c>
      <c r="CX93">
        <v>0</v>
      </c>
      <c r="DA93">
        <v>3360.09</v>
      </c>
      <c r="DB93">
        <v>5901.13</v>
      </c>
    </row>
    <row r="94" spans="1:106" x14ac:dyDescent="0.25">
      <c r="A94" s="97" t="s">
        <v>612</v>
      </c>
      <c r="B94" t="s">
        <v>613</v>
      </c>
      <c r="C94">
        <v>504</v>
      </c>
      <c r="D94" s="33">
        <v>2923</v>
      </c>
      <c r="E94" t="s">
        <v>613</v>
      </c>
      <c r="F94" t="s">
        <v>614</v>
      </c>
      <c r="G94" t="s">
        <v>615</v>
      </c>
      <c r="H94" t="s">
        <v>616</v>
      </c>
      <c r="I94" t="s">
        <v>184</v>
      </c>
      <c r="T94" s="33" t="s">
        <v>185</v>
      </c>
      <c r="W94" s="33" t="s">
        <v>186</v>
      </c>
      <c r="X94" s="33" t="s">
        <v>187</v>
      </c>
      <c r="Z94" s="8">
        <v>500423.50000000023</v>
      </c>
      <c r="AA94" s="8">
        <v>16225.080000000005</v>
      </c>
      <c r="AB94">
        <v>0</v>
      </c>
      <c r="AC94" s="34">
        <v>1537711</v>
      </c>
      <c r="AD94" s="34">
        <v>0</v>
      </c>
      <c r="AE94" s="34">
        <v>46000</v>
      </c>
      <c r="AF94" s="33">
        <v>0</v>
      </c>
      <c r="AG94" s="34">
        <v>81900</v>
      </c>
      <c r="AH94" s="26">
        <v>96815</v>
      </c>
      <c r="AI94" s="34">
        <v>1376</v>
      </c>
      <c r="AJ94" s="33">
        <v>0</v>
      </c>
      <c r="AK94" s="33">
        <v>72449.03</v>
      </c>
      <c r="AL94" s="33">
        <v>27069.03</v>
      </c>
      <c r="AM94" s="33">
        <v>0</v>
      </c>
      <c r="AN94" s="33">
        <v>0</v>
      </c>
      <c r="AO94" s="33">
        <v>30600.05</v>
      </c>
      <c r="AP94" s="33">
        <v>0</v>
      </c>
      <c r="AQ94" s="33">
        <v>0</v>
      </c>
      <c r="AR94" s="33">
        <v>0</v>
      </c>
      <c r="AS94" s="33">
        <v>0</v>
      </c>
      <c r="AT94" s="34">
        <v>1006382.57</v>
      </c>
      <c r="AU94">
        <v>0</v>
      </c>
      <c r="AV94" s="34">
        <v>363892.21000000043</v>
      </c>
      <c r="AW94" s="34">
        <v>47816.29</v>
      </c>
      <c r="AX94" s="34">
        <v>67194.84</v>
      </c>
      <c r="AY94" s="34">
        <v>0</v>
      </c>
      <c r="AZ94" s="34">
        <v>65375.300000000017</v>
      </c>
      <c r="BA94" s="34">
        <v>6266.0199999999995</v>
      </c>
      <c r="BB94" s="34">
        <v>2296.5</v>
      </c>
      <c r="BE94" s="34">
        <v>18672.600000000002</v>
      </c>
      <c r="BF94" s="34">
        <v>6480.8</v>
      </c>
      <c r="BG94">
        <v>0</v>
      </c>
      <c r="BH94">
        <v>4492.25</v>
      </c>
      <c r="BI94">
        <v>21728.42</v>
      </c>
      <c r="BK94">
        <v>17256.150000000001</v>
      </c>
      <c r="BL94">
        <v>42861.32</v>
      </c>
      <c r="BM94" s="33">
        <v>28540.83</v>
      </c>
      <c r="BT94" s="33">
        <v>0</v>
      </c>
      <c r="BU94" s="33">
        <v>9476.61</v>
      </c>
      <c r="BV94" s="33">
        <v>7107</v>
      </c>
      <c r="BW94" s="33">
        <v>7587.89</v>
      </c>
      <c r="BX94" s="33">
        <v>97304.58</v>
      </c>
      <c r="BY94" s="33">
        <v>6395.44</v>
      </c>
      <c r="BZ94" s="33">
        <v>6778.07</v>
      </c>
      <c r="CA94" s="33">
        <v>24892.33</v>
      </c>
      <c r="CC94" s="33">
        <v>0</v>
      </c>
      <c r="CD94" s="33">
        <v>0</v>
      </c>
      <c r="CE94" s="33">
        <v>0</v>
      </c>
      <c r="CF94" s="33">
        <v>0</v>
      </c>
      <c r="CG94">
        <v>7510</v>
      </c>
      <c r="CH94">
        <v>0</v>
      </c>
      <c r="CI94">
        <v>0</v>
      </c>
      <c r="CJ94" s="33">
        <v>1</v>
      </c>
      <c r="CK94">
        <v>0</v>
      </c>
      <c r="CL94">
        <v>15818.099999999999</v>
      </c>
      <c r="CM94">
        <v>0</v>
      </c>
      <c r="CN94">
        <v>2456</v>
      </c>
      <c r="CS94" s="8">
        <v>535545.58999999962</v>
      </c>
      <c r="CU94" s="8">
        <v>5460.9800000000068</v>
      </c>
      <c r="CV94">
        <v>0</v>
      </c>
      <c r="CW94">
        <v>0</v>
      </c>
      <c r="CX94">
        <v>0</v>
      </c>
      <c r="DA94">
        <v>7289.85</v>
      </c>
      <c r="DB94">
        <v>3896.06</v>
      </c>
    </row>
    <row r="95" spans="1:106" x14ac:dyDescent="0.25">
      <c r="A95" s="97" t="s">
        <v>617</v>
      </c>
      <c r="B95" t="s">
        <v>618</v>
      </c>
      <c r="C95">
        <v>507</v>
      </c>
      <c r="D95" s="33">
        <v>3124</v>
      </c>
      <c r="E95" t="s">
        <v>618</v>
      </c>
      <c r="F95" t="s">
        <v>619</v>
      </c>
      <c r="G95" t="s">
        <v>620</v>
      </c>
      <c r="H95" t="s">
        <v>621</v>
      </c>
      <c r="I95" t="s">
        <v>184</v>
      </c>
      <c r="T95" s="33" t="s">
        <v>185</v>
      </c>
      <c r="W95" s="33" t="s">
        <v>186</v>
      </c>
      <c r="X95" s="33" t="s">
        <v>187</v>
      </c>
      <c r="Z95" s="8">
        <v>163363.8021267202</v>
      </c>
      <c r="AA95" s="8">
        <v>4546.1699999999983</v>
      </c>
      <c r="AB95">
        <v>0</v>
      </c>
      <c r="AC95" s="34">
        <v>1370614.58</v>
      </c>
      <c r="AD95" s="34">
        <v>0</v>
      </c>
      <c r="AE95" s="34">
        <v>222312</v>
      </c>
      <c r="AF95" s="33">
        <v>0</v>
      </c>
      <c r="AG95" s="34">
        <v>85825</v>
      </c>
      <c r="AH95" s="26">
        <v>72864.429999999993</v>
      </c>
      <c r="AI95" s="34">
        <v>3475.13</v>
      </c>
      <c r="AJ95" s="33">
        <v>3332</v>
      </c>
      <c r="AK95" s="33">
        <v>55814.26</v>
      </c>
      <c r="AL95" s="33">
        <v>30646.36</v>
      </c>
      <c r="AM95" s="33">
        <v>0</v>
      </c>
      <c r="AN95" s="33">
        <v>658</v>
      </c>
      <c r="AO95" s="33">
        <v>14873.96</v>
      </c>
      <c r="AP95" s="33">
        <v>12115.66</v>
      </c>
      <c r="AQ95" s="33">
        <v>0</v>
      </c>
      <c r="AR95" s="33">
        <v>0</v>
      </c>
      <c r="AS95" s="33">
        <v>0</v>
      </c>
      <c r="AT95" s="34">
        <v>936833.38</v>
      </c>
      <c r="AU95">
        <v>23616.81</v>
      </c>
      <c r="AV95" s="34">
        <v>428127.24000000197</v>
      </c>
      <c r="AW95" s="34">
        <v>7869.64</v>
      </c>
      <c r="AX95" s="34">
        <v>81560.570000000007</v>
      </c>
      <c r="AY95" s="34">
        <v>0</v>
      </c>
      <c r="AZ95" s="34">
        <v>62339.329999999944</v>
      </c>
      <c r="BA95" s="34">
        <v>8216.5099999999984</v>
      </c>
      <c r="BB95" s="34">
        <v>2661.5</v>
      </c>
      <c r="BC95">
        <v>1328.25</v>
      </c>
      <c r="BE95" s="34">
        <v>42974.689999999988</v>
      </c>
      <c r="BF95" s="34">
        <v>4913.66</v>
      </c>
      <c r="BG95">
        <v>49812.429999999993</v>
      </c>
      <c r="BH95">
        <v>8337.2999999999993</v>
      </c>
      <c r="BI95">
        <v>29297.15</v>
      </c>
      <c r="BK95">
        <v>9520.7199999999993</v>
      </c>
      <c r="BL95">
        <v>30625.69</v>
      </c>
      <c r="BM95" s="33">
        <v>11269.74</v>
      </c>
      <c r="BT95" s="33">
        <v>0</v>
      </c>
      <c r="BU95" s="33">
        <v>10785.92</v>
      </c>
      <c r="BV95" s="33">
        <v>5313</v>
      </c>
      <c r="BW95" s="33">
        <v>0</v>
      </c>
      <c r="BX95" s="33">
        <v>102021.91</v>
      </c>
      <c r="BY95" s="33">
        <v>0</v>
      </c>
      <c r="BZ95" s="33">
        <v>34212.839999999997</v>
      </c>
      <c r="CA95" s="33">
        <v>19041.86</v>
      </c>
      <c r="CC95" s="33">
        <v>0</v>
      </c>
      <c r="CD95" s="33">
        <v>0</v>
      </c>
      <c r="CE95" s="33">
        <v>0</v>
      </c>
      <c r="CF95" s="33">
        <v>0</v>
      </c>
      <c r="CG95">
        <v>6590.2</v>
      </c>
      <c r="CH95">
        <v>0</v>
      </c>
      <c r="CI95">
        <v>0</v>
      </c>
      <c r="CJ95" s="33">
        <v>1</v>
      </c>
      <c r="CK95">
        <v>0</v>
      </c>
      <c r="CL95">
        <v>4427.6400000000003</v>
      </c>
      <c r="CM95">
        <v>462.6</v>
      </c>
      <c r="CN95">
        <v>5426.8099999999995</v>
      </c>
      <c r="CS95" s="8">
        <v>125215.04212671844</v>
      </c>
      <c r="CU95" s="8">
        <v>819.31999999999971</v>
      </c>
      <c r="CV95">
        <v>0</v>
      </c>
      <c r="CW95">
        <v>0</v>
      </c>
      <c r="CX95">
        <v>0</v>
      </c>
      <c r="DA95">
        <v>0</v>
      </c>
      <c r="DB95">
        <v>0</v>
      </c>
    </row>
    <row r="96" spans="1:106" x14ac:dyDescent="0.25">
      <c r="A96" s="97" t="s">
        <v>622</v>
      </c>
      <c r="B96" t="s">
        <v>623</v>
      </c>
      <c r="C96">
        <v>508</v>
      </c>
      <c r="D96" s="33">
        <v>2016</v>
      </c>
      <c r="E96" t="s">
        <v>623</v>
      </c>
      <c r="F96" t="s">
        <v>624</v>
      </c>
      <c r="G96" t="s">
        <v>625</v>
      </c>
      <c r="H96" t="s">
        <v>626</v>
      </c>
      <c r="I96" t="s">
        <v>184</v>
      </c>
      <c r="T96" s="33" t="s">
        <v>185</v>
      </c>
      <c r="W96" s="33" t="s">
        <v>186</v>
      </c>
      <c r="X96" s="33" t="s">
        <v>187</v>
      </c>
      <c r="Z96" s="8">
        <v>57710.540000000219</v>
      </c>
      <c r="AA96" s="8">
        <v>26159.49</v>
      </c>
      <c r="AB96">
        <v>0</v>
      </c>
      <c r="AC96" s="34">
        <v>852558</v>
      </c>
      <c r="AD96" s="34">
        <v>0</v>
      </c>
      <c r="AE96" s="34">
        <v>43546</v>
      </c>
      <c r="AF96" s="33">
        <v>0</v>
      </c>
      <c r="AG96" s="34">
        <v>56705</v>
      </c>
      <c r="AH96" s="26">
        <v>55456</v>
      </c>
      <c r="AI96" s="34">
        <v>2051.6</v>
      </c>
      <c r="AJ96" s="33">
        <v>0</v>
      </c>
      <c r="AK96" s="33">
        <v>12948.17</v>
      </c>
      <c r="AL96" s="33">
        <v>16323.52</v>
      </c>
      <c r="AM96" s="33">
        <v>11300</v>
      </c>
      <c r="AN96" s="33">
        <v>0</v>
      </c>
      <c r="AO96" s="33">
        <v>9273.41</v>
      </c>
      <c r="AP96" s="33">
        <v>4078.3</v>
      </c>
      <c r="AQ96" s="33">
        <v>0</v>
      </c>
      <c r="AR96" s="33">
        <v>0</v>
      </c>
      <c r="AS96" s="33">
        <v>0</v>
      </c>
      <c r="AT96" s="34">
        <v>595931.49</v>
      </c>
      <c r="AU96">
        <v>2842.77</v>
      </c>
      <c r="AV96" s="34">
        <v>150804.65999999997</v>
      </c>
      <c r="AW96" s="34">
        <v>18576.93</v>
      </c>
      <c r="AX96" s="34">
        <v>46732.54</v>
      </c>
      <c r="AY96" s="34">
        <v>0</v>
      </c>
      <c r="AZ96" s="34">
        <v>25483.85000000002</v>
      </c>
      <c r="BA96" s="34">
        <v>335.61</v>
      </c>
      <c r="BB96" s="34">
        <v>0</v>
      </c>
      <c r="BE96" s="34">
        <v>16521.52</v>
      </c>
      <c r="BF96" s="34">
        <v>3233.3500000000004</v>
      </c>
      <c r="BG96">
        <v>26405.320000000007</v>
      </c>
      <c r="BH96">
        <v>2929.99</v>
      </c>
      <c r="BI96">
        <v>18044.759999999998</v>
      </c>
      <c r="BK96">
        <v>3567.81</v>
      </c>
      <c r="BL96">
        <v>30920.38</v>
      </c>
      <c r="BM96" s="33">
        <v>10454.35</v>
      </c>
      <c r="BT96" s="33">
        <v>0</v>
      </c>
      <c r="BU96" s="33">
        <v>9907.5400000000009</v>
      </c>
      <c r="BV96" s="33">
        <v>3542</v>
      </c>
      <c r="BW96" s="33">
        <v>0</v>
      </c>
      <c r="BX96" s="33">
        <v>62564.26</v>
      </c>
      <c r="BY96" s="33">
        <v>6751.49</v>
      </c>
      <c r="BZ96" s="33">
        <v>9430.94</v>
      </c>
      <c r="CA96" s="33">
        <v>20367.150000000001</v>
      </c>
      <c r="CC96" s="33">
        <v>0</v>
      </c>
      <c r="CD96" s="33">
        <v>1149.6600000000001</v>
      </c>
      <c r="CE96" s="33">
        <v>0</v>
      </c>
      <c r="CF96" s="33">
        <v>0</v>
      </c>
      <c r="CG96">
        <v>6336.9</v>
      </c>
      <c r="CH96">
        <v>0</v>
      </c>
      <c r="CI96">
        <v>0</v>
      </c>
      <c r="CJ96" s="33">
        <v>1</v>
      </c>
      <c r="CK96">
        <v>0</v>
      </c>
      <c r="CL96">
        <v>5544</v>
      </c>
      <c r="CM96">
        <v>0</v>
      </c>
      <c r="CN96">
        <v>5121.8</v>
      </c>
      <c r="CS96" s="8">
        <v>55452.170000000391</v>
      </c>
      <c r="CU96" s="8">
        <v>21830.59</v>
      </c>
      <c r="CV96">
        <v>0</v>
      </c>
      <c r="CW96">
        <v>0</v>
      </c>
      <c r="CX96">
        <v>0</v>
      </c>
      <c r="DA96">
        <v>0</v>
      </c>
      <c r="DB96">
        <v>0</v>
      </c>
    </row>
    <row r="97" spans="1:106" x14ac:dyDescent="0.25">
      <c r="A97" s="97" t="s">
        <v>627</v>
      </c>
      <c r="B97" t="s">
        <v>628</v>
      </c>
      <c r="C97">
        <v>517</v>
      </c>
      <c r="D97" s="33">
        <v>3064</v>
      </c>
      <c r="E97" t="s">
        <v>628</v>
      </c>
      <c r="F97" t="s">
        <v>629</v>
      </c>
      <c r="G97" t="s">
        <v>630</v>
      </c>
      <c r="H97" t="s">
        <v>631</v>
      </c>
      <c r="I97" t="s">
        <v>184</v>
      </c>
      <c r="T97" s="33" t="s">
        <v>185</v>
      </c>
      <c r="W97" s="33" t="s">
        <v>186</v>
      </c>
      <c r="X97" s="33" t="s">
        <v>187</v>
      </c>
      <c r="Z97" s="8">
        <v>183753.29000000012</v>
      </c>
      <c r="AA97" s="8">
        <v>5946.2200000000012</v>
      </c>
      <c r="AB97">
        <v>0</v>
      </c>
      <c r="AC97" s="34">
        <v>738713</v>
      </c>
      <c r="AD97" s="34">
        <v>0</v>
      </c>
      <c r="AE97" s="34">
        <v>15167.33</v>
      </c>
      <c r="AF97" s="33">
        <v>0</v>
      </c>
      <c r="AG97" s="34">
        <v>43002.5</v>
      </c>
      <c r="AH97" s="26">
        <v>54809</v>
      </c>
      <c r="AI97" s="34">
        <v>0</v>
      </c>
      <c r="AJ97" s="33">
        <v>5</v>
      </c>
      <c r="AK97" s="33">
        <v>15290.91</v>
      </c>
      <c r="AL97" s="33">
        <v>15533.9</v>
      </c>
      <c r="AM97" s="33">
        <v>0</v>
      </c>
      <c r="AN97" s="33">
        <v>529</v>
      </c>
      <c r="AO97" s="33">
        <v>3873.44</v>
      </c>
      <c r="AP97" s="33">
        <v>4067.38</v>
      </c>
      <c r="AQ97" s="33">
        <v>0</v>
      </c>
      <c r="AR97" s="33">
        <v>0</v>
      </c>
      <c r="AS97" s="33">
        <v>0</v>
      </c>
      <c r="AT97" s="34">
        <v>451732.33</v>
      </c>
      <c r="AU97">
        <v>0</v>
      </c>
      <c r="AV97" s="34">
        <v>133450.47000000006</v>
      </c>
      <c r="AW97" s="34">
        <v>0</v>
      </c>
      <c r="AX97" s="34">
        <v>33151.019999999997</v>
      </c>
      <c r="AY97" s="34">
        <v>0</v>
      </c>
      <c r="AZ97" s="34">
        <v>5350.7499999999991</v>
      </c>
      <c r="BA97" s="34">
        <v>3854.6300000000006</v>
      </c>
      <c r="BB97" s="34">
        <v>2900.5</v>
      </c>
      <c r="BD97">
        <v>4658.18</v>
      </c>
      <c r="BE97" s="34">
        <v>22827.100000000006</v>
      </c>
      <c r="BF97" s="34">
        <v>3419.91</v>
      </c>
      <c r="BG97">
        <v>21245.279999999999</v>
      </c>
      <c r="BH97">
        <v>2579.4699999999998</v>
      </c>
      <c r="BI97">
        <v>13670.18</v>
      </c>
      <c r="BK97">
        <v>4854.63</v>
      </c>
      <c r="BL97">
        <v>23629.03</v>
      </c>
      <c r="BM97" s="33">
        <v>7493.94</v>
      </c>
      <c r="BT97" s="33">
        <v>0</v>
      </c>
      <c r="BU97" s="33">
        <v>17266.060000000001</v>
      </c>
      <c r="BV97" s="33">
        <v>2829</v>
      </c>
      <c r="BW97" s="33">
        <v>7434.86</v>
      </c>
      <c r="BX97" s="33">
        <v>49955.82</v>
      </c>
      <c r="BY97" s="33">
        <v>3227.32</v>
      </c>
      <c r="BZ97" s="33">
        <v>9240.11</v>
      </c>
      <c r="CA97" s="33">
        <v>23496.720000000001</v>
      </c>
      <c r="CC97" s="33">
        <v>0</v>
      </c>
      <c r="CD97" s="33">
        <v>0</v>
      </c>
      <c r="CE97" s="33">
        <v>0</v>
      </c>
      <c r="CF97" s="33">
        <v>0</v>
      </c>
      <c r="CG97">
        <v>5327.5</v>
      </c>
      <c r="CH97">
        <v>0</v>
      </c>
      <c r="CI97">
        <v>0</v>
      </c>
      <c r="CJ97" s="33">
        <v>1</v>
      </c>
      <c r="CK97">
        <v>0</v>
      </c>
      <c r="CL97">
        <v>1751.82</v>
      </c>
      <c r="CM97">
        <v>0</v>
      </c>
      <c r="CN97">
        <v>7296</v>
      </c>
      <c r="CS97" s="8">
        <v>226477.43999999994</v>
      </c>
      <c r="CU97" s="8">
        <v>2225.9000000000015</v>
      </c>
      <c r="CV97">
        <v>0</v>
      </c>
      <c r="CW97">
        <v>0</v>
      </c>
      <c r="CX97">
        <v>0</v>
      </c>
      <c r="DA97">
        <v>0</v>
      </c>
      <c r="DB97">
        <v>0</v>
      </c>
    </row>
    <row r="98" spans="1:106" x14ac:dyDescent="0.25">
      <c r="A98" s="97" t="s">
        <v>632</v>
      </c>
      <c r="B98" t="s">
        <v>633</v>
      </c>
      <c r="C98">
        <v>552</v>
      </c>
      <c r="D98" s="33">
        <v>4500</v>
      </c>
      <c r="E98" t="s">
        <v>633</v>
      </c>
      <c r="F98" t="s">
        <v>634</v>
      </c>
      <c r="G98" t="s">
        <v>635</v>
      </c>
      <c r="H98" t="s">
        <v>636</v>
      </c>
      <c r="I98" t="s">
        <v>184</v>
      </c>
      <c r="T98" s="33" t="s">
        <v>185</v>
      </c>
      <c r="W98" s="33" t="s">
        <v>186</v>
      </c>
      <c r="X98" s="33" t="s">
        <v>187</v>
      </c>
      <c r="Z98" s="8">
        <v>420956.12331366912</v>
      </c>
      <c r="AA98" s="8">
        <v>24620.770000000011</v>
      </c>
      <c r="AB98">
        <v>0</v>
      </c>
      <c r="AC98" s="34">
        <v>8182101.8600000003</v>
      </c>
      <c r="AD98" s="34">
        <v>0</v>
      </c>
      <c r="AE98" s="34">
        <v>237323</v>
      </c>
      <c r="AF98" s="33">
        <v>0</v>
      </c>
      <c r="AG98" s="34">
        <v>303832</v>
      </c>
      <c r="AH98" s="26">
        <v>105775</v>
      </c>
      <c r="AI98" s="34">
        <v>104181.58</v>
      </c>
      <c r="AJ98" s="33">
        <v>82088.289999999994</v>
      </c>
      <c r="AK98" s="33">
        <v>90188.03</v>
      </c>
      <c r="AL98" s="33">
        <v>377995.18</v>
      </c>
      <c r="AM98" s="33">
        <v>0</v>
      </c>
      <c r="AN98" s="33">
        <v>848.45</v>
      </c>
      <c r="AO98" s="33">
        <v>0</v>
      </c>
      <c r="AP98" s="33">
        <v>80447.19</v>
      </c>
      <c r="AQ98" s="33">
        <v>0</v>
      </c>
      <c r="AR98" s="33">
        <v>0</v>
      </c>
      <c r="AS98" s="33">
        <v>0</v>
      </c>
      <c r="AT98" s="34">
        <v>4897316.58</v>
      </c>
      <c r="AU98">
        <v>117275.26</v>
      </c>
      <c r="AV98" s="34">
        <v>1647383.2300000021</v>
      </c>
      <c r="AW98" s="34">
        <v>411497.55</v>
      </c>
      <c r="AX98" s="34">
        <v>788877.54</v>
      </c>
      <c r="AY98" s="34">
        <v>209355.7</v>
      </c>
      <c r="AZ98" s="34">
        <v>122279.09999999992</v>
      </c>
      <c r="BA98" s="34">
        <v>70486.16</v>
      </c>
      <c r="BB98" s="34">
        <v>13054.69</v>
      </c>
      <c r="BC98">
        <v>6894.25</v>
      </c>
      <c r="BE98" s="34">
        <v>120443.43000000008</v>
      </c>
      <c r="BF98" s="34">
        <v>34260.22</v>
      </c>
      <c r="BG98">
        <v>5667.03</v>
      </c>
      <c r="BH98">
        <v>24922.86</v>
      </c>
      <c r="BI98">
        <v>217756.55</v>
      </c>
      <c r="BJ98">
        <v>0</v>
      </c>
      <c r="BK98">
        <v>45117.65</v>
      </c>
      <c r="BL98">
        <v>267336.11</v>
      </c>
      <c r="BM98" s="33">
        <v>187365.12</v>
      </c>
      <c r="BT98" s="33">
        <v>109811.78</v>
      </c>
      <c r="BU98" s="33">
        <v>38192.67</v>
      </c>
      <c r="BV98" s="33">
        <v>34213.72</v>
      </c>
      <c r="BW98" s="33">
        <v>5659.38</v>
      </c>
      <c r="BX98" s="33">
        <v>235990.7</v>
      </c>
      <c r="BY98" s="33">
        <v>71236.39</v>
      </c>
      <c r="BZ98" s="33">
        <v>101406.55</v>
      </c>
      <c r="CA98" s="33">
        <v>115474</v>
      </c>
      <c r="CC98" s="33">
        <v>0</v>
      </c>
      <c r="CD98" s="33">
        <v>0</v>
      </c>
      <c r="CE98" s="33">
        <v>0</v>
      </c>
      <c r="CF98" s="33">
        <v>0</v>
      </c>
      <c r="CG98">
        <v>24182.5</v>
      </c>
      <c r="CH98">
        <v>0</v>
      </c>
      <c r="CI98">
        <v>0</v>
      </c>
      <c r="CJ98" s="33">
        <v>1</v>
      </c>
      <c r="CK98">
        <v>0</v>
      </c>
      <c r="CL98">
        <v>27610.03</v>
      </c>
      <c r="CM98">
        <v>0</v>
      </c>
      <c r="CN98">
        <v>7256.49</v>
      </c>
      <c r="CS98" s="8">
        <v>86462.483313662931</v>
      </c>
      <c r="CU98" s="8">
        <v>13936.750000000015</v>
      </c>
      <c r="CV98">
        <v>0</v>
      </c>
      <c r="CW98">
        <v>0</v>
      </c>
      <c r="CX98">
        <v>0</v>
      </c>
      <c r="DA98">
        <v>0</v>
      </c>
      <c r="DB98">
        <v>0</v>
      </c>
    </row>
    <row r="99" spans="1:106" x14ac:dyDescent="0.25">
      <c r="A99" s="97" t="s">
        <v>637</v>
      </c>
      <c r="B99" t="s">
        <v>638</v>
      </c>
      <c r="C99">
        <v>560</v>
      </c>
      <c r="D99" s="33">
        <v>4024</v>
      </c>
      <c r="E99" t="s">
        <v>638</v>
      </c>
      <c r="F99" t="s">
        <v>639</v>
      </c>
      <c r="G99" t="s">
        <v>640</v>
      </c>
      <c r="H99" t="s">
        <v>641</v>
      </c>
      <c r="I99" t="s">
        <v>184</v>
      </c>
      <c r="T99" s="33" t="s">
        <v>185</v>
      </c>
      <c r="W99" s="33" t="s">
        <v>186</v>
      </c>
      <c r="X99" s="33" t="s">
        <v>187</v>
      </c>
      <c r="Z99" s="56">
        <v>361209.9</v>
      </c>
      <c r="AA99" s="8">
        <v>27899.110000000022</v>
      </c>
      <c r="AB99">
        <v>0</v>
      </c>
      <c r="AC99" s="34">
        <v>8855881.7200000007</v>
      </c>
      <c r="AD99" s="34">
        <v>715223.00000000023</v>
      </c>
      <c r="AE99" s="34">
        <v>129252.89</v>
      </c>
      <c r="AF99" s="33">
        <v>0</v>
      </c>
      <c r="AG99" s="34">
        <v>282960</v>
      </c>
      <c r="AH99" s="26">
        <v>124891.33</v>
      </c>
      <c r="AI99" s="34">
        <v>119401.03</v>
      </c>
      <c r="AJ99" s="33">
        <v>96471.09</v>
      </c>
      <c r="AK99" s="33">
        <v>181285.97</v>
      </c>
      <c r="AL99" s="33">
        <v>2529.4499999999998</v>
      </c>
      <c r="AM99" s="33">
        <v>0</v>
      </c>
      <c r="AN99" s="33">
        <v>1925</v>
      </c>
      <c r="AO99" s="33">
        <v>298080.13</v>
      </c>
      <c r="AP99" s="33">
        <v>960</v>
      </c>
      <c r="AQ99" s="33">
        <v>0</v>
      </c>
      <c r="AR99" s="33">
        <v>0</v>
      </c>
      <c r="AS99" s="33">
        <v>0</v>
      </c>
      <c r="AT99" s="34">
        <v>6973890.4699999997</v>
      </c>
      <c r="AU99">
        <v>66100.259999999995</v>
      </c>
      <c r="AV99" s="34">
        <v>1543123.320000001</v>
      </c>
      <c r="AW99" s="34">
        <v>178387.49</v>
      </c>
      <c r="AX99" s="34">
        <v>761891.74</v>
      </c>
      <c r="AY99" s="34">
        <v>0</v>
      </c>
      <c r="AZ99" s="34">
        <v>52097.070000000007</v>
      </c>
      <c r="BA99" s="34">
        <v>47813.499999999956</v>
      </c>
      <c r="BB99" s="34">
        <v>15528.76</v>
      </c>
      <c r="BE99" s="34">
        <v>67721.8</v>
      </c>
      <c r="BF99" s="34">
        <v>51616.98000000001</v>
      </c>
      <c r="BG99">
        <v>296846.19000000006</v>
      </c>
      <c r="BH99">
        <v>27115.42</v>
      </c>
      <c r="BI99">
        <v>214733.84</v>
      </c>
      <c r="BK99">
        <v>44212.29</v>
      </c>
      <c r="BL99">
        <v>556513.56999999995</v>
      </c>
      <c r="BM99" s="33">
        <v>54000.92</v>
      </c>
      <c r="BT99" s="33">
        <v>164649.43</v>
      </c>
      <c r="BU99" s="33">
        <v>100655.43</v>
      </c>
      <c r="BV99" s="33">
        <v>36308</v>
      </c>
      <c r="BW99" s="33">
        <v>75208.350000000006</v>
      </c>
      <c r="BX99" s="33">
        <v>75777.289999999994</v>
      </c>
      <c r="BY99" s="33">
        <v>37179.58</v>
      </c>
      <c r="BZ99" s="33">
        <v>120130.96</v>
      </c>
      <c r="CA99" s="33">
        <v>54549.94</v>
      </c>
      <c r="CC99" s="33">
        <v>0</v>
      </c>
      <c r="CD99" s="33">
        <v>13481.59</v>
      </c>
      <c r="CE99" s="33">
        <v>0</v>
      </c>
      <c r="CF99" s="33">
        <v>0</v>
      </c>
      <c r="CG99">
        <v>30263.13</v>
      </c>
      <c r="CH99">
        <v>0</v>
      </c>
      <c r="CI99">
        <v>0</v>
      </c>
      <c r="CJ99" s="33">
        <v>1</v>
      </c>
      <c r="CK99">
        <v>0</v>
      </c>
      <c r="CL99">
        <v>0</v>
      </c>
      <c r="CM99">
        <v>0</v>
      </c>
      <c r="CN99">
        <v>46350.71</v>
      </c>
      <c r="CS99" s="8">
        <v>-508231.20671455935</v>
      </c>
      <c r="CU99" s="8">
        <v>11811.530000000021</v>
      </c>
      <c r="CV99">
        <v>0</v>
      </c>
      <c r="CW99">
        <v>0</v>
      </c>
      <c r="CX99">
        <v>0</v>
      </c>
      <c r="DA99">
        <v>65414.400000000001</v>
      </c>
      <c r="DB99">
        <v>86462.51</v>
      </c>
    </row>
    <row r="100" spans="1:106" x14ac:dyDescent="0.25">
      <c r="A100" s="97" t="s">
        <v>642</v>
      </c>
      <c r="B100" t="s">
        <v>643</v>
      </c>
      <c r="C100">
        <v>579</v>
      </c>
      <c r="D100" s="33">
        <v>7002</v>
      </c>
      <c r="E100" t="s">
        <v>643</v>
      </c>
      <c r="F100" t="s">
        <v>644</v>
      </c>
      <c r="G100" t="s">
        <v>645</v>
      </c>
      <c r="H100" t="s">
        <v>646</v>
      </c>
      <c r="I100" t="s">
        <v>184</v>
      </c>
      <c r="T100" s="33" t="s">
        <v>185</v>
      </c>
      <c r="W100" s="33" t="s">
        <v>186</v>
      </c>
      <c r="X100" s="33" t="s">
        <v>187</v>
      </c>
      <c r="Z100" s="56">
        <v>585855.92000000004</v>
      </c>
      <c r="AA100" s="8">
        <v>14810.279999999999</v>
      </c>
      <c r="AB100">
        <v>0</v>
      </c>
      <c r="AC100" s="34">
        <v>1167611.7</v>
      </c>
      <c r="AD100" s="34">
        <v>0</v>
      </c>
      <c r="AE100" s="34">
        <v>1171964.72</v>
      </c>
      <c r="AF100" s="33">
        <v>0</v>
      </c>
      <c r="AG100" s="34">
        <v>50810</v>
      </c>
      <c r="AH100" s="26">
        <v>13813</v>
      </c>
      <c r="AI100" s="34">
        <v>0</v>
      </c>
      <c r="AJ100" s="33">
        <v>9340</v>
      </c>
      <c r="AK100" s="33">
        <v>56872.79</v>
      </c>
      <c r="AL100" s="33">
        <v>9820.65</v>
      </c>
      <c r="AM100" s="33">
        <v>0</v>
      </c>
      <c r="AN100" s="33">
        <v>2570</v>
      </c>
      <c r="AO100" s="33">
        <v>8957.2999999999993</v>
      </c>
      <c r="AP100" s="33">
        <v>3791.82</v>
      </c>
      <c r="AQ100" s="33">
        <v>0</v>
      </c>
      <c r="AR100" s="33">
        <v>0</v>
      </c>
      <c r="AS100" s="33">
        <v>0</v>
      </c>
      <c r="AT100" s="34">
        <v>900050.26</v>
      </c>
      <c r="AU100">
        <v>0</v>
      </c>
      <c r="AV100" s="34">
        <v>1060305.1900000011</v>
      </c>
      <c r="AW100" s="34">
        <v>35101.64</v>
      </c>
      <c r="AX100" s="34">
        <v>91840.51</v>
      </c>
      <c r="AY100" s="34">
        <v>0</v>
      </c>
      <c r="AZ100" s="34">
        <v>46657.539999999972</v>
      </c>
      <c r="BA100" s="34">
        <v>14537.72</v>
      </c>
      <c r="BB100" s="34">
        <v>14884.96</v>
      </c>
      <c r="BC100">
        <v>494.5</v>
      </c>
      <c r="BE100" s="34">
        <v>37723.909999999996</v>
      </c>
      <c r="BF100" s="34">
        <v>5304.57</v>
      </c>
      <c r="BG100">
        <v>43928.830000000009</v>
      </c>
      <c r="BH100">
        <v>4901.59</v>
      </c>
      <c r="BI100">
        <v>31948.34</v>
      </c>
      <c r="BK100">
        <v>9305.34</v>
      </c>
      <c r="BL100">
        <v>42068.61</v>
      </c>
      <c r="BM100" s="59">
        <v>0</v>
      </c>
      <c r="BO100" s="59">
        <v>11174.69</v>
      </c>
      <c r="BT100" s="33">
        <v>380</v>
      </c>
      <c r="BU100" s="33">
        <v>11231</v>
      </c>
      <c r="BV100" s="33">
        <v>1978</v>
      </c>
      <c r="BW100" s="33">
        <v>215.68</v>
      </c>
      <c r="BX100" s="33">
        <v>48723.54</v>
      </c>
      <c r="BY100" s="33">
        <v>0</v>
      </c>
      <c r="BZ100" s="33">
        <v>43586.98</v>
      </c>
      <c r="CA100" s="33">
        <v>36680.76</v>
      </c>
      <c r="CC100" s="33">
        <v>0</v>
      </c>
      <c r="CD100" s="33">
        <v>7249.73</v>
      </c>
      <c r="CE100" s="33">
        <v>0</v>
      </c>
      <c r="CF100" s="33">
        <v>0</v>
      </c>
      <c r="CG100">
        <v>8303.1299999999992</v>
      </c>
      <c r="CH100">
        <v>2000</v>
      </c>
      <c r="CI100">
        <v>0</v>
      </c>
      <c r="CJ100" s="33">
        <v>1</v>
      </c>
      <c r="CK100">
        <v>0</v>
      </c>
      <c r="CL100">
        <v>8952.18</v>
      </c>
      <c r="CM100">
        <v>1615</v>
      </c>
      <c r="CN100">
        <v>3685.5</v>
      </c>
      <c r="CS100" s="8">
        <v>581065.54999999935</v>
      </c>
      <c r="CU100" s="8">
        <v>10860.729999999996</v>
      </c>
      <c r="CV100">
        <v>0</v>
      </c>
      <c r="CW100">
        <v>0</v>
      </c>
      <c r="CX100">
        <v>0</v>
      </c>
      <c r="DA100">
        <v>2449.7399999999998</v>
      </c>
      <c r="DB100">
        <v>2463.67</v>
      </c>
    </row>
    <row r="101" spans="1:106" x14ac:dyDescent="0.25">
      <c r="AD101" s="34"/>
      <c r="AQ101" s="33"/>
      <c r="AR101" s="33"/>
      <c r="AS101" s="33"/>
      <c r="BV101" s="50"/>
    </row>
  </sheetData>
  <autoFilter ref="A4:DB100" xr:uid="{360DDF48-CAF4-4A4D-8909-A85291037DD6}"/>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C2B5F6-0126-4803-8ADE-D5E78EEE0C92}">
  <dimension ref="A1:BW106"/>
  <sheetViews>
    <sheetView workbookViewId="0">
      <selection sqref="A1:XFD1048576"/>
    </sheetView>
  </sheetViews>
  <sheetFormatPr defaultColWidth="74.42578125" defaultRowHeight="15" x14ac:dyDescent="0.25"/>
  <cols>
    <col min="1" max="1" width="47.5703125" bestFit="1" customWidth="1"/>
    <col min="2" max="2" width="15.140625" bestFit="1" customWidth="1"/>
    <col min="3" max="3" width="14.42578125" bestFit="1" customWidth="1"/>
    <col min="4" max="4" width="14.28515625" bestFit="1" customWidth="1"/>
    <col min="5" max="5" width="18.85546875" bestFit="1" customWidth="1"/>
    <col min="6" max="6" width="74.140625" bestFit="1" customWidth="1"/>
    <col min="7" max="7" width="7.42578125" bestFit="1" customWidth="1"/>
    <col min="8" max="8" width="7.85546875" bestFit="1" customWidth="1"/>
    <col min="9" max="9" width="8.42578125" bestFit="1" customWidth="1"/>
    <col min="10" max="10" width="7.85546875" bestFit="1" customWidth="1"/>
    <col min="11" max="11" width="8.42578125" bestFit="1" customWidth="1"/>
    <col min="12" max="12" width="10.42578125" bestFit="1" customWidth="1"/>
    <col min="13" max="13" width="9.42578125" bestFit="1" customWidth="1"/>
    <col min="14" max="14" width="10.42578125" bestFit="1" customWidth="1"/>
    <col min="15" max="15" width="9" bestFit="1" customWidth="1"/>
    <col min="16" max="16" width="10.42578125" bestFit="1" customWidth="1"/>
    <col min="17" max="17" width="9.42578125" bestFit="1" customWidth="1"/>
    <col min="18" max="18" width="8.42578125" bestFit="1" customWidth="1"/>
    <col min="19" max="19" width="10.42578125" bestFit="1" customWidth="1"/>
    <col min="20" max="20" width="9.42578125" bestFit="1" customWidth="1"/>
    <col min="21" max="23" width="7.85546875" bestFit="1" customWidth="1"/>
    <col min="24" max="24" width="8.85546875" bestFit="1" customWidth="1"/>
    <col min="25" max="25" width="9" bestFit="1" customWidth="1"/>
    <col min="26" max="26" width="8.85546875" bestFit="1" customWidth="1"/>
    <col min="27" max="43" width="8.5703125" bestFit="1" customWidth="1"/>
    <col min="44" max="44" width="8.85546875" bestFit="1" customWidth="1"/>
    <col min="45" max="45" width="9.7109375" bestFit="1" customWidth="1"/>
    <col min="46" max="48" width="9.85546875" bestFit="1" customWidth="1"/>
    <col min="49" max="49" width="9.7109375" bestFit="1" customWidth="1"/>
    <col min="50" max="50" width="9.5703125" bestFit="1" customWidth="1"/>
    <col min="51" max="51" width="10" bestFit="1" customWidth="1"/>
    <col min="52" max="52" width="8.5703125" bestFit="1" customWidth="1"/>
    <col min="53" max="53" width="8.85546875" bestFit="1" customWidth="1"/>
    <col min="54" max="58" width="8.5703125" bestFit="1" customWidth="1"/>
    <col min="59" max="60" width="9.5703125" bestFit="1" customWidth="1"/>
    <col min="61" max="64" width="8.5703125" bestFit="1" customWidth="1"/>
    <col min="65" max="65" width="11.5703125" bestFit="1" customWidth="1"/>
    <col min="66" max="66" width="10.85546875" bestFit="1" customWidth="1"/>
    <col min="67" max="67" width="11.5703125" bestFit="1" customWidth="1"/>
    <col min="68" max="68" width="15.85546875" bestFit="1" customWidth="1"/>
    <col min="69" max="69" width="11.140625" bestFit="1" customWidth="1"/>
    <col min="70" max="70" width="10.42578125" customWidth="1"/>
    <col min="71" max="72" width="4.85546875" bestFit="1" customWidth="1"/>
    <col min="73" max="73" width="4.42578125" bestFit="1" customWidth="1"/>
    <col min="74" max="74" width="3.28515625" customWidth="1"/>
    <col min="75" max="75" width="30.42578125" customWidth="1"/>
  </cols>
  <sheetData>
    <row r="1" spans="1:75" x14ac:dyDescent="0.25">
      <c r="D1">
        <v>1</v>
      </c>
      <c r="E1">
        <v>2</v>
      </c>
      <c r="F1">
        <v>3</v>
      </c>
      <c r="G1">
        <v>4</v>
      </c>
      <c r="H1">
        <v>5</v>
      </c>
      <c r="I1">
        <v>6</v>
      </c>
      <c r="J1">
        <v>7</v>
      </c>
      <c r="K1">
        <v>8</v>
      </c>
      <c r="L1">
        <v>9</v>
      </c>
      <c r="M1">
        <v>10</v>
      </c>
      <c r="N1">
        <v>11</v>
      </c>
      <c r="O1">
        <v>12</v>
      </c>
      <c r="P1">
        <v>13</v>
      </c>
      <c r="Q1">
        <v>14</v>
      </c>
      <c r="R1">
        <v>15</v>
      </c>
      <c r="S1">
        <v>16</v>
      </c>
      <c r="T1">
        <v>17</v>
      </c>
      <c r="U1">
        <v>18</v>
      </c>
      <c r="V1">
        <v>19</v>
      </c>
      <c r="W1">
        <v>20</v>
      </c>
      <c r="X1">
        <v>21</v>
      </c>
      <c r="Y1">
        <v>22</v>
      </c>
      <c r="Z1">
        <v>23</v>
      </c>
      <c r="AA1">
        <v>24</v>
      </c>
      <c r="AB1">
        <v>25</v>
      </c>
      <c r="AC1">
        <v>26</v>
      </c>
      <c r="AD1">
        <v>27</v>
      </c>
      <c r="AE1">
        <v>28</v>
      </c>
      <c r="AF1">
        <v>29</v>
      </c>
      <c r="AG1">
        <v>30</v>
      </c>
      <c r="AH1">
        <v>31</v>
      </c>
      <c r="AI1">
        <v>32</v>
      </c>
      <c r="AJ1">
        <v>33</v>
      </c>
      <c r="AK1">
        <v>34</v>
      </c>
      <c r="AL1">
        <v>35</v>
      </c>
      <c r="AM1">
        <v>36</v>
      </c>
      <c r="AN1">
        <v>37</v>
      </c>
      <c r="AO1">
        <v>38</v>
      </c>
      <c r="AP1">
        <v>39</v>
      </c>
      <c r="AQ1">
        <v>40</v>
      </c>
      <c r="AR1">
        <v>41</v>
      </c>
      <c r="AS1">
        <v>42</v>
      </c>
      <c r="AT1">
        <v>43</v>
      </c>
      <c r="AU1">
        <v>44</v>
      </c>
      <c r="AV1">
        <v>45</v>
      </c>
      <c r="AW1">
        <v>46</v>
      </c>
      <c r="AX1">
        <v>47</v>
      </c>
      <c r="AY1">
        <v>48</v>
      </c>
      <c r="AZ1">
        <v>49</v>
      </c>
      <c r="BA1">
        <v>50</v>
      </c>
      <c r="BB1">
        <v>51</v>
      </c>
      <c r="BC1">
        <v>52</v>
      </c>
      <c r="BD1">
        <v>53</v>
      </c>
      <c r="BE1">
        <v>54</v>
      </c>
      <c r="BF1">
        <v>55</v>
      </c>
      <c r="BG1">
        <v>56</v>
      </c>
      <c r="BH1">
        <v>57</v>
      </c>
      <c r="BI1">
        <v>58</v>
      </c>
      <c r="BJ1">
        <v>59</v>
      </c>
      <c r="BK1">
        <v>60</v>
      </c>
      <c r="BL1">
        <v>61</v>
      </c>
      <c r="BM1">
        <v>62</v>
      </c>
      <c r="BN1">
        <v>63</v>
      </c>
    </row>
    <row r="2" spans="1:75" x14ac:dyDescent="0.25">
      <c r="G2">
        <v>24</v>
      </c>
      <c r="I2">
        <v>25</v>
      </c>
      <c r="K2">
        <v>26</v>
      </c>
      <c r="L2">
        <v>27</v>
      </c>
      <c r="M2">
        <v>28</v>
      </c>
      <c r="N2">
        <v>29</v>
      </c>
      <c r="P2">
        <v>30</v>
      </c>
      <c r="Q2">
        <v>31</v>
      </c>
      <c r="R2">
        <v>32</v>
      </c>
      <c r="S2">
        <v>33</v>
      </c>
      <c r="T2">
        <v>34</v>
      </c>
      <c r="Z2">
        <v>7</v>
      </c>
      <c r="AG2">
        <v>8</v>
      </c>
      <c r="AH2">
        <v>9</v>
      </c>
      <c r="AK2">
        <v>10</v>
      </c>
      <c r="AL2">
        <v>11</v>
      </c>
      <c r="AM2">
        <v>12</v>
      </c>
      <c r="AN2">
        <v>13</v>
      </c>
      <c r="AO2">
        <v>14</v>
      </c>
      <c r="AQ2">
        <v>15</v>
      </c>
      <c r="AR2">
        <v>16</v>
      </c>
      <c r="AS2">
        <v>17</v>
      </c>
      <c r="BA2">
        <v>18</v>
      </c>
      <c r="BC2">
        <v>19</v>
      </c>
      <c r="BD2">
        <v>20</v>
      </c>
      <c r="BF2">
        <v>21</v>
      </c>
      <c r="BG2">
        <v>22</v>
      </c>
      <c r="BJ2">
        <v>23</v>
      </c>
      <c r="BM2" s="63">
        <v>35</v>
      </c>
      <c r="BN2" s="63">
        <v>36</v>
      </c>
      <c r="BS2">
        <v>4</v>
      </c>
      <c r="BT2">
        <v>5</v>
      </c>
      <c r="BU2">
        <v>6</v>
      </c>
    </row>
    <row r="3" spans="1:75" x14ac:dyDescent="0.25">
      <c r="C3" s="36"/>
      <c r="D3" s="36"/>
      <c r="E3" s="217" t="s">
        <v>77</v>
      </c>
      <c r="F3" s="217"/>
      <c r="G3" s="217" t="s">
        <v>647</v>
      </c>
      <c r="H3" s="217"/>
      <c r="I3" s="217"/>
      <c r="J3" s="217"/>
      <c r="K3" s="217"/>
      <c r="L3" s="217"/>
      <c r="M3" s="217"/>
      <c r="N3" s="217"/>
      <c r="O3" s="217"/>
      <c r="P3" s="217"/>
      <c r="Q3" s="217"/>
      <c r="R3" s="217"/>
      <c r="S3" s="217"/>
      <c r="T3" s="217"/>
      <c r="U3" s="217"/>
      <c r="V3" s="217"/>
      <c r="W3" s="217"/>
      <c r="X3" s="217"/>
      <c r="Y3" s="218"/>
      <c r="Z3" s="217" t="s">
        <v>648</v>
      </c>
      <c r="AA3" s="219"/>
      <c r="AB3" s="219"/>
      <c r="AC3" s="219"/>
      <c r="AD3" s="219"/>
      <c r="AE3" s="219"/>
      <c r="AF3" s="219"/>
      <c r="AG3" s="219"/>
      <c r="AH3" s="219"/>
      <c r="AI3" s="219"/>
      <c r="AJ3" s="219"/>
      <c r="AK3" s="219"/>
      <c r="AL3" s="219"/>
      <c r="AM3" s="219"/>
      <c r="AN3" s="219"/>
      <c r="AO3" s="219"/>
      <c r="AP3" s="219"/>
      <c r="AQ3" s="219"/>
      <c r="AR3" s="219"/>
      <c r="AS3" s="219"/>
      <c r="AT3" s="219"/>
      <c r="AU3" s="219"/>
      <c r="AV3" s="219"/>
      <c r="AW3" s="219"/>
      <c r="AX3" s="219"/>
      <c r="AY3" s="219"/>
      <c r="AZ3" s="219"/>
      <c r="BA3" s="219"/>
      <c r="BB3" s="219"/>
      <c r="BC3" s="219"/>
      <c r="BD3" s="219"/>
      <c r="BE3" s="219"/>
      <c r="BF3" s="219"/>
      <c r="BG3" s="219"/>
      <c r="BH3" s="219"/>
      <c r="BI3" s="219"/>
      <c r="BJ3" s="219"/>
      <c r="BK3" s="219"/>
      <c r="BL3" s="219"/>
      <c r="BM3" t="s">
        <v>649</v>
      </c>
      <c r="BN3" t="s">
        <v>115</v>
      </c>
      <c r="BS3">
        <v>4</v>
      </c>
      <c r="BT3">
        <v>5</v>
      </c>
      <c r="BU3">
        <v>6</v>
      </c>
    </row>
    <row r="4" spans="1:75" ht="23.1" customHeight="1" x14ac:dyDescent="0.25">
      <c r="A4" t="s">
        <v>650</v>
      </c>
      <c r="B4" s="1" t="s">
        <v>651</v>
      </c>
      <c r="C4" s="65" t="s">
        <v>651</v>
      </c>
      <c r="D4" s="65" t="s">
        <v>652</v>
      </c>
      <c r="E4" s="64" t="s">
        <v>79</v>
      </c>
      <c r="F4" s="66" t="s">
        <v>80</v>
      </c>
      <c r="G4" s="67" t="s">
        <v>103</v>
      </c>
      <c r="H4" s="64" t="s">
        <v>104</v>
      </c>
      <c r="I4" s="64" t="s">
        <v>105</v>
      </c>
      <c r="J4" s="64" t="s">
        <v>106</v>
      </c>
      <c r="K4" s="64" t="s">
        <v>107</v>
      </c>
      <c r="L4" s="64" t="s">
        <v>108</v>
      </c>
      <c r="M4" s="64" t="s">
        <v>109</v>
      </c>
      <c r="N4" s="64" t="s">
        <v>110</v>
      </c>
      <c r="O4" s="64" t="s">
        <v>111</v>
      </c>
      <c r="P4" s="64" t="s">
        <v>112</v>
      </c>
      <c r="Q4" s="64" t="s">
        <v>113</v>
      </c>
      <c r="R4" s="64" t="s">
        <v>114</v>
      </c>
      <c r="S4" s="64" t="s">
        <v>115</v>
      </c>
      <c r="T4" s="64" t="s">
        <v>116</v>
      </c>
      <c r="U4" s="64" t="s">
        <v>117</v>
      </c>
      <c r="V4" s="64" t="s">
        <v>118</v>
      </c>
      <c r="W4" s="64" t="s">
        <v>119</v>
      </c>
      <c r="X4" s="64" t="s">
        <v>653</v>
      </c>
      <c r="Y4" s="64" t="s">
        <v>654</v>
      </c>
      <c r="Z4" s="64" t="s">
        <v>120</v>
      </c>
      <c r="AA4" s="64" t="s">
        <v>121</v>
      </c>
      <c r="AB4" s="64" t="s">
        <v>122</v>
      </c>
      <c r="AC4" s="64" t="s">
        <v>123</v>
      </c>
      <c r="AD4" s="64" t="s">
        <v>124</v>
      </c>
      <c r="AE4" s="64" t="s">
        <v>125</v>
      </c>
      <c r="AF4" s="64" t="s">
        <v>126</v>
      </c>
      <c r="AG4" s="64" t="s">
        <v>127</v>
      </c>
      <c r="AH4" s="64" t="s">
        <v>128</v>
      </c>
      <c r="AI4" s="64" t="s">
        <v>129</v>
      </c>
      <c r="AJ4" s="64" t="s">
        <v>130</v>
      </c>
      <c r="AK4" s="64" t="s">
        <v>131</v>
      </c>
      <c r="AL4" s="64" t="s">
        <v>132</v>
      </c>
      <c r="AM4" s="64" t="s">
        <v>133</v>
      </c>
      <c r="AN4" s="64" t="s">
        <v>134</v>
      </c>
      <c r="AO4" s="64" t="s">
        <v>135</v>
      </c>
      <c r="AP4" s="64" t="s">
        <v>136</v>
      </c>
      <c r="AQ4" s="64" t="s">
        <v>137</v>
      </c>
      <c r="AR4" s="64" t="s">
        <v>138</v>
      </c>
      <c r="AS4" s="64" t="s">
        <v>139</v>
      </c>
      <c r="AT4" s="64" t="s">
        <v>140</v>
      </c>
      <c r="AU4" s="64" t="s">
        <v>141</v>
      </c>
      <c r="AV4" s="64" t="s">
        <v>142</v>
      </c>
      <c r="AW4" s="64" t="s">
        <v>143</v>
      </c>
      <c r="AX4" s="64" t="s">
        <v>144</v>
      </c>
      <c r="AY4" s="64" t="s">
        <v>145</v>
      </c>
      <c r="AZ4" s="64" t="s">
        <v>146</v>
      </c>
      <c r="BA4" s="64" t="s">
        <v>147</v>
      </c>
      <c r="BB4" s="64" t="s">
        <v>148</v>
      </c>
      <c r="BC4" s="64" t="s">
        <v>149</v>
      </c>
      <c r="BD4" s="64" t="s">
        <v>150</v>
      </c>
      <c r="BE4" s="64" t="s">
        <v>151</v>
      </c>
      <c r="BF4" s="64" t="s">
        <v>152</v>
      </c>
      <c r="BG4" s="64" t="s">
        <v>153</v>
      </c>
      <c r="BH4" s="64" t="s">
        <v>154</v>
      </c>
      <c r="BI4" s="64" t="s">
        <v>155</v>
      </c>
      <c r="BJ4" s="64" t="s">
        <v>156</v>
      </c>
      <c r="BK4" s="64" t="s">
        <v>157</v>
      </c>
      <c r="BL4" s="64" t="s">
        <v>158</v>
      </c>
      <c r="BM4" s="68" t="s">
        <v>655</v>
      </c>
      <c r="BN4" s="68" t="s">
        <v>656</v>
      </c>
      <c r="BO4" s="69" t="s">
        <v>657</v>
      </c>
      <c r="BP4" s="64" t="s">
        <v>658</v>
      </c>
      <c r="BQ4" s="64" t="s">
        <v>659</v>
      </c>
      <c r="BS4" s="70" t="s">
        <v>164</v>
      </c>
      <c r="BT4" s="70" t="s">
        <v>660</v>
      </c>
      <c r="BU4" s="70" t="s">
        <v>160</v>
      </c>
    </row>
    <row r="5" spans="1:75" x14ac:dyDescent="0.25">
      <c r="A5" t="s">
        <v>661</v>
      </c>
      <c r="B5" s="2" t="s">
        <v>179</v>
      </c>
      <c r="C5" s="71" t="s">
        <v>179</v>
      </c>
      <c r="D5" s="69">
        <v>12</v>
      </c>
      <c r="E5" s="69">
        <v>9353114</v>
      </c>
      <c r="F5" s="69" t="s">
        <v>180</v>
      </c>
      <c r="G5" s="72">
        <v>0</v>
      </c>
      <c r="H5" s="72">
        <v>0</v>
      </c>
      <c r="I5" s="72">
        <v>2226</v>
      </c>
      <c r="J5" s="72">
        <v>0</v>
      </c>
      <c r="K5" s="72">
        <v>4550</v>
      </c>
      <c r="L5" s="72">
        <v>0</v>
      </c>
      <c r="M5" s="72">
        <v>0</v>
      </c>
      <c r="N5" s="72">
        <v>2204.15</v>
      </c>
      <c r="O5" s="72">
        <v>0</v>
      </c>
      <c r="P5" s="72">
        <v>1577.82</v>
      </c>
      <c r="Q5" s="72">
        <v>30</v>
      </c>
      <c r="R5" s="72">
        <v>800</v>
      </c>
      <c r="S5" s="72">
        <v>2073.38</v>
      </c>
      <c r="T5" s="72">
        <v>0</v>
      </c>
      <c r="U5" s="72">
        <v>0</v>
      </c>
      <c r="V5" s="72">
        <v>0</v>
      </c>
      <c r="W5" s="72">
        <v>0</v>
      </c>
      <c r="X5" s="72">
        <v>0</v>
      </c>
      <c r="Y5" s="72">
        <v>0</v>
      </c>
      <c r="Z5" s="72">
        <v>38.5</v>
      </c>
      <c r="AA5" s="72">
        <v>0</v>
      </c>
      <c r="AB5" s="72">
        <v>0</v>
      </c>
      <c r="AC5" s="72">
        <v>0</v>
      </c>
      <c r="AD5" s="72">
        <v>0</v>
      </c>
      <c r="AE5" s="72">
        <v>0</v>
      </c>
      <c r="AF5" s="72">
        <v>0</v>
      </c>
      <c r="AG5" s="72">
        <v>0</v>
      </c>
      <c r="AH5" s="72">
        <v>0</v>
      </c>
      <c r="AI5" s="72">
        <v>0</v>
      </c>
      <c r="AJ5" s="72">
        <v>0</v>
      </c>
      <c r="AK5" s="72">
        <v>0</v>
      </c>
      <c r="AL5" s="72">
        <v>39.99</v>
      </c>
      <c r="AM5" s="72">
        <v>0</v>
      </c>
      <c r="AN5" s="72">
        <v>0</v>
      </c>
      <c r="AO5" s="72">
        <v>0</v>
      </c>
      <c r="AP5" s="72">
        <v>0</v>
      </c>
      <c r="AQ5" s="72">
        <v>11.48</v>
      </c>
      <c r="AR5" s="72">
        <v>19.649999999999999</v>
      </c>
      <c r="AS5" s="72">
        <v>5.98</v>
      </c>
      <c r="AT5" s="72">
        <v>0</v>
      </c>
      <c r="AU5" s="72">
        <v>0</v>
      </c>
      <c r="AV5" s="72">
        <v>0</v>
      </c>
      <c r="AW5" s="72">
        <v>0</v>
      </c>
      <c r="AX5" s="72">
        <v>0</v>
      </c>
      <c r="AY5" s="72">
        <v>0</v>
      </c>
      <c r="AZ5" s="72">
        <v>0</v>
      </c>
      <c r="BA5" s="72">
        <v>244.04</v>
      </c>
      <c r="BB5" s="72">
        <v>0</v>
      </c>
      <c r="BC5" s="72">
        <v>12.88</v>
      </c>
      <c r="BD5" s="72">
        <v>0</v>
      </c>
      <c r="BE5" s="72">
        <v>0</v>
      </c>
      <c r="BF5" s="72">
        <v>0</v>
      </c>
      <c r="BG5" s="72">
        <v>0</v>
      </c>
      <c r="BH5" s="72">
        <v>0</v>
      </c>
      <c r="BI5" s="72">
        <v>0</v>
      </c>
      <c r="BJ5" s="72">
        <v>0</v>
      </c>
      <c r="BK5" s="72">
        <v>0</v>
      </c>
      <c r="BL5" s="72">
        <v>0</v>
      </c>
      <c r="BM5" s="72">
        <v>378.55</v>
      </c>
      <c r="BN5" s="72">
        <v>0</v>
      </c>
      <c r="BO5" s="72">
        <v>13461.349999999999</v>
      </c>
      <c r="BP5" s="72">
        <v>751.06999999999994</v>
      </c>
      <c r="BQ5" s="72">
        <v>12710.279999999999</v>
      </c>
      <c r="BS5" s="69">
        <v>0</v>
      </c>
      <c r="BT5" s="69">
        <v>0</v>
      </c>
      <c r="BU5" s="69">
        <v>0</v>
      </c>
      <c r="BW5" t="s">
        <v>179</v>
      </c>
    </row>
    <row r="6" spans="1:75" x14ac:dyDescent="0.25">
      <c r="A6" t="s">
        <v>662</v>
      </c>
      <c r="B6" s="2" t="s">
        <v>188</v>
      </c>
      <c r="C6" s="72" t="s">
        <v>188</v>
      </c>
      <c r="D6" s="69">
        <v>17</v>
      </c>
      <c r="E6" s="69">
        <v>9353125</v>
      </c>
      <c r="F6" s="69" t="s">
        <v>189</v>
      </c>
      <c r="G6" s="72">
        <v>0</v>
      </c>
      <c r="H6" s="72">
        <v>0</v>
      </c>
      <c r="I6" s="72">
        <v>0</v>
      </c>
      <c r="J6" s="72">
        <v>0</v>
      </c>
      <c r="K6" s="72">
        <v>0</v>
      </c>
      <c r="L6" s="72">
        <v>0</v>
      </c>
      <c r="M6" s="72">
        <v>0</v>
      </c>
      <c r="N6" s="72">
        <v>957.5</v>
      </c>
      <c r="O6" s="72">
        <v>0</v>
      </c>
      <c r="P6" s="72">
        <v>2863.77</v>
      </c>
      <c r="Q6" s="72">
        <v>0</v>
      </c>
      <c r="R6" s="72">
        <v>0</v>
      </c>
      <c r="S6" s="72">
        <v>887</v>
      </c>
      <c r="T6" s="72">
        <v>0</v>
      </c>
      <c r="U6" s="72">
        <v>0</v>
      </c>
      <c r="V6" s="72">
        <v>0</v>
      </c>
      <c r="W6" s="72">
        <v>0</v>
      </c>
      <c r="X6" s="72">
        <v>0</v>
      </c>
      <c r="Y6" s="72">
        <v>0</v>
      </c>
      <c r="Z6" s="72">
        <v>0</v>
      </c>
      <c r="AA6" s="72">
        <v>0</v>
      </c>
      <c r="AB6" s="72">
        <v>0</v>
      </c>
      <c r="AC6" s="72">
        <v>0</v>
      </c>
      <c r="AD6" s="72">
        <v>0</v>
      </c>
      <c r="AE6" s="72">
        <v>0</v>
      </c>
      <c r="AF6" s="72">
        <v>0</v>
      </c>
      <c r="AG6" s="72">
        <v>-206.61</v>
      </c>
      <c r="AH6" s="72">
        <v>0</v>
      </c>
      <c r="AI6" s="72">
        <v>0</v>
      </c>
      <c r="AJ6" s="72">
        <v>0</v>
      </c>
      <c r="AK6" s="72">
        <v>0</v>
      </c>
      <c r="AL6" s="72">
        <v>0</v>
      </c>
      <c r="AM6" s="72">
        <v>0</v>
      </c>
      <c r="AN6" s="72">
        <v>0</v>
      </c>
      <c r="AO6" s="72">
        <v>0</v>
      </c>
      <c r="AP6" s="72">
        <v>0</v>
      </c>
      <c r="AQ6" s="72">
        <v>0</v>
      </c>
      <c r="AR6" s="72">
        <v>-368.53999999999996</v>
      </c>
      <c r="AS6" s="72">
        <v>0</v>
      </c>
      <c r="AT6" s="72">
        <v>0</v>
      </c>
      <c r="AU6" s="72">
        <v>0</v>
      </c>
      <c r="AV6" s="72">
        <v>0</v>
      </c>
      <c r="AW6" s="72">
        <v>0</v>
      </c>
      <c r="AX6" s="72">
        <v>0</v>
      </c>
      <c r="AY6" s="72">
        <v>0</v>
      </c>
      <c r="AZ6" s="72">
        <v>0</v>
      </c>
      <c r="BA6" s="72">
        <v>479.24999999999994</v>
      </c>
      <c r="BB6" s="72">
        <v>0</v>
      </c>
      <c r="BC6" s="72">
        <v>0</v>
      </c>
      <c r="BD6" s="72">
        <v>0</v>
      </c>
      <c r="BE6" s="72">
        <v>0</v>
      </c>
      <c r="BF6" s="72">
        <v>0</v>
      </c>
      <c r="BG6" s="72">
        <v>812.5</v>
      </c>
      <c r="BH6" s="72">
        <v>0</v>
      </c>
      <c r="BI6" s="72">
        <v>0</v>
      </c>
      <c r="BJ6" s="72">
        <v>0</v>
      </c>
      <c r="BK6" s="72">
        <v>0</v>
      </c>
      <c r="BL6" s="72">
        <v>0</v>
      </c>
      <c r="BM6" s="72">
        <v>0</v>
      </c>
      <c r="BN6" s="72">
        <v>2142.4499999999998</v>
      </c>
      <c r="BO6" s="72">
        <v>2565.8200000000006</v>
      </c>
      <c r="BP6" s="72">
        <v>716.59999999999991</v>
      </c>
      <c r="BQ6" s="72">
        <v>1849.2200000000007</v>
      </c>
      <c r="BS6" s="69">
        <v>0</v>
      </c>
      <c r="BT6" s="69">
        <v>0</v>
      </c>
      <c r="BU6" s="69">
        <v>0</v>
      </c>
      <c r="BW6" t="s">
        <v>188</v>
      </c>
    </row>
    <row r="7" spans="1:75" x14ac:dyDescent="0.25">
      <c r="A7" t="s">
        <v>194</v>
      </c>
      <c r="B7" s="2" t="s">
        <v>193</v>
      </c>
      <c r="C7" s="72" t="s">
        <v>193</v>
      </c>
      <c r="D7" s="69">
        <v>19</v>
      </c>
      <c r="E7" s="69">
        <v>9352068</v>
      </c>
      <c r="F7" s="69" t="s">
        <v>194</v>
      </c>
      <c r="G7" s="72">
        <v>0</v>
      </c>
      <c r="H7" s="72">
        <v>0</v>
      </c>
      <c r="I7" s="72">
        <v>1463</v>
      </c>
      <c r="J7" s="72">
        <v>0</v>
      </c>
      <c r="K7" s="72">
        <v>0</v>
      </c>
      <c r="L7" s="72">
        <v>0</v>
      </c>
      <c r="M7" s="72">
        <v>0</v>
      </c>
      <c r="N7" s="72">
        <v>14526.27</v>
      </c>
      <c r="O7" s="72">
        <v>0</v>
      </c>
      <c r="P7" s="72">
        <v>7272.43</v>
      </c>
      <c r="Q7" s="72">
        <v>0</v>
      </c>
      <c r="R7" s="72">
        <v>0</v>
      </c>
      <c r="S7" s="72">
        <v>3899.94</v>
      </c>
      <c r="T7" s="72">
        <v>0</v>
      </c>
      <c r="U7" s="72">
        <v>0</v>
      </c>
      <c r="V7" s="72">
        <v>0</v>
      </c>
      <c r="W7" s="72">
        <v>0</v>
      </c>
      <c r="X7" s="72">
        <v>0</v>
      </c>
      <c r="Y7" s="72">
        <v>0</v>
      </c>
      <c r="Z7" s="72">
        <v>26507</v>
      </c>
      <c r="AA7" s="72">
        <v>0</v>
      </c>
      <c r="AB7" s="72">
        <v>0</v>
      </c>
      <c r="AC7" s="72">
        <v>0</v>
      </c>
      <c r="AD7" s="72">
        <v>0</v>
      </c>
      <c r="AE7" s="72">
        <v>0</v>
      </c>
      <c r="AF7" s="72">
        <v>0</v>
      </c>
      <c r="AG7" s="72">
        <v>0</v>
      </c>
      <c r="AH7" s="72">
        <v>0</v>
      </c>
      <c r="AI7" s="72">
        <v>0</v>
      </c>
      <c r="AJ7" s="72">
        <v>0</v>
      </c>
      <c r="AK7" s="72">
        <v>1661.24</v>
      </c>
      <c r="AL7" s="72">
        <v>0</v>
      </c>
      <c r="AM7" s="72">
        <v>0</v>
      </c>
      <c r="AN7" s="72">
        <v>0</v>
      </c>
      <c r="AO7" s="72">
        <v>-839.11</v>
      </c>
      <c r="AP7" s="72">
        <v>0</v>
      </c>
      <c r="AQ7" s="72">
        <v>353.7</v>
      </c>
      <c r="AR7" s="72">
        <v>3440.42</v>
      </c>
      <c r="AS7" s="72">
        <v>916.89</v>
      </c>
      <c r="AT7" s="72">
        <v>0</v>
      </c>
      <c r="AU7" s="72">
        <v>0</v>
      </c>
      <c r="AV7" s="72">
        <v>0</v>
      </c>
      <c r="AW7" s="72">
        <v>0</v>
      </c>
      <c r="AX7" s="72">
        <v>0</v>
      </c>
      <c r="AY7" s="72">
        <v>0</v>
      </c>
      <c r="AZ7" s="72">
        <v>0</v>
      </c>
      <c r="BA7" s="72">
        <v>528.82000000000005</v>
      </c>
      <c r="BB7" s="72">
        <v>0</v>
      </c>
      <c r="BC7" s="72">
        <v>0</v>
      </c>
      <c r="BD7" s="72">
        <v>0</v>
      </c>
      <c r="BE7" s="72">
        <v>0</v>
      </c>
      <c r="BF7" s="72">
        <v>0</v>
      </c>
      <c r="BG7" s="72">
        <v>0</v>
      </c>
      <c r="BH7" s="72">
        <v>0</v>
      </c>
      <c r="BI7" s="72">
        <v>0</v>
      </c>
      <c r="BJ7" s="72">
        <v>0</v>
      </c>
      <c r="BK7" s="72">
        <v>0</v>
      </c>
      <c r="BL7" s="72">
        <v>0</v>
      </c>
      <c r="BM7" s="72">
        <v>181.91</v>
      </c>
      <c r="BN7" s="72">
        <v>1710.8</v>
      </c>
      <c r="BO7" s="72">
        <v>25450.84</v>
      </c>
      <c r="BP7" s="72">
        <v>32750.87</v>
      </c>
      <c r="BQ7" s="72">
        <v>-7300.0299999999988</v>
      </c>
      <c r="BS7" s="69">
        <v>0</v>
      </c>
      <c r="BT7" s="69">
        <v>0</v>
      </c>
      <c r="BU7" s="69">
        <v>0</v>
      </c>
      <c r="BW7" t="s">
        <v>193</v>
      </c>
    </row>
    <row r="8" spans="1:75" x14ac:dyDescent="0.25">
      <c r="A8" s="19" t="s">
        <v>663</v>
      </c>
      <c r="B8" s="2" t="s">
        <v>198</v>
      </c>
      <c r="C8" s="72" t="s">
        <v>198</v>
      </c>
      <c r="D8" s="69">
        <v>22</v>
      </c>
      <c r="E8" s="69">
        <v>9353083</v>
      </c>
      <c r="F8" s="69" t="s">
        <v>199</v>
      </c>
      <c r="G8" s="72">
        <v>0</v>
      </c>
      <c r="H8" s="72">
        <v>0</v>
      </c>
      <c r="I8" s="72">
        <v>0</v>
      </c>
      <c r="J8" s="72">
        <v>0</v>
      </c>
      <c r="K8" s="72">
        <v>0</v>
      </c>
      <c r="L8" s="72">
        <v>0</v>
      </c>
      <c r="M8" s="72">
        <v>0</v>
      </c>
      <c r="N8" s="72">
        <v>0</v>
      </c>
      <c r="O8" s="72">
        <v>0</v>
      </c>
      <c r="P8" s="72">
        <v>0</v>
      </c>
      <c r="Q8" s="72">
        <v>0</v>
      </c>
      <c r="R8" s="72">
        <v>0</v>
      </c>
      <c r="S8" s="72">
        <v>0</v>
      </c>
      <c r="T8" s="72">
        <v>0</v>
      </c>
      <c r="U8" s="72">
        <v>0</v>
      </c>
      <c r="V8" s="72">
        <v>0</v>
      </c>
      <c r="W8" s="72">
        <v>0</v>
      </c>
      <c r="X8" s="72">
        <v>0</v>
      </c>
      <c r="Y8" s="72">
        <v>0</v>
      </c>
      <c r="Z8" s="72">
        <v>0</v>
      </c>
      <c r="AA8" s="72">
        <v>0</v>
      </c>
      <c r="AB8" s="72">
        <v>0</v>
      </c>
      <c r="AC8" s="72">
        <v>0</v>
      </c>
      <c r="AD8" s="72">
        <v>0</v>
      </c>
      <c r="AE8" s="72">
        <v>0</v>
      </c>
      <c r="AF8" s="72">
        <v>0</v>
      </c>
      <c r="AG8" s="72">
        <v>0</v>
      </c>
      <c r="AH8" s="72">
        <v>0</v>
      </c>
      <c r="AI8" s="72">
        <v>0</v>
      </c>
      <c r="AJ8" s="72">
        <v>0</v>
      </c>
      <c r="AK8" s="72">
        <v>0</v>
      </c>
      <c r="AL8" s="72">
        <v>0</v>
      </c>
      <c r="AM8" s="72">
        <v>0</v>
      </c>
      <c r="AN8" s="72">
        <v>0</v>
      </c>
      <c r="AO8" s="72">
        <v>0</v>
      </c>
      <c r="AP8" s="72">
        <v>0</v>
      </c>
      <c r="AQ8" s="72">
        <v>0</v>
      </c>
      <c r="AR8" s="72">
        <v>0</v>
      </c>
      <c r="AS8" s="72">
        <v>0</v>
      </c>
      <c r="AT8" s="72">
        <v>0</v>
      </c>
      <c r="AU8" s="72">
        <v>0</v>
      </c>
      <c r="AV8" s="72">
        <v>0</v>
      </c>
      <c r="AW8" s="72">
        <v>0</v>
      </c>
      <c r="AX8" s="72">
        <v>0</v>
      </c>
      <c r="AY8" s="72">
        <v>0</v>
      </c>
      <c r="AZ8" s="72">
        <v>0</v>
      </c>
      <c r="BA8" s="72">
        <v>0</v>
      </c>
      <c r="BB8" s="72">
        <v>0</v>
      </c>
      <c r="BC8" s="72">
        <v>0</v>
      </c>
      <c r="BD8" s="72">
        <v>0</v>
      </c>
      <c r="BE8" s="72">
        <v>0</v>
      </c>
      <c r="BF8" s="72">
        <v>0</v>
      </c>
      <c r="BG8" s="72">
        <v>0</v>
      </c>
      <c r="BH8" s="72">
        <v>0</v>
      </c>
      <c r="BI8" s="72">
        <v>0</v>
      </c>
      <c r="BJ8" s="72">
        <v>0</v>
      </c>
      <c r="BK8" s="72">
        <v>0</v>
      </c>
      <c r="BL8" s="72">
        <v>0</v>
      </c>
      <c r="BM8" s="72">
        <v>0</v>
      </c>
      <c r="BN8" s="72">
        <v>0</v>
      </c>
      <c r="BO8" s="72">
        <v>0</v>
      </c>
      <c r="BP8" s="72">
        <v>0</v>
      </c>
      <c r="BQ8" s="72">
        <v>0</v>
      </c>
      <c r="BS8" s="69">
        <v>0</v>
      </c>
      <c r="BT8" s="69">
        <v>0</v>
      </c>
      <c r="BU8" s="69">
        <v>0</v>
      </c>
      <c r="BW8" t="s">
        <v>198</v>
      </c>
    </row>
    <row r="9" spans="1:75" x14ac:dyDescent="0.25">
      <c r="A9" t="s">
        <v>664</v>
      </c>
      <c r="B9" s="2" t="s">
        <v>203</v>
      </c>
      <c r="C9" s="72" t="s">
        <v>203</v>
      </c>
      <c r="D9" s="69">
        <v>25</v>
      </c>
      <c r="E9" s="69">
        <v>9353329</v>
      </c>
      <c r="F9" s="69" t="s">
        <v>204</v>
      </c>
      <c r="G9" s="72">
        <v>0</v>
      </c>
      <c r="H9" s="72">
        <v>0</v>
      </c>
      <c r="I9" s="72">
        <v>0</v>
      </c>
      <c r="J9" s="72">
        <v>0</v>
      </c>
      <c r="K9" s="72">
        <v>0</v>
      </c>
      <c r="L9" s="72">
        <v>0</v>
      </c>
      <c r="M9" s="72">
        <v>0</v>
      </c>
      <c r="N9" s="72">
        <v>0</v>
      </c>
      <c r="O9" s="72">
        <v>0</v>
      </c>
      <c r="P9" s="72">
        <v>0</v>
      </c>
      <c r="Q9" s="72">
        <v>0</v>
      </c>
      <c r="R9" s="72">
        <v>0</v>
      </c>
      <c r="S9" s="72">
        <v>0</v>
      </c>
      <c r="T9" s="72">
        <v>0</v>
      </c>
      <c r="U9" s="72">
        <v>0</v>
      </c>
      <c r="V9" s="72">
        <v>0</v>
      </c>
      <c r="W9" s="72">
        <v>0</v>
      </c>
      <c r="X9" s="72">
        <v>0</v>
      </c>
      <c r="Y9" s="72">
        <v>0</v>
      </c>
      <c r="Z9" s="72">
        <v>0</v>
      </c>
      <c r="AA9" s="72">
        <v>0</v>
      </c>
      <c r="AB9" s="72">
        <v>0</v>
      </c>
      <c r="AC9" s="72">
        <v>0</v>
      </c>
      <c r="AD9" s="72">
        <v>0</v>
      </c>
      <c r="AE9" s="72">
        <v>0</v>
      </c>
      <c r="AF9" s="72">
        <v>0</v>
      </c>
      <c r="AG9" s="72">
        <v>0</v>
      </c>
      <c r="AH9" s="72">
        <v>0</v>
      </c>
      <c r="AI9" s="72">
        <v>0</v>
      </c>
      <c r="AJ9" s="72">
        <v>0</v>
      </c>
      <c r="AK9" s="72">
        <v>0</v>
      </c>
      <c r="AL9" s="72">
        <v>0</v>
      </c>
      <c r="AM9" s="72">
        <v>0</v>
      </c>
      <c r="AN9" s="72">
        <v>0</v>
      </c>
      <c r="AO9" s="72">
        <v>0</v>
      </c>
      <c r="AP9" s="72">
        <v>0</v>
      </c>
      <c r="AQ9" s="72">
        <v>0</v>
      </c>
      <c r="AR9" s="72">
        <v>0</v>
      </c>
      <c r="AS9" s="72">
        <v>0</v>
      </c>
      <c r="AT9" s="72">
        <v>0</v>
      </c>
      <c r="AU9" s="72">
        <v>0</v>
      </c>
      <c r="AV9" s="72">
        <v>0</v>
      </c>
      <c r="AW9" s="72">
        <v>0</v>
      </c>
      <c r="AX9" s="72">
        <v>0</v>
      </c>
      <c r="AY9" s="72">
        <v>0</v>
      </c>
      <c r="AZ9" s="72">
        <v>0</v>
      </c>
      <c r="BA9" s="72">
        <v>0</v>
      </c>
      <c r="BB9" s="72">
        <v>0</v>
      </c>
      <c r="BC9" s="72">
        <v>0</v>
      </c>
      <c r="BD9" s="72">
        <v>0</v>
      </c>
      <c r="BE9" s="72">
        <v>0</v>
      </c>
      <c r="BF9" s="72">
        <v>0</v>
      </c>
      <c r="BG9" s="72">
        <v>0</v>
      </c>
      <c r="BH9" s="72">
        <v>0</v>
      </c>
      <c r="BI9" s="72">
        <v>0</v>
      </c>
      <c r="BJ9" s="72">
        <v>0</v>
      </c>
      <c r="BK9" s="72">
        <v>0</v>
      </c>
      <c r="BL9" s="72">
        <v>0</v>
      </c>
      <c r="BM9" s="72">
        <v>0</v>
      </c>
      <c r="BN9" s="72">
        <v>0</v>
      </c>
      <c r="BO9" s="72">
        <v>0</v>
      </c>
      <c r="BP9" s="72">
        <v>0</v>
      </c>
      <c r="BQ9" s="72">
        <v>0</v>
      </c>
      <c r="BS9" s="69">
        <v>0</v>
      </c>
      <c r="BT9" s="69">
        <v>0</v>
      </c>
      <c r="BU9" s="69">
        <v>0</v>
      </c>
      <c r="BW9" t="s">
        <v>203</v>
      </c>
    </row>
    <row r="10" spans="1:75" x14ac:dyDescent="0.25">
      <c r="A10" t="s">
        <v>209</v>
      </c>
      <c r="B10" s="2" t="s">
        <v>208</v>
      </c>
      <c r="C10" s="72" t="s">
        <v>208</v>
      </c>
      <c r="D10" s="69">
        <v>29</v>
      </c>
      <c r="E10" s="69">
        <v>9352072</v>
      </c>
      <c r="F10" s="69" t="s">
        <v>209</v>
      </c>
      <c r="G10" s="72">
        <v>0</v>
      </c>
      <c r="H10" s="72">
        <v>0</v>
      </c>
      <c r="I10" s="72">
        <v>0</v>
      </c>
      <c r="J10" s="72">
        <v>0</v>
      </c>
      <c r="K10" s="72">
        <v>0</v>
      </c>
      <c r="L10" s="72">
        <v>0</v>
      </c>
      <c r="M10" s="72">
        <v>0</v>
      </c>
      <c r="N10" s="72">
        <v>0</v>
      </c>
      <c r="O10" s="72">
        <v>0</v>
      </c>
      <c r="P10" s="72">
        <v>0</v>
      </c>
      <c r="Q10" s="72">
        <v>0</v>
      </c>
      <c r="R10" s="72">
        <v>0</v>
      </c>
      <c r="S10" s="72">
        <v>0</v>
      </c>
      <c r="T10" s="72">
        <v>0</v>
      </c>
      <c r="U10" s="72">
        <v>0</v>
      </c>
      <c r="V10" s="72">
        <v>0</v>
      </c>
      <c r="W10" s="72">
        <v>0</v>
      </c>
      <c r="X10" s="72">
        <v>0</v>
      </c>
      <c r="Y10" s="72">
        <v>0</v>
      </c>
      <c r="Z10" s="72">
        <v>0</v>
      </c>
      <c r="AA10" s="72">
        <v>0</v>
      </c>
      <c r="AB10" s="72">
        <v>0</v>
      </c>
      <c r="AC10" s="72">
        <v>0</v>
      </c>
      <c r="AD10" s="72">
        <v>0</v>
      </c>
      <c r="AE10" s="72">
        <v>0</v>
      </c>
      <c r="AF10" s="72">
        <v>0</v>
      </c>
      <c r="AG10" s="72">
        <v>0</v>
      </c>
      <c r="AH10" s="72">
        <v>0</v>
      </c>
      <c r="AI10" s="72">
        <v>0</v>
      </c>
      <c r="AJ10" s="72">
        <v>0</v>
      </c>
      <c r="AK10" s="72">
        <v>0</v>
      </c>
      <c r="AL10" s="72">
        <v>0</v>
      </c>
      <c r="AM10" s="72">
        <v>0</v>
      </c>
      <c r="AN10" s="72">
        <v>0</v>
      </c>
      <c r="AO10" s="72">
        <v>0</v>
      </c>
      <c r="AP10" s="72">
        <v>0</v>
      </c>
      <c r="AQ10" s="72">
        <v>0</v>
      </c>
      <c r="AR10" s="72">
        <v>0</v>
      </c>
      <c r="AS10" s="72">
        <v>0</v>
      </c>
      <c r="AT10" s="72">
        <v>0</v>
      </c>
      <c r="AU10" s="72">
        <v>0</v>
      </c>
      <c r="AV10" s="72">
        <v>0</v>
      </c>
      <c r="AW10" s="72">
        <v>0</v>
      </c>
      <c r="AX10" s="72">
        <v>0</v>
      </c>
      <c r="AY10" s="72">
        <v>0</v>
      </c>
      <c r="AZ10" s="72">
        <v>0</v>
      </c>
      <c r="BA10" s="72">
        <v>0</v>
      </c>
      <c r="BB10" s="72">
        <v>0</v>
      </c>
      <c r="BC10" s="72">
        <v>0</v>
      </c>
      <c r="BD10" s="72">
        <v>0</v>
      </c>
      <c r="BE10" s="72">
        <v>0</v>
      </c>
      <c r="BF10" s="72">
        <v>0</v>
      </c>
      <c r="BG10" s="72">
        <v>0</v>
      </c>
      <c r="BH10" s="72">
        <v>0</v>
      </c>
      <c r="BI10" s="72">
        <v>0</v>
      </c>
      <c r="BJ10" s="72">
        <v>0</v>
      </c>
      <c r="BK10" s="72">
        <v>0</v>
      </c>
      <c r="BL10" s="72">
        <v>0</v>
      </c>
      <c r="BM10" s="72">
        <v>0</v>
      </c>
      <c r="BN10" s="72">
        <v>0</v>
      </c>
      <c r="BO10" s="72">
        <v>0</v>
      </c>
      <c r="BP10" s="72">
        <v>0</v>
      </c>
      <c r="BQ10" s="72">
        <v>0</v>
      </c>
      <c r="BS10" s="69">
        <v>0</v>
      </c>
      <c r="BT10" s="69">
        <v>0</v>
      </c>
      <c r="BU10" s="69">
        <v>0</v>
      </c>
      <c r="BW10" t="s">
        <v>208</v>
      </c>
    </row>
    <row r="11" spans="1:75" x14ac:dyDescent="0.25">
      <c r="A11" t="s">
        <v>665</v>
      </c>
      <c r="B11" s="2" t="s">
        <v>213</v>
      </c>
      <c r="C11" s="72" t="s">
        <v>213</v>
      </c>
      <c r="D11" s="69">
        <v>35</v>
      </c>
      <c r="E11" s="69">
        <v>9353330</v>
      </c>
      <c r="F11" s="69" t="s">
        <v>214</v>
      </c>
      <c r="G11" s="72">
        <v>0</v>
      </c>
      <c r="H11" s="72">
        <v>0</v>
      </c>
      <c r="I11" s="72">
        <v>0</v>
      </c>
      <c r="J11" s="72">
        <v>0</v>
      </c>
      <c r="K11" s="72">
        <v>0</v>
      </c>
      <c r="L11" s="72">
        <v>0</v>
      </c>
      <c r="M11" s="72">
        <v>0</v>
      </c>
      <c r="N11" s="72">
        <v>0</v>
      </c>
      <c r="O11" s="72">
        <v>0</v>
      </c>
      <c r="P11" s="72">
        <v>0</v>
      </c>
      <c r="Q11" s="72">
        <v>0</v>
      </c>
      <c r="R11" s="72">
        <v>0</v>
      </c>
      <c r="S11" s="72">
        <v>22.5</v>
      </c>
      <c r="T11" s="72">
        <v>0</v>
      </c>
      <c r="U11" s="72">
        <v>0</v>
      </c>
      <c r="V11" s="72">
        <v>0</v>
      </c>
      <c r="W11" s="72">
        <v>0</v>
      </c>
      <c r="X11" s="72">
        <v>0</v>
      </c>
      <c r="Y11" s="72">
        <v>0</v>
      </c>
      <c r="Z11" s="72">
        <v>0</v>
      </c>
      <c r="AA11" s="72">
        <v>0</v>
      </c>
      <c r="AB11" s="72">
        <v>0</v>
      </c>
      <c r="AC11" s="72">
        <v>0</v>
      </c>
      <c r="AD11" s="72">
        <v>0</v>
      </c>
      <c r="AE11" s="72">
        <v>0</v>
      </c>
      <c r="AF11" s="72">
        <v>0</v>
      </c>
      <c r="AG11" s="72">
        <v>0</v>
      </c>
      <c r="AH11" s="72">
        <v>0</v>
      </c>
      <c r="AI11" s="72">
        <v>0</v>
      </c>
      <c r="AJ11" s="72">
        <v>0</v>
      </c>
      <c r="AK11" s="72">
        <v>0</v>
      </c>
      <c r="AL11" s="72">
        <v>0</v>
      </c>
      <c r="AM11" s="72">
        <v>0</v>
      </c>
      <c r="AN11" s="72">
        <v>0</v>
      </c>
      <c r="AO11" s="72">
        <v>0</v>
      </c>
      <c r="AP11" s="72">
        <v>0</v>
      </c>
      <c r="AQ11" s="72">
        <v>0</v>
      </c>
      <c r="AR11" s="72">
        <v>0</v>
      </c>
      <c r="AS11" s="72">
        <v>0</v>
      </c>
      <c r="AT11" s="72">
        <v>0</v>
      </c>
      <c r="AU11" s="72">
        <v>0</v>
      </c>
      <c r="AV11" s="72">
        <v>0</v>
      </c>
      <c r="AW11" s="72">
        <v>0</v>
      </c>
      <c r="AX11" s="72">
        <v>0</v>
      </c>
      <c r="AY11" s="72">
        <v>0</v>
      </c>
      <c r="AZ11" s="72">
        <v>0</v>
      </c>
      <c r="BA11" s="72">
        <v>196.79999999999998</v>
      </c>
      <c r="BB11" s="72">
        <v>0</v>
      </c>
      <c r="BC11" s="72">
        <v>0</v>
      </c>
      <c r="BD11" s="72">
        <v>0</v>
      </c>
      <c r="BE11" s="72">
        <v>0</v>
      </c>
      <c r="BF11" s="72">
        <v>0</v>
      </c>
      <c r="BG11" s="72">
        <v>0</v>
      </c>
      <c r="BH11" s="72">
        <v>0</v>
      </c>
      <c r="BI11" s="72">
        <v>0</v>
      </c>
      <c r="BJ11" s="72">
        <v>0</v>
      </c>
      <c r="BK11" s="72">
        <v>0</v>
      </c>
      <c r="BL11" s="72">
        <v>0</v>
      </c>
      <c r="BM11" s="72">
        <v>0</v>
      </c>
      <c r="BN11" s="72">
        <v>0</v>
      </c>
      <c r="BO11" s="72">
        <v>22.5</v>
      </c>
      <c r="BP11" s="72">
        <v>196.79999999999998</v>
      </c>
      <c r="BQ11" s="72">
        <v>-174.29999999999998</v>
      </c>
      <c r="BS11" s="69">
        <v>0</v>
      </c>
      <c r="BT11" s="69">
        <v>0</v>
      </c>
      <c r="BU11" s="69">
        <v>0</v>
      </c>
      <c r="BW11" t="s">
        <v>213</v>
      </c>
    </row>
    <row r="12" spans="1:75" x14ac:dyDescent="0.25">
      <c r="A12" t="s">
        <v>666</v>
      </c>
      <c r="B12" s="2" t="s">
        <v>218</v>
      </c>
      <c r="C12" s="72" t="s">
        <v>218</v>
      </c>
      <c r="D12" s="69">
        <v>50</v>
      </c>
      <c r="E12" s="69">
        <v>9353093</v>
      </c>
      <c r="F12" s="69" t="s">
        <v>219</v>
      </c>
      <c r="G12" s="72">
        <v>0</v>
      </c>
      <c r="H12" s="72">
        <v>0</v>
      </c>
      <c r="I12" s="72">
        <v>0</v>
      </c>
      <c r="J12" s="72">
        <v>0</v>
      </c>
      <c r="K12" s="72">
        <v>0</v>
      </c>
      <c r="L12" s="72">
        <v>0</v>
      </c>
      <c r="M12" s="72">
        <v>0</v>
      </c>
      <c r="N12" s="72">
        <v>0</v>
      </c>
      <c r="O12" s="72">
        <v>0</v>
      </c>
      <c r="P12" s="72">
        <v>0</v>
      </c>
      <c r="Q12" s="72">
        <v>0</v>
      </c>
      <c r="R12" s="72">
        <v>0</v>
      </c>
      <c r="S12" s="72">
        <v>0</v>
      </c>
      <c r="T12" s="72">
        <v>0</v>
      </c>
      <c r="U12" s="72">
        <v>0</v>
      </c>
      <c r="V12" s="72">
        <v>0</v>
      </c>
      <c r="W12" s="72">
        <v>0</v>
      </c>
      <c r="X12" s="72">
        <v>0</v>
      </c>
      <c r="Y12" s="72">
        <v>0</v>
      </c>
      <c r="Z12" s="72">
        <v>0</v>
      </c>
      <c r="AA12" s="72">
        <v>0</v>
      </c>
      <c r="AB12" s="72">
        <v>0</v>
      </c>
      <c r="AC12" s="72">
        <v>0</v>
      </c>
      <c r="AD12" s="72">
        <v>0</v>
      </c>
      <c r="AE12" s="72">
        <v>0</v>
      </c>
      <c r="AF12" s="72">
        <v>0</v>
      </c>
      <c r="AG12" s="72">
        <v>0</v>
      </c>
      <c r="AH12" s="72">
        <v>0</v>
      </c>
      <c r="AI12" s="72">
        <v>0</v>
      </c>
      <c r="AJ12" s="72">
        <v>0</v>
      </c>
      <c r="AK12" s="72">
        <v>0</v>
      </c>
      <c r="AL12" s="72">
        <v>0</v>
      </c>
      <c r="AM12" s="72">
        <v>0</v>
      </c>
      <c r="AN12" s="72">
        <v>0</v>
      </c>
      <c r="AO12" s="72">
        <v>0</v>
      </c>
      <c r="AP12" s="72">
        <v>0</v>
      </c>
      <c r="AQ12" s="72">
        <v>0</v>
      </c>
      <c r="AR12" s="72">
        <v>0</v>
      </c>
      <c r="AS12" s="72">
        <v>0</v>
      </c>
      <c r="AT12" s="72">
        <v>0</v>
      </c>
      <c r="AU12" s="72">
        <v>0</v>
      </c>
      <c r="AV12" s="72">
        <v>0</v>
      </c>
      <c r="AW12" s="72">
        <v>0</v>
      </c>
      <c r="AX12" s="72">
        <v>0</v>
      </c>
      <c r="AY12" s="72">
        <v>0</v>
      </c>
      <c r="AZ12" s="72">
        <v>0</v>
      </c>
      <c r="BA12" s="72">
        <v>0</v>
      </c>
      <c r="BB12" s="72">
        <v>0</v>
      </c>
      <c r="BC12" s="72">
        <v>0</v>
      </c>
      <c r="BD12" s="72">
        <v>0</v>
      </c>
      <c r="BE12" s="72">
        <v>0</v>
      </c>
      <c r="BF12" s="72">
        <v>0</v>
      </c>
      <c r="BG12" s="72">
        <v>0</v>
      </c>
      <c r="BH12" s="72">
        <v>0</v>
      </c>
      <c r="BI12" s="72">
        <v>0</v>
      </c>
      <c r="BJ12" s="72">
        <v>0</v>
      </c>
      <c r="BK12" s="72">
        <v>0</v>
      </c>
      <c r="BL12" s="72">
        <v>0</v>
      </c>
      <c r="BM12" s="72">
        <v>0</v>
      </c>
      <c r="BN12" s="72">
        <v>0</v>
      </c>
      <c r="BO12" s="72">
        <v>0</v>
      </c>
      <c r="BP12" s="72">
        <v>0</v>
      </c>
      <c r="BQ12" s="72">
        <v>0</v>
      </c>
      <c r="BS12" s="69">
        <v>0</v>
      </c>
      <c r="BT12" s="69">
        <v>0</v>
      </c>
      <c r="BU12" s="69">
        <v>0</v>
      </c>
      <c r="BW12" t="s">
        <v>218</v>
      </c>
    </row>
    <row r="13" spans="1:75" x14ac:dyDescent="0.25">
      <c r="A13" t="s">
        <v>224</v>
      </c>
      <c r="B13" s="2" t="s">
        <v>223</v>
      </c>
      <c r="C13" s="72" t="s">
        <v>223</v>
      </c>
      <c r="D13" s="69">
        <v>75</v>
      </c>
      <c r="E13" s="69">
        <v>9352919</v>
      </c>
      <c r="F13" s="69" t="s">
        <v>224</v>
      </c>
      <c r="G13" s="72">
        <v>0</v>
      </c>
      <c r="H13" s="72">
        <v>0</v>
      </c>
      <c r="I13" s="72">
        <v>0</v>
      </c>
      <c r="J13" s="72">
        <v>0</v>
      </c>
      <c r="K13" s="72">
        <v>0</v>
      </c>
      <c r="L13" s="72">
        <v>0</v>
      </c>
      <c r="M13" s="72">
        <v>0</v>
      </c>
      <c r="N13" s="72">
        <v>0</v>
      </c>
      <c r="O13" s="72">
        <v>0</v>
      </c>
      <c r="P13" s="72">
        <v>0</v>
      </c>
      <c r="Q13" s="72">
        <v>0</v>
      </c>
      <c r="R13" s="72">
        <v>0</v>
      </c>
      <c r="S13" s="72">
        <v>0</v>
      </c>
      <c r="T13" s="72">
        <v>0</v>
      </c>
      <c r="U13" s="72">
        <v>0</v>
      </c>
      <c r="V13" s="72">
        <v>0</v>
      </c>
      <c r="W13" s="72">
        <v>0</v>
      </c>
      <c r="X13" s="72">
        <v>0</v>
      </c>
      <c r="Y13" s="72">
        <v>0</v>
      </c>
      <c r="Z13" s="72">
        <v>0</v>
      </c>
      <c r="AA13" s="72">
        <v>0</v>
      </c>
      <c r="AB13" s="72">
        <v>0</v>
      </c>
      <c r="AC13" s="72">
        <v>0</v>
      </c>
      <c r="AD13" s="72">
        <v>0</v>
      </c>
      <c r="AE13" s="72">
        <v>0</v>
      </c>
      <c r="AF13" s="72">
        <v>0</v>
      </c>
      <c r="AG13" s="72">
        <v>0</v>
      </c>
      <c r="AH13" s="72">
        <v>0</v>
      </c>
      <c r="AI13" s="72">
        <v>0</v>
      </c>
      <c r="AJ13" s="72">
        <v>0</v>
      </c>
      <c r="AK13" s="72">
        <v>0</v>
      </c>
      <c r="AL13" s="72">
        <v>0</v>
      </c>
      <c r="AM13" s="72">
        <v>0</v>
      </c>
      <c r="AN13" s="72">
        <v>0</v>
      </c>
      <c r="AO13" s="72">
        <v>0</v>
      </c>
      <c r="AP13" s="72">
        <v>0</v>
      </c>
      <c r="AQ13" s="72">
        <v>0</v>
      </c>
      <c r="AR13" s="72">
        <v>0</v>
      </c>
      <c r="AS13" s="72">
        <v>0</v>
      </c>
      <c r="AT13" s="72">
        <v>0</v>
      </c>
      <c r="AU13" s="72">
        <v>0</v>
      </c>
      <c r="AV13" s="72">
        <v>0</v>
      </c>
      <c r="AW13" s="72">
        <v>0</v>
      </c>
      <c r="AX13" s="72">
        <v>0</v>
      </c>
      <c r="AY13" s="72">
        <v>0</v>
      </c>
      <c r="AZ13" s="72">
        <v>0</v>
      </c>
      <c r="BA13" s="72">
        <v>0</v>
      </c>
      <c r="BB13" s="72">
        <v>0</v>
      </c>
      <c r="BC13" s="72">
        <v>0</v>
      </c>
      <c r="BD13" s="72">
        <v>0</v>
      </c>
      <c r="BE13" s="72">
        <v>0</v>
      </c>
      <c r="BF13" s="72">
        <v>0</v>
      </c>
      <c r="BG13" s="72">
        <v>0</v>
      </c>
      <c r="BH13" s="72">
        <v>0</v>
      </c>
      <c r="BI13" s="72">
        <v>0</v>
      </c>
      <c r="BJ13" s="72">
        <v>0</v>
      </c>
      <c r="BK13" s="72">
        <v>0</v>
      </c>
      <c r="BL13" s="72">
        <v>0</v>
      </c>
      <c r="BM13" s="72">
        <v>0</v>
      </c>
      <c r="BN13" s="72">
        <v>0</v>
      </c>
      <c r="BO13" s="72">
        <v>0</v>
      </c>
      <c r="BP13" s="72">
        <v>0</v>
      </c>
      <c r="BQ13" s="72">
        <v>0</v>
      </c>
      <c r="BS13" s="69">
        <v>0</v>
      </c>
      <c r="BT13" s="69">
        <v>0</v>
      </c>
      <c r="BU13" s="69">
        <v>0</v>
      </c>
      <c r="BW13" t="s">
        <v>223</v>
      </c>
    </row>
    <row r="14" spans="1:75" x14ac:dyDescent="0.25">
      <c r="A14" t="s">
        <v>667</v>
      </c>
      <c r="B14" s="2" t="s">
        <v>228</v>
      </c>
      <c r="C14" s="72" t="s">
        <v>228</v>
      </c>
      <c r="D14" s="69">
        <v>101</v>
      </c>
      <c r="E14" s="69">
        <v>9353327</v>
      </c>
      <c r="F14" s="69" t="s">
        <v>229</v>
      </c>
      <c r="G14" s="72">
        <v>0</v>
      </c>
      <c r="H14" s="72">
        <v>0</v>
      </c>
      <c r="I14" s="72">
        <v>0</v>
      </c>
      <c r="J14" s="72">
        <v>0</v>
      </c>
      <c r="K14" s="72">
        <v>0</v>
      </c>
      <c r="L14" s="72">
        <v>0</v>
      </c>
      <c r="M14" s="72">
        <v>0</v>
      </c>
      <c r="N14" s="72">
        <v>0</v>
      </c>
      <c r="O14" s="72">
        <v>0</v>
      </c>
      <c r="P14" s="72">
        <v>0</v>
      </c>
      <c r="Q14" s="72">
        <v>0</v>
      </c>
      <c r="R14" s="72">
        <v>0</v>
      </c>
      <c r="S14" s="72">
        <v>0</v>
      </c>
      <c r="T14" s="72">
        <v>0</v>
      </c>
      <c r="U14" s="72">
        <v>0</v>
      </c>
      <c r="V14" s="72">
        <v>0</v>
      </c>
      <c r="W14" s="72">
        <v>0</v>
      </c>
      <c r="X14" s="72">
        <v>0</v>
      </c>
      <c r="Y14" s="72">
        <v>0</v>
      </c>
      <c r="Z14" s="72">
        <v>0</v>
      </c>
      <c r="AA14" s="72">
        <v>0</v>
      </c>
      <c r="AB14" s="72">
        <v>0</v>
      </c>
      <c r="AC14" s="72">
        <v>0</v>
      </c>
      <c r="AD14" s="72">
        <v>0</v>
      </c>
      <c r="AE14" s="72">
        <v>0</v>
      </c>
      <c r="AF14" s="72">
        <v>0</v>
      </c>
      <c r="AG14" s="72">
        <v>0</v>
      </c>
      <c r="AH14" s="72">
        <v>0</v>
      </c>
      <c r="AI14" s="72">
        <v>0</v>
      </c>
      <c r="AJ14" s="72">
        <v>0</v>
      </c>
      <c r="AK14" s="72">
        <v>0</v>
      </c>
      <c r="AL14" s="72">
        <v>0</v>
      </c>
      <c r="AM14" s="72">
        <v>0</v>
      </c>
      <c r="AN14" s="72">
        <v>0</v>
      </c>
      <c r="AO14" s="72">
        <v>0</v>
      </c>
      <c r="AP14" s="72">
        <v>0</v>
      </c>
      <c r="AQ14" s="72">
        <v>0</v>
      </c>
      <c r="AR14" s="72">
        <v>0</v>
      </c>
      <c r="AS14" s="72">
        <v>0</v>
      </c>
      <c r="AT14" s="72">
        <v>0</v>
      </c>
      <c r="AU14" s="72">
        <v>0</v>
      </c>
      <c r="AV14" s="72">
        <v>0</v>
      </c>
      <c r="AW14" s="72">
        <v>0</v>
      </c>
      <c r="AX14" s="72">
        <v>0</v>
      </c>
      <c r="AY14" s="72">
        <v>0</v>
      </c>
      <c r="AZ14" s="72">
        <v>0</v>
      </c>
      <c r="BA14" s="72">
        <v>0</v>
      </c>
      <c r="BB14" s="72">
        <v>0</v>
      </c>
      <c r="BC14" s="72">
        <v>0</v>
      </c>
      <c r="BD14" s="72">
        <v>0</v>
      </c>
      <c r="BE14" s="72">
        <v>0</v>
      </c>
      <c r="BF14" s="72">
        <v>0</v>
      </c>
      <c r="BG14" s="72">
        <v>0</v>
      </c>
      <c r="BH14" s="72">
        <v>0</v>
      </c>
      <c r="BI14" s="72">
        <v>0</v>
      </c>
      <c r="BJ14" s="72">
        <v>0</v>
      </c>
      <c r="BK14" s="72">
        <v>0</v>
      </c>
      <c r="BL14" s="72">
        <v>0</v>
      </c>
      <c r="BM14" s="72">
        <v>0</v>
      </c>
      <c r="BN14" s="72">
        <v>0</v>
      </c>
      <c r="BO14" s="72">
        <v>0</v>
      </c>
      <c r="BP14" s="72">
        <v>0</v>
      </c>
      <c r="BQ14" s="72">
        <v>0</v>
      </c>
      <c r="BS14" s="69">
        <v>0</v>
      </c>
      <c r="BT14" s="69">
        <v>0</v>
      </c>
      <c r="BU14" s="69">
        <v>0</v>
      </c>
      <c r="BW14" t="s">
        <v>228</v>
      </c>
    </row>
    <row r="15" spans="1:75" x14ac:dyDescent="0.25">
      <c r="A15" t="s">
        <v>668</v>
      </c>
      <c r="B15" s="2" t="s">
        <v>233</v>
      </c>
      <c r="C15" s="72" t="s">
        <v>233</v>
      </c>
      <c r="D15" s="69">
        <v>113</v>
      </c>
      <c r="E15" s="69">
        <v>9353111</v>
      </c>
      <c r="F15" s="69" t="s">
        <v>234</v>
      </c>
      <c r="G15" s="72">
        <v>0</v>
      </c>
      <c r="H15" s="72">
        <v>0</v>
      </c>
      <c r="I15" s="72">
        <v>0</v>
      </c>
      <c r="J15" s="72">
        <v>0</v>
      </c>
      <c r="K15" s="72">
        <v>0</v>
      </c>
      <c r="L15" s="72">
        <v>0</v>
      </c>
      <c r="M15" s="72">
        <v>0</v>
      </c>
      <c r="N15" s="72">
        <v>46912.480000000003</v>
      </c>
      <c r="O15" s="72">
        <v>0</v>
      </c>
      <c r="P15" s="72">
        <v>3836.94</v>
      </c>
      <c r="Q15" s="72">
        <v>0</v>
      </c>
      <c r="R15" s="72">
        <v>0</v>
      </c>
      <c r="S15" s="72">
        <v>0</v>
      </c>
      <c r="T15" s="72">
        <v>0</v>
      </c>
      <c r="U15" s="72">
        <v>0</v>
      </c>
      <c r="V15" s="72">
        <v>0</v>
      </c>
      <c r="W15" s="72">
        <v>0</v>
      </c>
      <c r="X15" s="72">
        <v>0</v>
      </c>
      <c r="Y15" s="72">
        <v>0</v>
      </c>
      <c r="Z15" s="72">
        <v>0</v>
      </c>
      <c r="AA15" s="72">
        <v>0</v>
      </c>
      <c r="AB15" s="72">
        <v>0</v>
      </c>
      <c r="AC15" s="72">
        <v>0</v>
      </c>
      <c r="AD15" s="72">
        <v>0</v>
      </c>
      <c r="AE15" s="72">
        <v>0</v>
      </c>
      <c r="AF15" s="72">
        <v>0</v>
      </c>
      <c r="AG15" s="72">
        <v>0</v>
      </c>
      <c r="AH15" s="72">
        <v>0</v>
      </c>
      <c r="AI15" s="72">
        <v>0</v>
      </c>
      <c r="AJ15" s="72">
        <v>0</v>
      </c>
      <c r="AK15" s="72">
        <v>-7906</v>
      </c>
      <c r="AL15" s="72">
        <v>0</v>
      </c>
      <c r="AM15" s="72">
        <v>0</v>
      </c>
      <c r="AN15" s="72">
        <v>0</v>
      </c>
      <c r="AO15" s="72">
        <v>0</v>
      </c>
      <c r="AP15" s="72">
        <v>0</v>
      </c>
      <c r="AQ15" s="72">
        <v>0</v>
      </c>
      <c r="AR15" s="72">
        <v>-2268.0100000000002</v>
      </c>
      <c r="AS15" s="72">
        <v>0</v>
      </c>
      <c r="AT15" s="72">
        <v>0</v>
      </c>
      <c r="AU15" s="72">
        <v>0</v>
      </c>
      <c r="AV15" s="72">
        <v>0</v>
      </c>
      <c r="AW15" s="72">
        <v>0</v>
      </c>
      <c r="AX15" s="72">
        <v>0</v>
      </c>
      <c r="AY15" s="72">
        <v>0</v>
      </c>
      <c r="AZ15" s="72">
        <v>0</v>
      </c>
      <c r="BA15" s="72">
        <v>156.8599999999997</v>
      </c>
      <c r="BB15" s="72">
        <v>0</v>
      </c>
      <c r="BC15" s="72">
        <v>0</v>
      </c>
      <c r="BD15" s="72">
        <v>0</v>
      </c>
      <c r="BE15" s="72">
        <v>0</v>
      </c>
      <c r="BF15" s="72">
        <v>0</v>
      </c>
      <c r="BG15" s="72">
        <v>0</v>
      </c>
      <c r="BH15" s="72">
        <v>0</v>
      </c>
      <c r="BI15" s="72">
        <v>0</v>
      </c>
      <c r="BJ15" s="72">
        <v>0</v>
      </c>
      <c r="BK15" s="72">
        <v>0</v>
      </c>
      <c r="BL15" s="72">
        <v>0</v>
      </c>
      <c r="BM15" s="72">
        <v>0</v>
      </c>
      <c r="BN15" s="72">
        <v>0</v>
      </c>
      <c r="BO15" s="72">
        <v>50749.420000000006</v>
      </c>
      <c r="BP15" s="72">
        <v>-10017.15</v>
      </c>
      <c r="BQ15" s="72">
        <v>60766.570000000007</v>
      </c>
      <c r="BS15" s="69">
        <v>0</v>
      </c>
      <c r="BT15" s="69">
        <v>0</v>
      </c>
      <c r="BU15" s="69">
        <v>0</v>
      </c>
      <c r="BW15" t="s">
        <v>233</v>
      </c>
    </row>
    <row r="16" spans="1:75" x14ac:dyDescent="0.25">
      <c r="A16" t="s">
        <v>669</v>
      </c>
      <c r="B16" s="2" t="s">
        <v>238</v>
      </c>
      <c r="C16" s="72" t="s">
        <v>238</v>
      </c>
      <c r="D16" s="69">
        <v>114</v>
      </c>
      <c r="E16" s="69">
        <v>9353113</v>
      </c>
      <c r="F16" s="69" t="s">
        <v>239</v>
      </c>
      <c r="G16" s="72">
        <v>0</v>
      </c>
      <c r="H16" s="72">
        <v>0</v>
      </c>
      <c r="I16" s="72">
        <v>0</v>
      </c>
      <c r="J16" s="72">
        <v>0</v>
      </c>
      <c r="K16" s="72">
        <v>0</v>
      </c>
      <c r="L16" s="72">
        <v>0</v>
      </c>
      <c r="M16" s="72">
        <v>0</v>
      </c>
      <c r="N16" s="72">
        <v>0</v>
      </c>
      <c r="O16" s="72">
        <v>0</v>
      </c>
      <c r="P16" s="72">
        <v>0</v>
      </c>
      <c r="Q16" s="72">
        <v>0</v>
      </c>
      <c r="R16" s="72">
        <v>0</v>
      </c>
      <c r="S16" s="72">
        <v>0</v>
      </c>
      <c r="T16" s="72">
        <v>0</v>
      </c>
      <c r="U16" s="72">
        <v>0</v>
      </c>
      <c r="V16" s="72">
        <v>0</v>
      </c>
      <c r="W16" s="72">
        <v>0</v>
      </c>
      <c r="X16" s="72">
        <v>0</v>
      </c>
      <c r="Y16" s="72">
        <v>0</v>
      </c>
      <c r="Z16" s="72">
        <v>0</v>
      </c>
      <c r="AA16" s="72">
        <v>0</v>
      </c>
      <c r="AB16" s="72">
        <v>0</v>
      </c>
      <c r="AC16" s="72">
        <v>0</v>
      </c>
      <c r="AD16" s="72">
        <v>0</v>
      </c>
      <c r="AE16" s="72">
        <v>0</v>
      </c>
      <c r="AF16" s="72">
        <v>0</v>
      </c>
      <c r="AG16" s="72">
        <v>0</v>
      </c>
      <c r="AH16" s="72">
        <v>0</v>
      </c>
      <c r="AI16" s="72">
        <v>0</v>
      </c>
      <c r="AJ16" s="72">
        <v>0</v>
      </c>
      <c r="AK16" s="72">
        <v>0</v>
      </c>
      <c r="AL16" s="72">
        <v>0</v>
      </c>
      <c r="AM16" s="72">
        <v>0</v>
      </c>
      <c r="AN16" s="72">
        <v>0</v>
      </c>
      <c r="AO16" s="72">
        <v>0</v>
      </c>
      <c r="AP16" s="72">
        <v>0</v>
      </c>
      <c r="AQ16" s="72">
        <v>0</v>
      </c>
      <c r="AR16" s="72">
        <v>0</v>
      </c>
      <c r="AS16" s="72">
        <v>0</v>
      </c>
      <c r="AT16" s="72">
        <v>0</v>
      </c>
      <c r="AU16" s="72">
        <v>0</v>
      </c>
      <c r="AV16" s="72">
        <v>0</v>
      </c>
      <c r="AW16" s="72">
        <v>0</v>
      </c>
      <c r="AX16" s="72">
        <v>0</v>
      </c>
      <c r="AY16" s="72">
        <v>0</v>
      </c>
      <c r="AZ16" s="72">
        <v>0</v>
      </c>
      <c r="BA16" s="72">
        <v>0</v>
      </c>
      <c r="BB16" s="72">
        <v>0</v>
      </c>
      <c r="BC16" s="72">
        <v>0</v>
      </c>
      <c r="BD16" s="72">
        <v>0</v>
      </c>
      <c r="BE16" s="72">
        <v>0</v>
      </c>
      <c r="BF16" s="72">
        <v>0</v>
      </c>
      <c r="BG16" s="72">
        <v>0</v>
      </c>
      <c r="BH16" s="72">
        <v>0</v>
      </c>
      <c r="BI16" s="72">
        <v>0</v>
      </c>
      <c r="BJ16" s="72">
        <v>0</v>
      </c>
      <c r="BK16" s="72">
        <v>0</v>
      </c>
      <c r="BL16" s="72">
        <v>0</v>
      </c>
      <c r="BM16" s="72">
        <v>0</v>
      </c>
      <c r="BN16" s="72">
        <v>0</v>
      </c>
      <c r="BO16" s="72">
        <v>0</v>
      </c>
      <c r="BP16" s="72">
        <v>0</v>
      </c>
      <c r="BQ16" s="72">
        <v>0</v>
      </c>
      <c r="BS16" s="69">
        <v>0</v>
      </c>
      <c r="BT16" s="69">
        <v>0</v>
      </c>
      <c r="BU16" s="69">
        <v>0</v>
      </c>
      <c r="BW16" t="s">
        <v>238</v>
      </c>
    </row>
    <row r="17" spans="1:75" x14ac:dyDescent="0.25">
      <c r="A17" s="73" t="s">
        <v>244</v>
      </c>
      <c r="B17" s="2" t="s">
        <v>243</v>
      </c>
      <c r="C17" s="72" t="s">
        <v>243</v>
      </c>
      <c r="D17" s="69">
        <v>187</v>
      </c>
      <c r="E17" s="69">
        <v>9351113</v>
      </c>
      <c r="F17" s="69" t="s">
        <v>244</v>
      </c>
      <c r="G17" s="72">
        <v>0</v>
      </c>
      <c r="H17" s="72">
        <v>0</v>
      </c>
      <c r="I17" s="72">
        <v>0</v>
      </c>
      <c r="J17" s="72">
        <v>0</v>
      </c>
      <c r="K17" s="72">
        <v>0</v>
      </c>
      <c r="L17" s="72">
        <v>0</v>
      </c>
      <c r="M17" s="72">
        <v>0</v>
      </c>
      <c r="N17" s="72">
        <v>0</v>
      </c>
      <c r="O17" s="72">
        <v>0</v>
      </c>
      <c r="P17" s="72">
        <v>0</v>
      </c>
      <c r="Q17" s="72">
        <v>0</v>
      </c>
      <c r="R17" s="72">
        <v>0</v>
      </c>
      <c r="S17" s="72">
        <v>0</v>
      </c>
      <c r="T17" s="72">
        <v>0</v>
      </c>
      <c r="U17" s="72">
        <v>0</v>
      </c>
      <c r="V17" s="72">
        <v>0</v>
      </c>
      <c r="W17" s="72">
        <v>0</v>
      </c>
      <c r="X17" s="72">
        <v>0</v>
      </c>
      <c r="Y17" s="72">
        <v>0</v>
      </c>
      <c r="Z17" s="72">
        <v>0</v>
      </c>
      <c r="AA17" s="72">
        <v>0</v>
      </c>
      <c r="AB17" s="72">
        <v>0</v>
      </c>
      <c r="AC17" s="72">
        <v>0</v>
      </c>
      <c r="AD17" s="72">
        <v>0</v>
      </c>
      <c r="AE17" s="72">
        <v>0</v>
      </c>
      <c r="AF17" s="72">
        <v>0</v>
      </c>
      <c r="AG17" s="72">
        <v>0</v>
      </c>
      <c r="AH17" s="72">
        <v>0</v>
      </c>
      <c r="AI17" s="72">
        <v>0</v>
      </c>
      <c r="AJ17" s="72">
        <v>0</v>
      </c>
      <c r="AK17" s="72">
        <v>0</v>
      </c>
      <c r="AL17" s="72">
        <v>0</v>
      </c>
      <c r="AM17" s="72">
        <v>0</v>
      </c>
      <c r="AN17" s="72">
        <v>0</v>
      </c>
      <c r="AO17" s="72">
        <v>0</v>
      </c>
      <c r="AP17" s="72">
        <v>0</v>
      </c>
      <c r="AQ17" s="72">
        <v>0</v>
      </c>
      <c r="AR17" s="72">
        <v>0</v>
      </c>
      <c r="AS17" s="72">
        <v>0</v>
      </c>
      <c r="AT17" s="72">
        <v>0</v>
      </c>
      <c r="AU17" s="72">
        <v>0</v>
      </c>
      <c r="AV17" s="72">
        <v>0</v>
      </c>
      <c r="AW17" s="72">
        <v>0</v>
      </c>
      <c r="AX17" s="72">
        <v>0</v>
      </c>
      <c r="AY17" s="72">
        <v>0</v>
      </c>
      <c r="AZ17" s="72">
        <v>0</v>
      </c>
      <c r="BA17" s="72">
        <v>-2.8421709430404007E-14</v>
      </c>
      <c r="BB17" s="72">
        <v>0</v>
      </c>
      <c r="BC17" s="72">
        <v>0</v>
      </c>
      <c r="BD17" s="72">
        <v>0</v>
      </c>
      <c r="BE17" s="72">
        <v>0</v>
      </c>
      <c r="BF17" s="72">
        <v>0</v>
      </c>
      <c r="BG17" s="72">
        <v>0</v>
      </c>
      <c r="BH17" s="72">
        <v>0</v>
      </c>
      <c r="BI17" s="72">
        <v>0</v>
      </c>
      <c r="BJ17" s="72">
        <v>0</v>
      </c>
      <c r="BK17" s="72">
        <v>0</v>
      </c>
      <c r="BL17" s="72">
        <v>0</v>
      </c>
      <c r="BM17" s="72">
        <v>0</v>
      </c>
      <c r="BN17" s="72">
        <v>0</v>
      </c>
      <c r="BO17" s="72">
        <v>0</v>
      </c>
      <c r="BP17" s="72">
        <v>-2.8421709430404007E-14</v>
      </c>
      <c r="BQ17" s="72">
        <v>2.8421709430404007E-14</v>
      </c>
      <c r="BS17" s="69">
        <v>0</v>
      </c>
      <c r="BT17" s="69">
        <v>0</v>
      </c>
      <c r="BU17" s="69">
        <v>0</v>
      </c>
      <c r="BW17" t="s">
        <v>243</v>
      </c>
    </row>
    <row r="18" spans="1:75" x14ac:dyDescent="0.25">
      <c r="A18" s="74" t="s">
        <v>670</v>
      </c>
      <c r="B18" s="2" t="s">
        <v>248</v>
      </c>
      <c r="C18" s="72" t="s">
        <v>248</v>
      </c>
      <c r="D18" s="69">
        <v>202</v>
      </c>
      <c r="E18" s="69">
        <v>9353074</v>
      </c>
      <c r="F18" s="69" t="s">
        <v>249</v>
      </c>
      <c r="G18" s="72">
        <v>0</v>
      </c>
      <c r="H18" s="72">
        <v>0</v>
      </c>
      <c r="I18" s="72">
        <v>0</v>
      </c>
      <c r="J18" s="72">
        <v>0</v>
      </c>
      <c r="K18" s="72">
        <v>0</v>
      </c>
      <c r="L18" s="72">
        <v>0</v>
      </c>
      <c r="M18" s="72">
        <v>0</v>
      </c>
      <c r="N18" s="72">
        <v>3845.63</v>
      </c>
      <c r="O18" s="72">
        <v>0</v>
      </c>
      <c r="P18" s="72">
        <v>1079.3399999999999</v>
      </c>
      <c r="Q18" s="72">
        <v>0</v>
      </c>
      <c r="R18" s="72">
        <v>0</v>
      </c>
      <c r="S18" s="72">
        <v>1131.3</v>
      </c>
      <c r="T18" s="72">
        <v>0</v>
      </c>
      <c r="U18" s="72">
        <v>0</v>
      </c>
      <c r="V18" s="72">
        <v>0</v>
      </c>
      <c r="W18" s="72">
        <v>0</v>
      </c>
      <c r="X18" s="72">
        <v>0</v>
      </c>
      <c r="Y18" s="72">
        <v>0</v>
      </c>
      <c r="Z18" s="72">
        <v>0</v>
      </c>
      <c r="AA18" s="72">
        <v>0</v>
      </c>
      <c r="AB18" s="72">
        <v>0</v>
      </c>
      <c r="AC18" s="72">
        <v>0</v>
      </c>
      <c r="AD18" s="72">
        <v>0</v>
      </c>
      <c r="AE18" s="72">
        <v>0</v>
      </c>
      <c r="AF18" s="72">
        <v>0</v>
      </c>
      <c r="AG18" s="72">
        <v>0</v>
      </c>
      <c r="AH18" s="72">
        <v>0</v>
      </c>
      <c r="AI18" s="72">
        <v>0</v>
      </c>
      <c r="AJ18" s="72">
        <v>0</v>
      </c>
      <c r="AK18" s="72">
        <v>0</v>
      </c>
      <c r="AL18" s="72">
        <v>0</v>
      </c>
      <c r="AM18" s="72">
        <v>0</v>
      </c>
      <c r="AN18" s="72">
        <v>0</v>
      </c>
      <c r="AO18" s="72">
        <v>0</v>
      </c>
      <c r="AP18" s="72">
        <v>0</v>
      </c>
      <c r="AQ18" s="72">
        <v>0</v>
      </c>
      <c r="AR18" s="72">
        <v>673.9</v>
      </c>
      <c r="AS18" s="72">
        <v>0</v>
      </c>
      <c r="AT18" s="72">
        <v>0</v>
      </c>
      <c r="AU18" s="72">
        <v>0</v>
      </c>
      <c r="AV18" s="72">
        <v>0</v>
      </c>
      <c r="AW18" s="72">
        <v>0</v>
      </c>
      <c r="AX18" s="72">
        <v>0</v>
      </c>
      <c r="AY18" s="72">
        <v>0</v>
      </c>
      <c r="AZ18" s="72">
        <v>0</v>
      </c>
      <c r="BA18" s="72">
        <v>187.35</v>
      </c>
      <c r="BB18" s="72">
        <v>0</v>
      </c>
      <c r="BC18" s="72">
        <v>0</v>
      </c>
      <c r="BD18" s="72">
        <v>0</v>
      </c>
      <c r="BE18" s="72">
        <v>0</v>
      </c>
      <c r="BF18" s="72">
        <v>0</v>
      </c>
      <c r="BG18" s="72">
        <v>0</v>
      </c>
      <c r="BH18" s="72">
        <v>0</v>
      </c>
      <c r="BI18" s="72">
        <v>0</v>
      </c>
      <c r="BJ18" s="72">
        <v>0</v>
      </c>
      <c r="BK18" s="72">
        <v>0</v>
      </c>
      <c r="BL18" s="72">
        <v>0</v>
      </c>
      <c r="BM18" s="72">
        <v>0</v>
      </c>
      <c r="BN18" s="72">
        <v>0</v>
      </c>
      <c r="BO18" s="72">
        <v>6056.27</v>
      </c>
      <c r="BP18" s="72">
        <v>861.25</v>
      </c>
      <c r="BQ18" s="72">
        <v>5195.0200000000004</v>
      </c>
      <c r="BS18" s="69">
        <v>0</v>
      </c>
      <c r="BT18" s="69">
        <v>0</v>
      </c>
      <c r="BU18" s="69">
        <v>0</v>
      </c>
      <c r="BW18" t="s">
        <v>248</v>
      </c>
    </row>
    <row r="19" spans="1:75" x14ac:dyDescent="0.25">
      <c r="A19" t="s">
        <v>671</v>
      </c>
      <c r="B19" s="2" t="s">
        <v>253</v>
      </c>
      <c r="C19" s="72" t="s">
        <v>253</v>
      </c>
      <c r="D19" s="69">
        <v>203</v>
      </c>
      <c r="E19" s="69">
        <v>9353117</v>
      </c>
      <c r="F19" s="69" t="s">
        <v>254</v>
      </c>
      <c r="G19" s="72">
        <v>0</v>
      </c>
      <c r="H19" s="72">
        <v>0</v>
      </c>
      <c r="I19" s="72">
        <v>0</v>
      </c>
      <c r="J19" s="72">
        <v>0</v>
      </c>
      <c r="K19" s="72">
        <v>0</v>
      </c>
      <c r="L19" s="72">
        <v>0</v>
      </c>
      <c r="M19" s="72">
        <v>0</v>
      </c>
      <c r="N19" s="72">
        <v>623</v>
      </c>
      <c r="O19" s="72">
        <v>0</v>
      </c>
      <c r="P19" s="72">
        <v>691.6</v>
      </c>
      <c r="Q19" s="72">
        <v>0</v>
      </c>
      <c r="R19" s="72">
        <v>0</v>
      </c>
      <c r="S19" s="72">
        <v>0</v>
      </c>
      <c r="T19" s="72">
        <v>0</v>
      </c>
      <c r="U19" s="72">
        <v>0</v>
      </c>
      <c r="V19" s="72">
        <v>0</v>
      </c>
      <c r="W19" s="72">
        <v>0</v>
      </c>
      <c r="X19" s="72">
        <v>0</v>
      </c>
      <c r="Y19" s="72">
        <v>0</v>
      </c>
      <c r="Z19" s="72">
        <v>0</v>
      </c>
      <c r="AA19" s="72">
        <v>0</v>
      </c>
      <c r="AB19" s="72">
        <v>0</v>
      </c>
      <c r="AC19" s="72">
        <v>0</v>
      </c>
      <c r="AD19" s="72">
        <v>0</v>
      </c>
      <c r="AE19" s="72">
        <v>0</v>
      </c>
      <c r="AF19" s="72">
        <v>0</v>
      </c>
      <c r="AG19" s="72">
        <v>0</v>
      </c>
      <c r="AH19" s="72">
        <v>0</v>
      </c>
      <c r="AI19" s="72">
        <v>0</v>
      </c>
      <c r="AJ19" s="72">
        <v>0</v>
      </c>
      <c r="AK19" s="72">
        <v>0</v>
      </c>
      <c r="AL19" s="72">
        <v>0</v>
      </c>
      <c r="AM19" s="72">
        <v>0</v>
      </c>
      <c r="AN19" s="72">
        <v>0</v>
      </c>
      <c r="AO19" s="72">
        <v>0</v>
      </c>
      <c r="AP19" s="72">
        <v>0</v>
      </c>
      <c r="AQ19" s="72">
        <v>0</v>
      </c>
      <c r="AR19" s="72">
        <v>0</v>
      </c>
      <c r="AS19" s="72">
        <v>0</v>
      </c>
      <c r="AT19" s="72">
        <v>0</v>
      </c>
      <c r="AU19" s="72">
        <v>0</v>
      </c>
      <c r="AV19" s="72">
        <v>0</v>
      </c>
      <c r="AW19" s="72">
        <v>0</v>
      </c>
      <c r="AX19" s="72">
        <v>0</v>
      </c>
      <c r="AY19" s="72">
        <v>0</v>
      </c>
      <c r="AZ19" s="72">
        <v>0</v>
      </c>
      <c r="BA19" s="72">
        <v>40</v>
      </c>
      <c r="BB19" s="72">
        <v>0</v>
      </c>
      <c r="BC19" s="72">
        <v>0</v>
      </c>
      <c r="BD19" s="72">
        <v>0</v>
      </c>
      <c r="BE19" s="72">
        <v>0</v>
      </c>
      <c r="BF19" s="72">
        <v>0</v>
      </c>
      <c r="BG19" s="72">
        <v>26.44</v>
      </c>
      <c r="BH19" s="72">
        <v>0</v>
      </c>
      <c r="BI19" s="72">
        <v>0</v>
      </c>
      <c r="BJ19" s="72">
        <v>0</v>
      </c>
      <c r="BK19" s="72">
        <v>0</v>
      </c>
      <c r="BL19" s="72">
        <v>0</v>
      </c>
      <c r="BM19" s="72">
        <v>0</v>
      </c>
      <c r="BN19" s="72">
        <v>203</v>
      </c>
      <c r="BO19" s="72">
        <v>1111.5999999999999</v>
      </c>
      <c r="BP19" s="72">
        <v>66.44</v>
      </c>
      <c r="BQ19" s="72">
        <v>1045.1599999999999</v>
      </c>
      <c r="BS19" s="69">
        <v>0</v>
      </c>
      <c r="BT19" s="69">
        <v>0</v>
      </c>
      <c r="BU19" s="69">
        <v>0</v>
      </c>
      <c r="BW19" t="s">
        <v>253</v>
      </c>
    </row>
    <row r="20" spans="1:75" x14ac:dyDescent="0.25">
      <c r="A20" t="s">
        <v>259</v>
      </c>
      <c r="B20" s="2" t="s">
        <v>258</v>
      </c>
      <c r="C20" s="72" t="s">
        <v>258</v>
      </c>
      <c r="D20" s="69">
        <v>205</v>
      </c>
      <c r="E20" s="69">
        <v>9352002</v>
      </c>
      <c r="F20" s="69" t="s">
        <v>259</v>
      </c>
      <c r="G20" s="72">
        <v>0</v>
      </c>
      <c r="H20" s="72">
        <v>0</v>
      </c>
      <c r="I20" s="72">
        <v>0</v>
      </c>
      <c r="J20" s="72">
        <v>0</v>
      </c>
      <c r="K20" s="72">
        <v>0</v>
      </c>
      <c r="L20" s="72">
        <v>0</v>
      </c>
      <c r="M20" s="72">
        <v>0</v>
      </c>
      <c r="N20" s="72">
        <v>0</v>
      </c>
      <c r="O20" s="72">
        <v>0</v>
      </c>
      <c r="P20" s="72">
        <v>0</v>
      </c>
      <c r="Q20" s="72">
        <v>0</v>
      </c>
      <c r="R20" s="72">
        <v>0</v>
      </c>
      <c r="S20" s="72">
        <v>0</v>
      </c>
      <c r="T20" s="72">
        <v>0</v>
      </c>
      <c r="U20" s="72">
        <v>0</v>
      </c>
      <c r="V20" s="72">
        <v>0</v>
      </c>
      <c r="W20" s="72">
        <v>0</v>
      </c>
      <c r="X20" s="72">
        <v>0</v>
      </c>
      <c r="Y20" s="72">
        <v>0</v>
      </c>
      <c r="Z20" s="72">
        <v>0</v>
      </c>
      <c r="AA20" s="72">
        <v>0</v>
      </c>
      <c r="AB20" s="72">
        <v>0</v>
      </c>
      <c r="AC20" s="72">
        <v>0</v>
      </c>
      <c r="AD20" s="72">
        <v>0</v>
      </c>
      <c r="AE20" s="72">
        <v>0</v>
      </c>
      <c r="AF20" s="72">
        <v>0</v>
      </c>
      <c r="AG20" s="72">
        <v>0</v>
      </c>
      <c r="AH20" s="72">
        <v>0</v>
      </c>
      <c r="AI20" s="72">
        <v>0</v>
      </c>
      <c r="AJ20" s="72">
        <v>0</v>
      </c>
      <c r="AK20" s="72">
        <v>0</v>
      </c>
      <c r="AL20" s="72">
        <v>0</v>
      </c>
      <c r="AM20" s="72">
        <v>0</v>
      </c>
      <c r="AN20" s="72">
        <v>0</v>
      </c>
      <c r="AO20" s="72">
        <v>0</v>
      </c>
      <c r="AP20" s="72">
        <v>0</v>
      </c>
      <c r="AQ20" s="72">
        <v>0</v>
      </c>
      <c r="AR20" s="72">
        <v>0</v>
      </c>
      <c r="AS20" s="72">
        <v>0</v>
      </c>
      <c r="AT20" s="72">
        <v>0</v>
      </c>
      <c r="AU20" s="72">
        <v>0</v>
      </c>
      <c r="AV20" s="72">
        <v>0</v>
      </c>
      <c r="AW20" s="72">
        <v>0</v>
      </c>
      <c r="AX20" s="72">
        <v>0</v>
      </c>
      <c r="AY20" s="72">
        <v>0</v>
      </c>
      <c r="AZ20" s="72">
        <v>0</v>
      </c>
      <c r="BA20" s="72">
        <v>0</v>
      </c>
      <c r="BB20" s="72">
        <v>0</v>
      </c>
      <c r="BC20" s="72">
        <v>0</v>
      </c>
      <c r="BD20" s="72">
        <v>0</v>
      </c>
      <c r="BE20" s="72">
        <v>0</v>
      </c>
      <c r="BF20" s="72">
        <v>0</v>
      </c>
      <c r="BG20" s="72">
        <v>0</v>
      </c>
      <c r="BH20" s="72">
        <v>0</v>
      </c>
      <c r="BI20" s="72">
        <v>0</v>
      </c>
      <c r="BJ20" s="72">
        <v>0</v>
      </c>
      <c r="BK20" s="72">
        <v>0</v>
      </c>
      <c r="BL20" s="72">
        <v>0</v>
      </c>
      <c r="BM20" s="72">
        <v>0</v>
      </c>
      <c r="BN20" s="72">
        <v>0</v>
      </c>
      <c r="BO20" s="72">
        <v>0</v>
      </c>
      <c r="BP20" s="72">
        <v>0</v>
      </c>
      <c r="BQ20" s="72">
        <v>0</v>
      </c>
      <c r="BS20" s="69">
        <v>0</v>
      </c>
      <c r="BT20" s="69">
        <v>0</v>
      </c>
      <c r="BU20" s="69">
        <v>0</v>
      </c>
      <c r="BW20" t="s">
        <v>258</v>
      </c>
    </row>
    <row r="21" spans="1:75" x14ac:dyDescent="0.25">
      <c r="A21" t="s">
        <v>672</v>
      </c>
      <c r="B21" s="2" t="s">
        <v>263</v>
      </c>
      <c r="C21" s="72" t="s">
        <v>263</v>
      </c>
      <c r="D21" s="69">
        <v>206</v>
      </c>
      <c r="E21" s="69">
        <v>9353078</v>
      </c>
      <c r="F21" s="69" t="s">
        <v>264</v>
      </c>
      <c r="G21" s="72">
        <v>0</v>
      </c>
      <c r="H21" s="72">
        <v>0</v>
      </c>
      <c r="I21" s="72">
        <v>0</v>
      </c>
      <c r="J21" s="72">
        <v>0</v>
      </c>
      <c r="K21" s="72">
        <v>0</v>
      </c>
      <c r="L21" s="72">
        <v>0</v>
      </c>
      <c r="M21" s="72">
        <v>0</v>
      </c>
      <c r="N21" s="72">
        <v>0</v>
      </c>
      <c r="O21" s="72">
        <v>0</v>
      </c>
      <c r="P21" s="72">
        <v>0</v>
      </c>
      <c r="Q21" s="72">
        <v>0</v>
      </c>
      <c r="R21" s="72">
        <v>0</v>
      </c>
      <c r="S21" s="72">
        <v>0</v>
      </c>
      <c r="T21" s="72">
        <v>0</v>
      </c>
      <c r="U21" s="72">
        <v>0</v>
      </c>
      <c r="V21" s="72">
        <v>0</v>
      </c>
      <c r="W21" s="72">
        <v>0</v>
      </c>
      <c r="X21" s="72">
        <v>0</v>
      </c>
      <c r="Y21" s="72">
        <v>0</v>
      </c>
      <c r="Z21" s="72">
        <v>0</v>
      </c>
      <c r="AA21" s="72">
        <v>0</v>
      </c>
      <c r="AB21" s="72">
        <v>0</v>
      </c>
      <c r="AC21" s="72">
        <v>0</v>
      </c>
      <c r="AD21" s="72">
        <v>0</v>
      </c>
      <c r="AE21" s="72">
        <v>0</v>
      </c>
      <c r="AF21" s="72">
        <v>0</v>
      </c>
      <c r="AG21" s="72">
        <v>0</v>
      </c>
      <c r="AH21" s="72">
        <v>0</v>
      </c>
      <c r="AI21" s="72">
        <v>0</v>
      </c>
      <c r="AJ21" s="72">
        <v>0</v>
      </c>
      <c r="AK21" s="72">
        <v>0</v>
      </c>
      <c r="AL21" s="72">
        <v>0</v>
      </c>
      <c r="AM21" s="72">
        <v>0</v>
      </c>
      <c r="AN21" s="72">
        <v>0</v>
      </c>
      <c r="AO21" s="72">
        <v>0</v>
      </c>
      <c r="AP21" s="72">
        <v>0</v>
      </c>
      <c r="AQ21" s="72">
        <v>0</v>
      </c>
      <c r="AR21" s="72">
        <v>0</v>
      </c>
      <c r="AS21" s="72">
        <v>0</v>
      </c>
      <c r="AT21" s="72">
        <v>0</v>
      </c>
      <c r="AU21" s="72">
        <v>0</v>
      </c>
      <c r="AV21" s="72">
        <v>0</v>
      </c>
      <c r="AW21" s="72">
        <v>0</v>
      </c>
      <c r="AX21" s="72">
        <v>0</v>
      </c>
      <c r="AY21" s="72">
        <v>0</v>
      </c>
      <c r="AZ21" s="72">
        <v>0</v>
      </c>
      <c r="BA21" s="72">
        <v>0</v>
      </c>
      <c r="BB21" s="72">
        <v>0</v>
      </c>
      <c r="BC21" s="72">
        <v>0</v>
      </c>
      <c r="BD21" s="72">
        <v>0</v>
      </c>
      <c r="BE21" s="72">
        <v>0</v>
      </c>
      <c r="BF21" s="72">
        <v>0</v>
      </c>
      <c r="BG21" s="72">
        <v>0</v>
      </c>
      <c r="BH21" s="72">
        <v>0</v>
      </c>
      <c r="BI21" s="72">
        <v>0</v>
      </c>
      <c r="BJ21" s="72">
        <v>0</v>
      </c>
      <c r="BK21" s="72">
        <v>0</v>
      </c>
      <c r="BL21" s="72">
        <v>0</v>
      </c>
      <c r="BM21" s="72">
        <v>0</v>
      </c>
      <c r="BN21" s="72">
        <v>0</v>
      </c>
      <c r="BO21" s="72">
        <v>0</v>
      </c>
      <c r="BP21" s="72">
        <v>0</v>
      </c>
      <c r="BQ21" s="72">
        <v>0</v>
      </c>
      <c r="BS21" s="69">
        <v>0</v>
      </c>
      <c r="BT21" s="69">
        <v>0</v>
      </c>
      <c r="BU21" s="69">
        <v>0</v>
      </c>
      <c r="BW21" t="s">
        <v>263</v>
      </c>
    </row>
    <row r="22" spans="1:75" x14ac:dyDescent="0.25">
      <c r="A22" t="s">
        <v>269</v>
      </c>
      <c r="B22" s="2" t="s">
        <v>268</v>
      </c>
      <c r="C22" s="72" t="s">
        <v>268</v>
      </c>
      <c r="D22" s="69">
        <v>211</v>
      </c>
      <c r="E22" s="69">
        <v>9352066</v>
      </c>
      <c r="F22" s="69" t="s">
        <v>269</v>
      </c>
      <c r="G22" s="72">
        <v>0</v>
      </c>
      <c r="H22" s="72">
        <v>0</v>
      </c>
      <c r="I22" s="72">
        <v>0</v>
      </c>
      <c r="J22" s="72">
        <v>0</v>
      </c>
      <c r="K22" s="72">
        <v>0</v>
      </c>
      <c r="L22" s="72">
        <v>0</v>
      </c>
      <c r="M22" s="72">
        <v>0</v>
      </c>
      <c r="N22" s="72">
        <v>246.08</v>
      </c>
      <c r="O22" s="72">
        <v>0</v>
      </c>
      <c r="P22" s="72">
        <v>0</v>
      </c>
      <c r="Q22" s="72">
        <v>0</v>
      </c>
      <c r="R22" s="72">
        <v>660</v>
      </c>
      <c r="S22" s="72">
        <v>0</v>
      </c>
      <c r="T22" s="72">
        <v>0</v>
      </c>
      <c r="U22" s="72">
        <v>0</v>
      </c>
      <c r="V22" s="72">
        <v>0</v>
      </c>
      <c r="W22" s="72">
        <v>0</v>
      </c>
      <c r="X22" s="72">
        <v>0</v>
      </c>
      <c r="Y22" s="72">
        <v>0</v>
      </c>
      <c r="Z22" s="72">
        <v>0</v>
      </c>
      <c r="AA22" s="72">
        <v>0</v>
      </c>
      <c r="AB22" s="72">
        <v>0</v>
      </c>
      <c r="AC22" s="72">
        <v>0</v>
      </c>
      <c r="AD22" s="72">
        <v>0</v>
      </c>
      <c r="AE22" s="72">
        <v>0</v>
      </c>
      <c r="AF22" s="72">
        <v>0</v>
      </c>
      <c r="AG22" s="72">
        <v>0</v>
      </c>
      <c r="AH22" s="72">
        <v>0</v>
      </c>
      <c r="AI22" s="72">
        <v>0</v>
      </c>
      <c r="AJ22" s="72">
        <v>0</v>
      </c>
      <c r="AK22" s="72">
        <v>0</v>
      </c>
      <c r="AL22" s="72">
        <v>0</v>
      </c>
      <c r="AM22" s="72">
        <v>0</v>
      </c>
      <c r="AN22" s="72">
        <v>0</v>
      </c>
      <c r="AO22" s="72">
        <v>0</v>
      </c>
      <c r="AP22" s="72">
        <v>0</v>
      </c>
      <c r="AQ22" s="72">
        <v>0</v>
      </c>
      <c r="AR22" s="72">
        <v>45.789999999999964</v>
      </c>
      <c r="AS22" s="72">
        <v>0</v>
      </c>
      <c r="AT22" s="72">
        <v>0</v>
      </c>
      <c r="AU22" s="72">
        <v>0</v>
      </c>
      <c r="AV22" s="72">
        <v>0</v>
      </c>
      <c r="AW22" s="72">
        <v>0</v>
      </c>
      <c r="AX22" s="72">
        <v>0</v>
      </c>
      <c r="AY22" s="72">
        <v>0</v>
      </c>
      <c r="AZ22" s="72">
        <v>0</v>
      </c>
      <c r="BA22" s="72">
        <v>0</v>
      </c>
      <c r="BB22" s="72">
        <v>0</v>
      </c>
      <c r="BC22" s="72">
        <v>0</v>
      </c>
      <c r="BD22" s="72">
        <v>0</v>
      </c>
      <c r="BE22" s="72">
        <v>0</v>
      </c>
      <c r="BF22" s="72">
        <v>0</v>
      </c>
      <c r="BG22" s="72">
        <v>0</v>
      </c>
      <c r="BH22" s="72">
        <v>0</v>
      </c>
      <c r="BI22" s="72">
        <v>0</v>
      </c>
      <c r="BJ22" s="72">
        <v>0</v>
      </c>
      <c r="BK22" s="72">
        <v>0</v>
      </c>
      <c r="BL22" s="72">
        <v>0</v>
      </c>
      <c r="BM22" s="72">
        <v>20</v>
      </c>
      <c r="BN22" s="72">
        <v>0</v>
      </c>
      <c r="BO22" s="72">
        <v>906.08</v>
      </c>
      <c r="BP22" s="72">
        <v>65.789999999999964</v>
      </c>
      <c r="BQ22" s="72">
        <v>840.29000000000008</v>
      </c>
      <c r="BS22" s="69">
        <v>0</v>
      </c>
      <c r="BT22" s="69">
        <v>0</v>
      </c>
      <c r="BU22" s="69">
        <v>0</v>
      </c>
      <c r="BW22" t="s">
        <v>268</v>
      </c>
    </row>
    <row r="23" spans="1:75" x14ac:dyDescent="0.25">
      <c r="A23" t="s">
        <v>673</v>
      </c>
      <c r="B23" s="2" t="s">
        <v>273</v>
      </c>
      <c r="C23" s="72" t="s">
        <v>273</v>
      </c>
      <c r="D23" s="69">
        <v>216</v>
      </c>
      <c r="E23" s="69">
        <v>9353112</v>
      </c>
      <c r="F23" s="69" t="s">
        <v>274</v>
      </c>
      <c r="G23" s="72">
        <v>0</v>
      </c>
      <c r="H23" s="72">
        <v>0</v>
      </c>
      <c r="I23" s="72">
        <v>0</v>
      </c>
      <c r="J23" s="72">
        <v>0</v>
      </c>
      <c r="K23" s="72">
        <v>0</v>
      </c>
      <c r="L23" s="72">
        <v>0</v>
      </c>
      <c r="M23" s="72">
        <v>0</v>
      </c>
      <c r="N23" s="72">
        <v>0</v>
      </c>
      <c r="O23" s="72">
        <v>0</v>
      </c>
      <c r="P23" s="72">
        <v>0</v>
      </c>
      <c r="Q23" s="72">
        <v>0</v>
      </c>
      <c r="R23" s="72">
        <v>0</v>
      </c>
      <c r="S23" s="72">
        <v>0</v>
      </c>
      <c r="T23" s="72">
        <v>0</v>
      </c>
      <c r="U23" s="72">
        <v>0</v>
      </c>
      <c r="V23" s="72">
        <v>0</v>
      </c>
      <c r="W23" s="72">
        <v>0</v>
      </c>
      <c r="X23" s="72">
        <v>0</v>
      </c>
      <c r="Y23" s="72">
        <v>0</v>
      </c>
      <c r="Z23" s="72">
        <v>0</v>
      </c>
      <c r="AA23" s="72">
        <v>0</v>
      </c>
      <c r="AB23" s="72">
        <v>0</v>
      </c>
      <c r="AC23" s="72">
        <v>0</v>
      </c>
      <c r="AD23" s="72">
        <v>0</v>
      </c>
      <c r="AE23" s="72">
        <v>0</v>
      </c>
      <c r="AF23" s="72">
        <v>0</v>
      </c>
      <c r="AG23" s="72">
        <v>0</v>
      </c>
      <c r="AH23" s="72">
        <v>0</v>
      </c>
      <c r="AI23" s="72">
        <v>0</v>
      </c>
      <c r="AJ23" s="72">
        <v>0</v>
      </c>
      <c r="AK23" s="72">
        <v>0</v>
      </c>
      <c r="AL23" s="72">
        <v>0</v>
      </c>
      <c r="AM23" s="72">
        <v>0</v>
      </c>
      <c r="AN23" s="72">
        <v>0</v>
      </c>
      <c r="AO23" s="72">
        <v>0</v>
      </c>
      <c r="AP23" s="72">
        <v>0</v>
      </c>
      <c r="AQ23" s="72">
        <v>0</v>
      </c>
      <c r="AR23" s="72">
        <v>0</v>
      </c>
      <c r="AS23" s="72">
        <v>0</v>
      </c>
      <c r="AT23" s="72">
        <v>0</v>
      </c>
      <c r="AU23" s="72">
        <v>0</v>
      </c>
      <c r="AV23" s="72">
        <v>0</v>
      </c>
      <c r="AW23" s="72">
        <v>0</v>
      </c>
      <c r="AX23" s="72">
        <v>0</v>
      </c>
      <c r="AY23" s="72">
        <v>0</v>
      </c>
      <c r="AZ23" s="72">
        <v>0</v>
      </c>
      <c r="BA23" s="72">
        <v>2.2204460492503131E-15</v>
      </c>
      <c r="BB23" s="72">
        <v>0</v>
      </c>
      <c r="BC23" s="72">
        <v>0</v>
      </c>
      <c r="BD23" s="72">
        <v>0</v>
      </c>
      <c r="BE23" s="72">
        <v>0</v>
      </c>
      <c r="BF23" s="72">
        <v>0</v>
      </c>
      <c r="BG23" s="72">
        <v>0</v>
      </c>
      <c r="BH23" s="72">
        <v>0</v>
      </c>
      <c r="BI23" s="72">
        <v>0</v>
      </c>
      <c r="BJ23" s="72">
        <v>0</v>
      </c>
      <c r="BK23" s="72">
        <v>0</v>
      </c>
      <c r="BL23" s="72">
        <v>0</v>
      </c>
      <c r="BM23" s="72">
        <v>0</v>
      </c>
      <c r="BN23" s="72">
        <v>0</v>
      </c>
      <c r="BO23" s="72">
        <v>0</v>
      </c>
      <c r="BP23" s="72">
        <v>2.2204460492503131E-15</v>
      </c>
      <c r="BQ23" s="72">
        <v>-2.2204460492503131E-15</v>
      </c>
      <c r="BS23" s="69">
        <v>0</v>
      </c>
      <c r="BT23" s="69">
        <v>0</v>
      </c>
      <c r="BU23" s="69">
        <v>0</v>
      </c>
      <c r="BW23" t="s">
        <v>273</v>
      </c>
    </row>
    <row r="24" spans="1:75" x14ac:dyDescent="0.25">
      <c r="A24" t="s">
        <v>279</v>
      </c>
      <c r="B24" s="2" t="s">
        <v>278</v>
      </c>
      <c r="C24" s="72" t="s">
        <v>278</v>
      </c>
      <c r="D24" s="69">
        <v>220</v>
      </c>
      <c r="E24" s="69">
        <v>9352071</v>
      </c>
      <c r="F24" s="69" t="s">
        <v>279</v>
      </c>
      <c r="G24" s="72">
        <v>0</v>
      </c>
      <c r="H24" s="72">
        <v>0</v>
      </c>
      <c r="I24" s="72">
        <v>0</v>
      </c>
      <c r="J24" s="72">
        <v>0</v>
      </c>
      <c r="K24" s="72">
        <v>0</v>
      </c>
      <c r="L24" s="72">
        <v>0</v>
      </c>
      <c r="M24" s="72">
        <v>0</v>
      </c>
      <c r="N24" s="72">
        <v>0</v>
      </c>
      <c r="O24" s="72">
        <v>0</v>
      </c>
      <c r="P24" s="72">
        <v>702.8</v>
      </c>
      <c r="Q24" s="72">
        <v>0</v>
      </c>
      <c r="R24" s="72">
        <v>0</v>
      </c>
      <c r="S24" s="72">
        <v>0</v>
      </c>
      <c r="T24" s="72">
        <v>0</v>
      </c>
      <c r="U24" s="72">
        <v>0</v>
      </c>
      <c r="V24" s="72">
        <v>0</v>
      </c>
      <c r="W24" s="72">
        <v>0</v>
      </c>
      <c r="X24" s="72">
        <v>0</v>
      </c>
      <c r="Y24" s="72">
        <v>0</v>
      </c>
      <c r="Z24" s="72">
        <v>0</v>
      </c>
      <c r="AA24" s="72">
        <v>0</v>
      </c>
      <c r="AB24" s="72">
        <v>0</v>
      </c>
      <c r="AC24" s="72">
        <v>0</v>
      </c>
      <c r="AD24" s="72">
        <v>0</v>
      </c>
      <c r="AE24" s="72">
        <v>0</v>
      </c>
      <c r="AF24" s="72">
        <v>0</v>
      </c>
      <c r="AG24" s="72">
        <v>0</v>
      </c>
      <c r="AH24" s="72">
        <v>0</v>
      </c>
      <c r="AI24" s="72">
        <v>0</v>
      </c>
      <c r="AJ24" s="72">
        <v>0</v>
      </c>
      <c r="AK24" s="72">
        <v>0</v>
      </c>
      <c r="AL24" s="72">
        <v>0</v>
      </c>
      <c r="AM24" s="72">
        <v>0</v>
      </c>
      <c r="AN24" s="72">
        <v>0</v>
      </c>
      <c r="AO24" s="72">
        <v>0</v>
      </c>
      <c r="AP24" s="72">
        <v>0</v>
      </c>
      <c r="AQ24" s="72">
        <v>65</v>
      </c>
      <c r="AR24" s="72">
        <v>0</v>
      </c>
      <c r="AS24" s="72">
        <v>0</v>
      </c>
      <c r="AT24" s="72">
        <v>0</v>
      </c>
      <c r="AU24" s="72">
        <v>0</v>
      </c>
      <c r="AV24" s="72">
        <v>0</v>
      </c>
      <c r="AW24" s="72">
        <v>0</v>
      </c>
      <c r="AX24" s="72">
        <v>0</v>
      </c>
      <c r="AY24" s="72">
        <v>0</v>
      </c>
      <c r="AZ24" s="72">
        <v>0</v>
      </c>
      <c r="BA24" s="72">
        <v>77.039999999999992</v>
      </c>
      <c r="BB24" s="72">
        <v>0</v>
      </c>
      <c r="BC24" s="72">
        <v>0</v>
      </c>
      <c r="BD24" s="72">
        <v>0</v>
      </c>
      <c r="BE24" s="72">
        <v>0</v>
      </c>
      <c r="BF24" s="72">
        <v>0</v>
      </c>
      <c r="BG24" s="72">
        <v>0</v>
      </c>
      <c r="BH24" s="72">
        <v>0</v>
      </c>
      <c r="BI24" s="72">
        <v>0</v>
      </c>
      <c r="BJ24" s="72">
        <v>0</v>
      </c>
      <c r="BK24" s="72">
        <v>0</v>
      </c>
      <c r="BL24" s="72">
        <v>0</v>
      </c>
      <c r="BM24" s="72">
        <v>0</v>
      </c>
      <c r="BN24" s="72">
        <v>206</v>
      </c>
      <c r="BO24" s="72">
        <v>496.79999999999995</v>
      </c>
      <c r="BP24" s="72">
        <v>142.04</v>
      </c>
      <c r="BQ24" s="72">
        <v>354.76</v>
      </c>
      <c r="BS24" s="69">
        <v>0</v>
      </c>
      <c r="BT24" s="69">
        <v>0</v>
      </c>
      <c r="BU24" s="69">
        <v>0</v>
      </c>
      <c r="BW24" t="s">
        <v>278</v>
      </c>
    </row>
    <row r="25" spans="1:75" x14ac:dyDescent="0.25">
      <c r="A25" s="19" t="s">
        <v>674</v>
      </c>
      <c r="B25" s="75" t="s">
        <v>282</v>
      </c>
      <c r="C25" s="72" t="s">
        <v>282</v>
      </c>
      <c r="D25" s="69">
        <v>223</v>
      </c>
      <c r="E25" s="69">
        <v>9353085</v>
      </c>
      <c r="F25" s="69" t="s">
        <v>283</v>
      </c>
      <c r="G25" s="72">
        <v>0</v>
      </c>
      <c r="H25" s="72">
        <v>0</v>
      </c>
      <c r="I25" s="72">
        <v>0</v>
      </c>
      <c r="J25" s="72">
        <v>0</v>
      </c>
      <c r="K25" s="72">
        <v>0</v>
      </c>
      <c r="L25" s="72">
        <v>0</v>
      </c>
      <c r="M25" s="72">
        <v>0</v>
      </c>
      <c r="N25" s="72">
        <v>0</v>
      </c>
      <c r="O25" s="72">
        <v>0</v>
      </c>
      <c r="P25" s="72">
        <v>0</v>
      </c>
      <c r="Q25" s="72">
        <v>0</v>
      </c>
      <c r="R25" s="72">
        <v>0</v>
      </c>
      <c r="S25" s="72">
        <v>0</v>
      </c>
      <c r="T25" s="72">
        <v>0</v>
      </c>
      <c r="U25" s="72">
        <v>0</v>
      </c>
      <c r="V25" s="72">
        <v>0</v>
      </c>
      <c r="W25" s="72">
        <v>0</v>
      </c>
      <c r="X25" s="72">
        <v>0</v>
      </c>
      <c r="Y25" s="72">
        <v>0</v>
      </c>
      <c r="Z25" s="72">
        <v>0</v>
      </c>
      <c r="AA25" s="72">
        <v>0</v>
      </c>
      <c r="AB25" s="72">
        <v>0</v>
      </c>
      <c r="AC25" s="72">
        <v>0</v>
      </c>
      <c r="AD25" s="72">
        <v>0</v>
      </c>
      <c r="AE25" s="72">
        <v>0</v>
      </c>
      <c r="AF25" s="72">
        <v>0</v>
      </c>
      <c r="AG25" s="72">
        <v>0</v>
      </c>
      <c r="AH25" s="72">
        <v>0</v>
      </c>
      <c r="AI25" s="72">
        <v>0</v>
      </c>
      <c r="AJ25" s="72">
        <v>0</v>
      </c>
      <c r="AK25" s="72">
        <v>0</v>
      </c>
      <c r="AL25" s="72">
        <v>0</v>
      </c>
      <c r="AM25" s="72">
        <v>0</v>
      </c>
      <c r="AN25" s="72">
        <v>0</v>
      </c>
      <c r="AO25" s="72">
        <v>0</v>
      </c>
      <c r="AP25" s="72">
        <v>0</v>
      </c>
      <c r="AQ25" s="72">
        <v>0</v>
      </c>
      <c r="AR25" s="72">
        <v>0</v>
      </c>
      <c r="AS25" s="72">
        <v>0</v>
      </c>
      <c r="AT25" s="72">
        <v>0</v>
      </c>
      <c r="AU25" s="72">
        <v>0</v>
      </c>
      <c r="AV25" s="72">
        <v>0</v>
      </c>
      <c r="AW25" s="72">
        <v>0</v>
      </c>
      <c r="AX25" s="72">
        <v>0</v>
      </c>
      <c r="AY25" s="72">
        <v>0</v>
      </c>
      <c r="AZ25" s="72">
        <v>0</v>
      </c>
      <c r="BA25" s="72">
        <v>0</v>
      </c>
      <c r="BB25" s="72">
        <v>0</v>
      </c>
      <c r="BC25" s="72">
        <v>0</v>
      </c>
      <c r="BD25" s="72">
        <v>0</v>
      </c>
      <c r="BE25" s="72">
        <v>0</v>
      </c>
      <c r="BF25" s="72">
        <v>0</v>
      </c>
      <c r="BG25" s="72">
        <v>0</v>
      </c>
      <c r="BH25" s="72">
        <v>0</v>
      </c>
      <c r="BI25" s="72">
        <v>0</v>
      </c>
      <c r="BJ25" s="72">
        <v>0</v>
      </c>
      <c r="BK25" s="72">
        <v>0</v>
      </c>
      <c r="BL25" s="72">
        <v>0</v>
      </c>
      <c r="BM25" s="72">
        <v>0</v>
      </c>
      <c r="BN25" s="72">
        <v>0</v>
      </c>
      <c r="BO25" s="72">
        <v>0</v>
      </c>
      <c r="BP25" s="72">
        <v>0</v>
      </c>
      <c r="BQ25" s="72">
        <v>0</v>
      </c>
      <c r="BS25" s="69">
        <v>0</v>
      </c>
      <c r="BT25" s="69">
        <v>0</v>
      </c>
      <c r="BU25" s="69">
        <v>0</v>
      </c>
      <c r="BW25" t="s">
        <v>282</v>
      </c>
    </row>
    <row r="26" spans="1:75" x14ac:dyDescent="0.25">
      <c r="A26" t="s">
        <v>288</v>
      </c>
      <c r="B26" s="2" t="s">
        <v>287</v>
      </c>
      <c r="C26" s="72" t="s">
        <v>287</v>
      </c>
      <c r="D26" s="69">
        <v>229</v>
      </c>
      <c r="E26" s="69">
        <v>9352131</v>
      </c>
      <c r="F26" s="69" t="s">
        <v>288</v>
      </c>
      <c r="G26" s="72">
        <v>0</v>
      </c>
      <c r="H26" s="72">
        <v>0</v>
      </c>
      <c r="I26" s="72">
        <v>0</v>
      </c>
      <c r="J26" s="72">
        <v>0</v>
      </c>
      <c r="K26" s="72">
        <v>0</v>
      </c>
      <c r="L26" s="72">
        <v>0</v>
      </c>
      <c r="M26" s="72">
        <v>0</v>
      </c>
      <c r="N26" s="72">
        <v>10581.86</v>
      </c>
      <c r="O26" s="72">
        <v>0</v>
      </c>
      <c r="P26" s="72">
        <v>22643.27</v>
      </c>
      <c r="Q26" s="72">
        <v>10620</v>
      </c>
      <c r="R26" s="72">
        <v>0</v>
      </c>
      <c r="S26" s="72">
        <v>14393.4</v>
      </c>
      <c r="T26" s="72">
        <v>382.67</v>
      </c>
      <c r="U26" s="72">
        <v>0</v>
      </c>
      <c r="V26" s="72">
        <v>0</v>
      </c>
      <c r="W26" s="72">
        <v>0</v>
      </c>
      <c r="X26" s="72">
        <v>0</v>
      </c>
      <c r="Y26" s="72">
        <v>0</v>
      </c>
      <c r="Z26" s="72">
        <v>0</v>
      </c>
      <c r="AA26" s="72">
        <v>0</v>
      </c>
      <c r="AB26" s="72">
        <v>0</v>
      </c>
      <c r="AC26" s="72">
        <v>0</v>
      </c>
      <c r="AD26" s="72">
        <v>0</v>
      </c>
      <c r="AE26" s="72">
        <v>0</v>
      </c>
      <c r="AF26" s="72">
        <v>0</v>
      </c>
      <c r="AG26" s="72">
        <v>123.78</v>
      </c>
      <c r="AH26" s="72">
        <v>817.5</v>
      </c>
      <c r="AI26" s="72">
        <v>0</v>
      </c>
      <c r="AJ26" s="72">
        <v>0</v>
      </c>
      <c r="AK26" s="72">
        <v>0</v>
      </c>
      <c r="AL26" s="72">
        <v>0</v>
      </c>
      <c r="AM26" s="72">
        <v>0</v>
      </c>
      <c r="AN26" s="72">
        <v>0</v>
      </c>
      <c r="AO26" s="72">
        <v>0</v>
      </c>
      <c r="AP26" s="72">
        <v>0</v>
      </c>
      <c r="AQ26" s="72">
        <v>0</v>
      </c>
      <c r="AR26" s="72">
        <v>-206.53000000000003</v>
      </c>
      <c r="AS26" s="72">
        <v>108.25</v>
      </c>
      <c r="AT26" s="72">
        <v>0</v>
      </c>
      <c r="AU26" s="72">
        <v>0</v>
      </c>
      <c r="AV26" s="72">
        <v>0</v>
      </c>
      <c r="AW26" s="72">
        <v>0</v>
      </c>
      <c r="AX26" s="72">
        <v>0</v>
      </c>
      <c r="AY26" s="72">
        <v>0</v>
      </c>
      <c r="AZ26" s="72">
        <v>0</v>
      </c>
      <c r="BA26" s="72">
        <v>1403.84</v>
      </c>
      <c r="BB26" s="72">
        <v>0</v>
      </c>
      <c r="BC26" s="72">
        <v>0</v>
      </c>
      <c r="BD26" s="72">
        <v>0</v>
      </c>
      <c r="BE26" s="72">
        <v>0</v>
      </c>
      <c r="BF26" s="72">
        <v>0</v>
      </c>
      <c r="BG26" s="72">
        <v>0</v>
      </c>
      <c r="BH26" s="72">
        <v>0</v>
      </c>
      <c r="BI26" s="72">
        <v>0</v>
      </c>
      <c r="BJ26" s="72">
        <v>0</v>
      </c>
      <c r="BK26" s="72">
        <v>0</v>
      </c>
      <c r="BL26" s="72">
        <v>0</v>
      </c>
      <c r="BM26" s="72">
        <v>682.48</v>
      </c>
      <c r="BN26" s="72">
        <v>614.76</v>
      </c>
      <c r="BO26" s="72">
        <v>58006.44</v>
      </c>
      <c r="BP26" s="72">
        <v>2929.32</v>
      </c>
      <c r="BQ26" s="72">
        <v>55077.120000000003</v>
      </c>
      <c r="BS26" s="69">
        <v>0</v>
      </c>
      <c r="BT26" s="69">
        <v>0</v>
      </c>
      <c r="BU26" s="69">
        <v>0</v>
      </c>
      <c r="BW26" t="s">
        <v>287</v>
      </c>
    </row>
    <row r="27" spans="1:75" x14ac:dyDescent="0.25">
      <c r="A27" t="s">
        <v>293</v>
      </c>
      <c r="B27" s="2" t="s">
        <v>292</v>
      </c>
      <c r="C27" s="72" t="s">
        <v>292</v>
      </c>
      <c r="D27" s="69">
        <v>230</v>
      </c>
      <c r="E27" s="69">
        <v>9352076</v>
      </c>
      <c r="F27" s="69" t="s">
        <v>293</v>
      </c>
      <c r="G27" s="72">
        <v>0</v>
      </c>
      <c r="H27" s="72">
        <v>0</v>
      </c>
      <c r="I27" s="72">
        <v>0</v>
      </c>
      <c r="J27" s="72">
        <v>0</v>
      </c>
      <c r="K27" s="72">
        <v>0</v>
      </c>
      <c r="L27" s="72">
        <v>0</v>
      </c>
      <c r="M27" s="72">
        <v>2000</v>
      </c>
      <c r="N27" s="72">
        <v>9211.4</v>
      </c>
      <c r="O27" s="72">
        <v>0</v>
      </c>
      <c r="P27" s="72">
        <v>431.7</v>
      </c>
      <c r="Q27" s="72">
        <v>6440</v>
      </c>
      <c r="R27" s="72">
        <v>0</v>
      </c>
      <c r="S27" s="72">
        <v>0</v>
      </c>
      <c r="T27" s="72">
        <v>0</v>
      </c>
      <c r="U27" s="72">
        <v>0</v>
      </c>
      <c r="V27" s="72">
        <v>0</v>
      </c>
      <c r="W27" s="72">
        <v>0</v>
      </c>
      <c r="X27" s="72">
        <v>0</v>
      </c>
      <c r="Y27" s="72">
        <v>0</v>
      </c>
      <c r="Z27" s="72">
        <v>0</v>
      </c>
      <c r="AA27" s="72">
        <v>0</v>
      </c>
      <c r="AB27" s="72">
        <v>0</v>
      </c>
      <c r="AC27" s="72">
        <v>0</v>
      </c>
      <c r="AD27" s="72">
        <v>0</v>
      </c>
      <c r="AE27" s="72">
        <v>0</v>
      </c>
      <c r="AF27" s="72">
        <v>0</v>
      </c>
      <c r="AG27" s="72">
        <v>542.14</v>
      </c>
      <c r="AH27" s="72">
        <v>12.5</v>
      </c>
      <c r="AI27" s="72">
        <v>0</v>
      </c>
      <c r="AJ27" s="72">
        <v>0</v>
      </c>
      <c r="AK27" s="72">
        <v>0</v>
      </c>
      <c r="AL27" s="72">
        <v>0</v>
      </c>
      <c r="AM27" s="72">
        <v>3.15</v>
      </c>
      <c r="AN27" s="72">
        <v>0</v>
      </c>
      <c r="AO27" s="72">
        <v>0</v>
      </c>
      <c r="AP27" s="72">
        <v>0</v>
      </c>
      <c r="AQ27" s="72">
        <v>0</v>
      </c>
      <c r="AR27" s="72">
        <v>381.86</v>
      </c>
      <c r="AS27" s="72">
        <v>0</v>
      </c>
      <c r="AT27" s="72">
        <v>0</v>
      </c>
      <c r="AU27" s="72">
        <v>0</v>
      </c>
      <c r="AV27" s="72">
        <v>0</v>
      </c>
      <c r="AW27" s="72">
        <v>0</v>
      </c>
      <c r="AX27" s="72">
        <v>0</v>
      </c>
      <c r="AY27" s="72">
        <v>0</v>
      </c>
      <c r="AZ27" s="72">
        <v>0</v>
      </c>
      <c r="BA27" s="72">
        <v>814.84999999999991</v>
      </c>
      <c r="BB27" s="72">
        <v>0</v>
      </c>
      <c r="BC27" s="72">
        <v>0</v>
      </c>
      <c r="BD27" s="72">
        <v>0</v>
      </c>
      <c r="BE27" s="72">
        <v>0</v>
      </c>
      <c r="BF27" s="72">
        <v>0</v>
      </c>
      <c r="BG27" s="72">
        <v>0</v>
      </c>
      <c r="BH27" s="72">
        <v>0</v>
      </c>
      <c r="BI27" s="72">
        <v>0</v>
      </c>
      <c r="BJ27" s="72">
        <v>0</v>
      </c>
      <c r="BK27" s="72">
        <v>0</v>
      </c>
      <c r="BL27" s="72">
        <v>0</v>
      </c>
      <c r="BM27" s="72">
        <v>516.21</v>
      </c>
      <c r="BN27" s="72">
        <v>339.16</v>
      </c>
      <c r="BO27" s="72">
        <v>17743.939999999999</v>
      </c>
      <c r="BP27" s="72">
        <v>2270.71</v>
      </c>
      <c r="BQ27" s="72">
        <v>15473.23</v>
      </c>
      <c r="BS27" s="69">
        <v>0</v>
      </c>
      <c r="BT27" s="69">
        <v>0</v>
      </c>
      <c r="BU27" s="69">
        <v>0</v>
      </c>
      <c r="BW27" t="s">
        <v>292</v>
      </c>
    </row>
    <row r="28" spans="1:75" x14ac:dyDescent="0.25">
      <c r="A28" t="s">
        <v>297</v>
      </c>
      <c r="B28" s="2" t="s">
        <v>296</v>
      </c>
      <c r="C28" s="72" t="s">
        <v>296</v>
      </c>
      <c r="D28" s="69">
        <v>232</v>
      </c>
      <c r="E28" s="69">
        <v>9352134</v>
      </c>
      <c r="F28" s="69" t="s">
        <v>297</v>
      </c>
      <c r="G28" s="72">
        <v>0</v>
      </c>
      <c r="H28" s="72">
        <v>0</v>
      </c>
      <c r="I28" s="72">
        <v>0</v>
      </c>
      <c r="J28" s="72">
        <v>0</v>
      </c>
      <c r="K28" s="72">
        <v>0</v>
      </c>
      <c r="L28" s="72">
        <v>0</v>
      </c>
      <c r="M28" s="72">
        <v>0</v>
      </c>
      <c r="N28" s="72">
        <v>0</v>
      </c>
      <c r="O28" s="72">
        <v>0</v>
      </c>
      <c r="P28" s="72">
        <v>0</v>
      </c>
      <c r="Q28" s="72">
        <v>0</v>
      </c>
      <c r="R28" s="72">
        <v>0</v>
      </c>
      <c r="S28" s="72">
        <v>0</v>
      </c>
      <c r="T28" s="72">
        <v>0</v>
      </c>
      <c r="U28" s="72">
        <v>0</v>
      </c>
      <c r="V28" s="72">
        <v>0</v>
      </c>
      <c r="W28" s="72">
        <v>0</v>
      </c>
      <c r="X28" s="72">
        <v>0</v>
      </c>
      <c r="Y28" s="72">
        <v>0</v>
      </c>
      <c r="Z28" s="72">
        <v>0</v>
      </c>
      <c r="AA28" s="72">
        <v>0</v>
      </c>
      <c r="AB28" s="72">
        <v>0</v>
      </c>
      <c r="AC28" s="72">
        <v>0</v>
      </c>
      <c r="AD28" s="72">
        <v>0</v>
      </c>
      <c r="AE28" s="72">
        <v>0</v>
      </c>
      <c r="AF28" s="72">
        <v>0</v>
      </c>
      <c r="AG28" s="72">
        <v>0</v>
      </c>
      <c r="AH28" s="72">
        <v>0</v>
      </c>
      <c r="AI28" s="72">
        <v>0</v>
      </c>
      <c r="AJ28" s="72">
        <v>0</v>
      </c>
      <c r="AK28" s="72">
        <v>0</v>
      </c>
      <c r="AL28" s="72">
        <v>0</v>
      </c>
      <c r="AM28" s="72">
        <v>0</v>
      </c>
      <c r="AN28" s="72">
        <v>0</v>
      </c>
      <c r="AO28" s="72">
        <v>0</v>
      </c>
      <c r="AP28" s="72">
        <v>0</v>
      </c>
      <c r="AQ28" s="72">
        <v>0</v>
      </c>
      <c r="AR28" s="72">
        <v>0</v>
      </c>
      <c r="AS28" s="72">
        <v>0</v>
      </c>
      <c r="AT28" s="72">
        <v>0</v>
      </c>
      <c r="AU28" s="72">
        <v>0</v>
      </c>
      <c r="AV28" s="72">
        <v>0</v>
      </c>
      <c r="AW28" s="72">
        <v>0</v>
      </c>
      <c r="AX28" s="72">
        <v>0</v>
      </c>
      <c r="AY28" s="72">
        <v>0</v>
      </c>
      <c r="AZ28" s="72">
        <v>0</v>
      </c>
      <c r="BA28" s="72">
        <v>0</v>
      </c>
      <c r="BB28" s="72">
        <v>0</v>
      </c>
      <c r="BC28" s="72">
        <v>0</v>
      </c>
      <c r="BD28" s="72">
        <v>0</v>
      </c>
      <c r="BE28" s="72">
        <v>0</v>
      </c>
      <c r="BF28" s="72">
        <v>0</v>
      </c>
      <c r="BG28" s="72">
        <v>0</v>
      </c>
      <c r="BH28" s="72">
        <v>0</v>
      </c>
      <c r="BI28" s="72">
        <v>0</v>
      </c>
      <c r="BJ28" s="72">
        <v>0</v>
      </c>
      <c r="BK28" s="72">
        <v>0</v>
      </c>
      <c r="BL28" s="72">
        <v>0</v>
      </c>
      <c r="BM28" s="72">
        <v>0</v>
      </c>
      <c r="BN28" s="72">
        <v>0</v>
      </c>
      <c r="BO28" s="72">
        <v>0</v>
      </c>
      <c r="BP28" s="72">
        <v>0</v>
      </c>
      <c r="BQ28" s="72">
        <v>0</v>
      </c>
      <c r="BS28" s="69">
        <v>0</v>
      </c>
      <c r="BT28" s="69">
        <v>0</v>
      </c>
      <c r="BU28" s="69">
        <v>0</v>
      </c>
      <c r="BW28" t="s">
        <v>296</v>
      </c>
    </row>
    <row r="29" spans="1:75" x14ac:dyDescent="0.25">
      <c r="A29" t="s">
        <v>302</v>
      </c>
      <c r="B29" s="2" t="s">
        <v>301</v>
      </c>
      <c r="C29" s="72" t="s">
        <v>301</v>
      </c>
      <c r="D29" s="69">
        <v>237</v>
      </c>
      <c r="E29" s="69">
        <v>9352079</v>
      </c>
      <c r="F29" s="69" t="s">
        <v>302</v>
      </c>
      <c r="G29" s="72">
        <v>0</v>
      </c>
      <c r="H29" s="72">
        <v>0</v>
      </c>
      <c r="I29" s="72">
        <v>0</v>
      </c>
      <c r="J29" s="72">
        <v>0</v>
      </c>
      <c r="K29" s="72">
        <v>0</v>
      </c>
      <c r="L29" s="72">
        <v>0</v>
      </c>
      <c r="M29" s="72">
        <v>0</v>
      </c>
      <c r="N29" s="72">
        <v>0</v>
      </c>
      <c r="O29" s="72">
        <v>0</v>
      </c>
      <c r="P29" s="72">
        <v>0</v>
      </c>
      <c r="Q29" s="72">
        <v>0</v>
      </c>
      <c r="R29" s="72">
        <v>0</v>
      </c>
      <c r="S29" s="72">
        <v>0</v>
      </c>
      <c r="T29" s="72">
        <v>0</v>
      </c>
      <c r="U29" s="72">
        <v>0</v>
      </c>
      <c r="V29" s="72">
        <v>0</v>
      </c>
      <c r="W29" s="72">
        <v>0</v>
      </c>
      <c r="X29" s="72">
        <v>0</v>
      </c>
      <c r="Y29" s="72">
        <v>0</v>
      </c>
      <c r="Z29" s="72">
        <v>0</v>
      </c>
      <c r="AA29" s="72">
        <v>0</v>
      </c>
      <c r="AB29" s="72">
        <v>0</v>
      </c>
      <c r="AC29" s="72">
        <v>0</v>
      </c>
      <c r="AD29" s="72">
        <v>0</v>
      </c>
      <c r="AE29" s="72">
        <v>0</v>
      </c>
      <c r="AF29" s="72">
        <v>0</v>
      </c>
      <c r="AG29" s="72">
        <v>46.46</v>
      </c>
      <c r="AH29" s="72">
        <v>0</v>
      </c>
      <c r="AI29" s="72">
        <v>0</v>
      </c>
      <c r="AJ29" s="72">
        <v>0</v>
      </c>
      <c r="AK29" s="72">
        <v>0</v>
      </c>
      <c r="AL29" s="72">
        <v>0</v>
      </c>
      <c r="AM29" s="72">
        <v>0</v>
      </c>
      <c r="AN29" s="72">
        <v>0</v>
      </c>
      <c r="AO29" s="72">
        <v>0</v>
      </c>
      <c r="AP29" s="72">
        <v>0</v>
      </c>
      <c r="AQ29" s="72">
        <v>0</v>
      </c>
      <c r="AR29" s="72">
        <v>0</v>
      </c>
      <c r="AS29" s="72">
        <v>0</v>
      </c>
      <c r="AT29" s="72">
        <v>0</v>
      </c>
      <c r="AU29" s="72">
        <v>0</v>
      </c>
      <c r="AV29" s="72">
        <v>0</v>
      </c>
      <c r="AW29" s="72">
        <v>0</v>
      </c>
      <c r="AX29" s="72">
        <v>0</v>
      </c>
      <c r="AY29" s="72">
        <v>0</v>
      </c>
      <c r="AZ29" s="72">
        <v>0</v>
      </c>
      <c r="BA29" s="72">
        <v>2.3980817331903381E-14</v>
      </c>
      <c r="BB29" s="72">
        <v>0</v>
      </c>
      <c r="BC29" s="72">
        <v>0</v>
      </c>
      <c r="BD29" s="72">
        <v>0</v>
      </c>
      <c r="BE29" s="72">
        <v>0</v>
      </c>
      <c r="BF29" s="72">
        <v>0</v>
      </c>
      <c r="BG29" s="72">
        <v>0</v>
      </c>
      <c r="BH29" s="72">
        <v>0</v>
      </c>
      <c r="BI29" s="72">
        <v>0</v>
      </c>
      <c r="BJ29" s="72">
        <v>0</v>
      </c>
      <c r="BK29" s="72">
        <v>0</v>
      </c>
      <c r="BL29" s="72">
        <v>0</v>
      </c>
      <c r="BM29" s="72">
        <v>0</v>
      </c>
      <c r="BN29" s="72">
        <v>0</v>
      </c>
      <c r="BO29" s="72">
        <v>0</v>
      </c>
      <c r="BP29" s="72">
        <v>46.460000000000022</v>
      </c>
      <c r="BQ29" s="72">
        <v>-46.460000000000022</v>
      </c>
      <c r="BS29" s="69">
        <v>0</v>
      </c>
      <c r="BT29" s="69">
        <v>0</v>
      </c>
      <c r="BU29" s="69">
        <v>0</v>
      </c>
      <c r="BW29" t="s">
        <v>301</v>
      </c>
    </row>
    <row r="30" spans="1:75" x14ac:dyDescent="0.25">
      <c r="A30" t="s">
        <v>307</v>
      </c>
      <c r="B30" s="2" t="s">
        <v>306</v>
      </c>
      <c r="C30" s="72" t="s">
        <v>306</v>
      </c>
      <c r="D30" s="69">
        <v>238</v>
      </c>
      <c r="E30" s="69">
        <v>9352931</v>
      </c>
      <c r="F30" s="69" t="s">
        <v>307</v>
      </c>
      <c r="G30" s="72">
        <v>0</v>
      </c>
      <c r="H30" s="72">
        <v>0</v>
      </c>
      <c r="I30" s="72">
        <v>0</v>
      </c>
      <c r="J30" s="72">
        <v>0</v>
      </c>
      <c r="K30" s="72">
        <v>0</v>
      </c>
      <c r="L30" s="72">
        <v>0</v>
      </c>
      <c r="M30" s="72">
        <v>0</v>
      </c>
      <c r="N30" s="72">
        <v>0</v>
      </c>
      <c r="O30" s="72">
        <v>0</v>
      </c>
      <c r="P30" s="72">
        <v>0</v>
      </c>
      <c r="Q30" s="72">
        <v>0</v>
      </c>
      <c r="R30" s="72">
        <v>0</v>
      </c>
      <c r="S30" s="72">
        <v>0</v>
      </c>
      <c r="T30" s="72">
        <v>0</v>
      </c>
      <c r="U30" s="72">
        <v>0</v>
      </c>
      <c r="V30" s="72">
        <v>0</v>
      </c>
      <c r="W30" s="72">
        <v>0</v>
      </c>
      <c r="X30" s="72">
        <v>0</v>
      </c>
      <c r="Y30" s="72">
        <v>0</v>
      </c>
      <c r="Z30" s="72">
        <v>0</v>
      </c>
      <c r="AA30" s="72">
        <v>0</v>
      </c>
      <c r="AB30" s="72">
        <v>0</v>
      </c>
      <c r="AC30" s="72">
        <v>0</v>
      </c>
      <c r="AD30" s="72">
        <v>0</v>
      </c>
      <c r="AE30" s="72">
        <v>0</v>
      </c>
      <c r="AF30" s="72">
        <v>0</v>
      </c>
      <c r="AG30" s="72">
        <v>0</v>
      </c>
      <c r="AH30" s="72">
        <v>0</v>
      </c>
      <c r="AI30" s="72">
        <v>0</v>
      </c>
      <c r="AJ30" s="72">
        <v>0</v>
      </c>
      <c r="AK30" s="72">
        <v>0</v>
      </c>
      <c r="AL30" s="72">
        <v>0</v>
      </c>
      <c r="AM30" s="72">
        <v>0</v>
      </c>
      <c r="AN30" s="72">
        <v>0</v>
      </c>
      <c r="AO30" s="72">
        <v>0</v>
      </c>
      <c r="AP30" s="72">
        <v>0</v>
      </c>
      <c r="AQ30" s="72">
        <v>0</v>
      </c>
      <c r="AR30" s="72">
        <v>0</v>
      </c>
      <c r="AS30" s="72">
        <v>0</v>
      </c>
      <c r="AT30" s="72">
        <v>0</v>
      </c>
      <c r="AU30" s="72">
        <v>0</v>
      </c>
      <c r="AV30" s="72">
        <v>0</v>
      </c>
      <c r="AW30" s="72">
        <v>0</v>
      </c>
      <c r="AX30" s="72">
        <v>0</v>
      </c>
      <c r="AY30" s="72">
        <v>0</v>
      </c>
      <c r="AZ30" s="72">
        <v>0</v>
      </c>
      <c r="BA30" s="72">
        <v>0</v>
      </c>
      <c r="BB30" s="72">
        <v>0</v>
      </c>
      <c r="BC30" s="72">
        <v>0</v>
      </c>
      <c r="BD30" s="72">
        <v>0</v>
      </c>
      <c r="BE30" s="72">
        <v>0</v>
      </c>
      <c r="BF30" s="72">
        <v>0</v>
      </c>
      <c r="BG30" s="72">
        <v>0</v>
      </c>
      <c r="BH30" s="72">
        <v>0</v>
      </c>
      <c r="BI30" s="72">
        <v>0</v>
      </c>
      <c r="BJ30" s="72">
        <v>0</v>
      </c>
      <c r="BK30" s="72">
        <v>0</v>
      </c>
      <c r="BL30" s="72">
        <v>0</v>
      </c>
      <c r="BM30" s="72">
        <v>0</v>
      </c>
      <c r="BN30" s="72">
        <v>0</v>
      </c>
      <c r="BO30" s="72">
        <v>0</v>
      </c>
      <c r="BP30" s="72">
        <v>0</v>
      </c>
      <c r="BQ30" s="72">
        <v>0</v>
      </c>
      <c r="BS30" s="69">
        <v>0</v>
      </c>
      <c r="BT30" s="69">
        <v>0</v>
      </c>
      <c r="BU30" s="69">
        <v>0</v>
      </c>
      <c r="BW30" t="s">
        <v>306</v>
      </c>
    </row>
    <row r="31" spans="1:75" x14ac:dyDescent="0.25">
      <c r="A31" t="s">
        <v>312</v>
      </c>
      <c r="B31" s="2" t="s">
        <v>311</v>
      </c>
      <c r="C31" s="72" t="s">
        <v>311</v>
      </c>
      <c r="D31" s="69">
        <v>239</v>
      </c>
      <c r="E31" s="69">
        <v>9352042</v>
      </c>
      <c r="F31" s="69" t="s">
        <v>312</v>
      </c>
      <c r="G31" s="72">
        <v>0</v>
      </c>
      <c r="H31" s="72">
        <v>0</v>
      </c>
      <c r="I31" s="72">
        <v>0</v>
      </c>
      <c r="J31" s="72">
        <v>0</v>
      </c>
      <c r="K31" s="72">
        <v>0</v>
      </c>
      <c r="L31" s="72">
        <v>0</v>
      </c>
      <c r="M31" s="72">
        <v>500</v>
      </c>
      <c r="N31" s="72">
        <v>2157.25</v>
      </c>
      <c r="O31" s="72">
        <v>0</v>
      </c>
      <c r="P31" s="72">
        <v>2160.13</v>
      </c>
      <c r="Q31" s="72">
        <v>0</v>
      </c>
      <c r="R31" s="72">
        <v>0</v>
      </c>
      <c r="S31" s="72">
        <v>1407</v>
      </c>
      <c r="T31" s="72">
        <v>160</v>
      </c>
      <c r="U31" s="72">
        <v>0</v>
      </c>
      <c r="V31" s="72">
        <v>0</v>
      </c>
      <c r="W31" s="72">
        <v>0</v>
      </c>
      <c r="X31" s="72">
        <v>0</v>
      </c>
      <c r="Y31" s="72">
        <v>0</v>
      </c>
      <c r="Z31" s="72">
        <v>0</v>
      </c>
      <c r="AA31" s="72">
        <v>0</v>
      </c>
      <c r="AB31" s="72">
        <v>0</v>
      </c>
      <c r="AC31" s="72">
        <v>0</v>
      </c>
      <c r="AD31" s="72">
        <v>0</v>
      </c>
      <c r="AE31" s="72">
        <v>0</v>
      </c>
      <c r="AF31" s="72">
        <v>0</v>
      </c>
      <c r="AG31" s="72">
        <v>0</v>
      </c>
      <c r="AH31" s="72">
        <v>0</v>
      </c>
      <c r="AI31" s="72">
        <v>0</v>
      </c>
      <c r="AJ31" s="72">
        <v>0</v>
      </c>
      <c r="AK31" s="72">
        <v>0</v>
      </c>
      <c r="AL31" s="72">
        <v>0</v>
      </c>
      <c r="AM31" s="72">
        <v>0</v>
      </c>
      <c r="AN31" s="72">
        <v>0</v>
      </c>
      <c r="AO31" s="72">
        <v>0</v>
      </c>
      <c r="AP31" s="72">
        <v>0</v>
      </c>
      <c r="AQ31" s="72">
        <v>202.68</v>
      </c>
      <c r="AR31" s="72">
        <v>0</v>
      </c>
      <c r="AS31" s="72">
        <v>0</v>
      </c>
      <c r="AT31" s="72">
        <v>0</v>
      </c>
      <c r="AU31" s="72">
        <v>0</v>
      </c>
      <c r="AV31" s="72">
        <v>0</v>
      </c>
      <c r="AW31" s="72">
        <v>0</v>
      </c>
      <c r="AX31" s="72">
        <v>0</v>
      </c>
      <c r="AY31" s="72">
        <v>0</v>
      </c>
      <c r="AZ31" s="72">
        <v>0</v>
      </c>
      <c r="BA31" s="72">
        <v>2.63</v>
      </c>
      <c r="BB31" s="72">
        <v>0</v>
      </c>
      <c r="BC31" s="72">
        <v>0</v>
      </c>
      <c r="BD31" s="72">
        <v>0</v>
      </c>
      <c r="BE31" s="72">
        <v>0</v>
      </c>
      <c r="BF31" s="72">
        <v>0</v>
      </c>
      <c r="BG31" s="72">
        <v>0</v>
      </c>
      <c r="BH31" s="72">
        <v>0</v>
      </c>
      <c r="BI31" s="72">
        <v>0</v>
      </c>
      <c r="BJ31" s="72">
        <v>0</v>
      </c>
      <c r="BK31" s="72">
        <v>0</v>
      </c>
      <c r="BL31" s="72">
        <v>0</v>
      </c>
      <c r="BM31" s="72">
        <v>0</v>
      </c>
      <c r="BN31" s="72">
        <v>0</v>
      </c>
      <c r="BO31" s="72">
        <v>6384.38</v>
      </c>
      <c r="BP31" s="72">
        <v>205.31</v>
      </c>
      <c r="BQ31" s="72">
        <v>6179.07</v>
      </c>
      <c r="BS31" s="69">
        <v>0</v>
      </c>
      <c r="BT31" s="69">
        <v>0</v>
      </c>
      <c r="BU31" s="69">
        <v>0</v>
      </c>
      <c r="BW31" t="s">
        <v>311</v>
      </c>
    </row>
    <row r="32" spans="1:75" x14ac:dyDescent="0.25">
      <c r="A32" t="s">
        <v>317</v>
      </c>
      <c r="B32" s="2" t="s">
        <v>316</v>
      </c>
      <c r="C32" s="72" t="s">
        <v>316</v>
      </c>
      <c r="D32" s="69">
        <v>245</v>
      </c>
      <c r="E32" s="69">
        <v>9352084</v>
      </c>
      <c r="F32" s="69" t="s">
        <v>317</v>
      </c>
      <c r="G32" s="72">
        <v>0</v>
      </c>
      <c r="H32" s="72">
        <v>0</v>
      </c>
      <c r="I32" s="72">
        <v>0</v>
      </c>
      <c r="J32" s="72">
        <v>0</v>
      </c>
      <c r="K32" s="72">
        <v>0</v>
      </c>
      <c r="L32" s="72">
        <v>0</v>
      </c>
      <c r="M32" s="72">
        <v>0</v>
      </c>
      <c r="N32" s="72">
        <v>0</v>
      </c>
      <c r="O32" s="72">
        <v>0</v>
      </c>
      <c r="P32" s="72">
        <v>0</v>
      </c>
      <c r="Q32" s="72">
        <v>0</v>
      </c>
      <c r="R32" s="72">
        <v>0</v>
      </c>
      <c r="S32" s="72">
        <v>0</v>
      </c>
      <c r="T32" s="72">
        <v>0</v>
      </c>
      <c r="U32" s="72">
        <v>0</v>
      </c>
      <c r="V32" s="72">
        <v>0</v>
      </c>
      <c r="W32" s="72">
        <v>0</v>
      </c>
      <c r="X32" s="72">
        <v>0</v>
      </c>
      <c r="Y32" s="72">
        <v>0</v>
      </c>
      <c r="Z32" s="72">
        <v>0</v>
      </c>
      <c r="AA32" s="72">
        <v>0</v>
      </c>
      <c r="AB32" s="72">
        <v>0</v>
      </c>
      <c r="AC32" s="72">
        <v>0</v>
      </c>
      <c r="AD32" s="72">
        <v>0</v>
      </c>
      <c r="AE32" s="72">
        <v>0</v>
      </c>
      <c r="AF32" s="72">
        <v>0</v>
      </c>
      <c r="AG32" s="72">
        <v>0</v>
      </c>
      <c r="AH32" s="72">
        <v>0</v>
      </c>
      <c r="AI32" s="72">
        <v>0</v>
      </c>
      <c r="AJ32" s="72">
        <v>0</v>
      </c>
      <c r="AK32" s="72">
        <v>0</v>
      </c>
      <c r="AL32" s="72">
        <v>0</v>
      </c>
      <c r="AM32" s="72">
        <v>0</v>
      </c>
      <c r="AN32" s="72">
        <v>0</v>
      </c>
      <c r="AO32" s="72">
        <v>0</v>
      </c>
      <c r="AP32" s="72">
        <v>0</v>
      </c>
      <c r="AQ32" s="72">
        <v>0</v>
      </c>
      <c r="AR32" s="72">
        <v>0</v>
      </c>
      <c r="AS32" s="72">
        <v>0</v>
      </c>
      <c r="AT32" s="72">
        <v>0</v>
      </c>
      <c r="AU32" s="72">
        <v>0</v>
      </c>
      <c r="AV32" s="72">
        <v>0</v>
      </c>
      <c r="AW32" s="72">
        <v>0</v>
      </c>
      <c r="AX32" s="72">
        <v>0</v>
      </c>
      <c r="AY32" s="72">
        <v>0</v>
      </c>
      <c r="AZ32" s="72">
        <v>0</v>
      </c>
      <c r="BA32" s="72">
        <v>-5.6621374255882984E-15</v>
      </c>
      <c r="BB32" s="72">
        <v>0</v>
      </c>
      <c r="BC32" s="72">
        <v>0</v>
      </c>
      <c r="BD32" s="72">
        <v>0</v>
      </c>
      <c r="BE32" s="72">
        <v>0</v>
      </c>
      <c r="BF32" s="72">
        <v>0</v>
      </c>
      <c r="BG32" s="72">
        <v>0</v>
      </c>
      <c r="BH32" s="72">
        <v>0</v>
      </c>
      <c r="BI32" s="72">
        <v>0</v>
      </c>
      <c r="BJ32" s="72">
        <v>0</v>
      </c>
      <c r="BK32" s="72">
        <v>0</v>
      </c>
      <c r="BL32" s="72">
        <v>0</v>
      </c>
      <c r="BM32" s="72">
        <v>0</v>
      </c>
      <c r="BN32" s="72">
        <v>0</v>
      </c>
      <c r="BO32" s="72">
        <v>0</v>
      </c>
      <c r="BP32" s="72">
        <v>-5.6621374255882984E-15</v>
      </c>
      <c r="BQ32" s="72">
        <v>5.6621374255882984E-15</v>
      </c>
      <c r="BS32" s="69">
        <v>0</v>
      </c>
      <c r="BT32" s="69">
        <v>0</v>
      </c>
      <c r="BU32" s="69">
        <v>0</v>
      </c>
      <c r="BW32" t="s">
        <v>316</v>
      </c>
    </row>
    <row r="33" spans="1:75" x14ac:dyDescent="0.25">
      <c r="A33" t="s">
        <v>322</v>
      </c>
      <c r="B33" s="2" t="s">
        <v>321</v>
      </c>
      <c r="C33" s="72" t="s">
        <v>321</v>
      </c>
      <c r="D33" s="69">
        <v>246</v>
      </c>
      <c r="E33" s="69">
        <v>9352085</v>
      </c>
      <c r="F33" s="69" t="s">
        <v>322</v>
      </c>
      <c r="G33" s="72">
        <v>0</v>
      </c>
      <c r="H33" s="72">
        <v>0</v>
      </c>
      <c r="I33" s="72">
        <v>0</v>
      </c>
      <c r="J33" s="72">
        <v>0</v>
      </c>
      <c r="K33" s="72">
        <v>0</v>
      </c>
      <c r="L33" s="72">
        <v>0</v>
      </c>
      <c r="M33" s="72">
        <v>0</v>
      </c>
      <c r="N33" s="72">
        <v>0</v>
      </c>
      <c r="O33" s="72">
        <v>0</v>
      </c>
      <c r="P33" s="72">
        <v>0</v>
      </c>
      <c r="Q33" s="72">
        <v>0</v>
      </c>
      <c r="R33" s="72">
        <v>0</v>
      </c>
      <c r="S33" s="72">
        <v>0</v>
      </c>
      <c r="T33" s="72">
        <v>0</v>
      </c>
      <c r="U33" s="72">
        <v>0</v>
      </c>
      <c r="V33" s="72">
        <v>0</v>
      </c>
      <c r="W33" s="72">
        <v>0</v>
      </c>
      <c r="X33" s="72">
        <v>0</v>
      </c>
      <c r="Y33" s="72">
        <v>0</v>
      </c>
      <c r="Z33" s="72">
        <v>0</v>
      </c>
      <c r="AA33" s="72">
        <v>0</v>
      </c>
      <c r="AB33" s="72">
        <v>0</v>
      </c>
      <c r="AC33" s="72">
        <v>0</v>
      </c>
      <c r="AD33" s="72">
        <v>0</v>
      </c>
      <c r="AE33" s="72">
        <v>0</v>
      </c>
      <c r="AF33" s="72">
        <v>0</v>
      </c>
      <c r="AG33" s="72">
        <v>0</v>
      </c>
      <c r="AH33" s="72">
        <v>0</v>
      </c>
      <c r="AI33" s="72">
        <v>0</v>
      </c>
      <c r="AJ33" s="72">
        <v>0</v>
      </c>
      <c r="AK33" s="72">
        <v>0</v>
      </c>
      <c r="AL33" s="72">
        <v>0</v>
      </c>
      <c r="AM33" s="72">
        <v>0</v>
      </c>
      <c r="AN33" s="72">
        <v>0</v>
      </c>
      <c r="AO33" s="72">
        <v>0</v>
      </c>
      <c r="AP33" s="72">
        <v>0</v>
      </c>
      <c r="AQ33" s="72">
        <v>0</v>
      </c>
      <c r="AR33" s="72">
        <v>0</v>
      </c>
      <c r="AS33" s="72">
        <v>0</v>
      </c>
      <c r="AT33" s="72">
        <v>0</v>
      </c>
      <c r="AU33" s="72">
        <v>0</v>
      </c>
      <c r="AV33" s="72">
        <v>0</v>
      </c>
      <c r="AW33" s="72">
        <v>0</v>
      </c>
      <c r="AX33" s="72">
        <v>0</v>
      </c>
      <c r="AY33" s="72">
        <v>0</v>
      </c>
      <c r="AZ33" s="72">
        <v>0</v>
      </c>
      <c r="BA33" s="72">
        <v>0</v>
      </c>
      <c r="BB33" s="72">
        <v>0</v>
      </c>
      <c r="BC33" s="72">
        <v>0</v>
      </c>
      <c r="BD33" s="72">
        <v>0</v>
      </c>
      <c r="BE33" s="72">
        <v>0</v>
      </c>
      <c r="BF33" s="72">
        <v>0</v>
      </c>
      <c r="BG33" s="72">
        <v>0</v>
      </c>
      <c r="BH33" s="72">
        <v>0</v>
      </c>
      <c r="BI33" s="72">
        <v>0</v>
      </c>
      <c r="BJ33" s="72">
        <v>0</v>
      </c>
      <c r="BK33" s="72">
        <v>0</v>
      </c>
      <c r="BL33" s="72">
        <v>0</v>
      </c>
      <c r="BM33" s="72">
        <v>0</v>
      </c>
      <c r="BN33" s="72">
        <v>0</v>
      </c>
      <c r="BO33" s="72">
        <v>0</v>
      </c>
      <c r="BP33" s="72">
        <v>0</v>
      </c>
      <c r="BQ33" s="72">
        <v>0</v>
      </c>
      <c r="BS33" s="69">
        <v>0</v>
      </c>
      <c r="BT33" s="69">
        <v>0</v>
      </c>
      <c r="BU33" s="69">
        <v>0</v>
      </c>
      <c r="BW33" t="s">
        <v>321</v>
      </c>
    </row>
    <row r="34" spans="1:75" x14ac:dyDescent="0.25">
      <c r="A34" s="19" t="s">
        <v>675</v>
      </c>
      <c r="B34" s="2" t="s">
        <v>326</v>
      </c>
      <c r="C34" s="72" t="s">
        <v>326</v>
      </c>
      <c r="D34" s="69">
        <v>258</v>
      </c>
      <c r="E34" s="69">
        <v>9352166</v>
      </c>
      <c r="F34" s="69" t="s">
        <v>327</v>
      </c>
      <c r="G34" s="72">
        <v>0</v>
      </c>
      <c r="H34" s="72">
        <v>0</v>
      </c>
      <c r="I34" s="72">
        <v>0</v>
      </c>
      <c r="J34" s="72">
        <v>0</v>
      </c>
      <c r="K34" s="72">
        <v>0</v>
      </c>
      <c r="L34" s="72">
        <v>0</v>
      </c>
      <c r="M34" s="72">
        <v>0</v>
      </c>
      <c r="N34" s="72">
        <v>0</v>
      </c>
      <c r="O34" s="72">
        <v>0</v>
      </c>
      <c r="P34" s="72">
        <v>0</v>
      </c>
      <c r="Q34" s="72">
        <v>0</v>
      </c>
      <c r="R34" s="72">
        <v>0</v>
      </c>
      <c r="S34" s="72">
        <v>0</v>
      </c>
      <c r="T34" s="72">
        <v>0</v>
      </c>
      <c r="U34" s="72">
        <v>0</v>
      </c>
      <c r="V34" s="72">
        <v>0</v>
      </c>
      <c r="W34" s="72">
        <v>0</v>
      </c>
      <c r="X34" s="72">
        <v>0</v>
      </c>
      <c r="Y34" s="72">
        <v>0</v>
      </c>
      <c r="Z34" s="72">
        <v>0</v>
      </c>
      <c r="AA34" s="72">
        <v>0</v>
      </c>
      <c r="AB34" s="72">
        <v>0</v>
      </c>
      <c r="AC34" s="72">
        <v>0</v>
      </c>
      <c r="AD34" s="72">
        <v>0</v>
      </c>
      <c r="AE34" s="72">
        <v>0</v>
      </c>
      <c r="AF34" s="72">
        <v>0</v>
      </c>
      <c r="AG34" s="72">
        <v>0</v>
      </c>
      <c r="AH34" s="72">
        <v>0</v>
      </c>
      <c r="AI34" s="72">
        <v>0</v>
      </c>
      <c r="AJ34" s="72">
        <v>0</v>
      </c>
      <c r="AK34" s="72">
        <v>0</v>
      </c>
      <c r="AL34" s="72">
        <v>0</v>
      </c>
      <c r="AM34" s="72">
        <v>0</v>
      </c>
      <c r="AN34" s="72">
        <v>0</v>
      </c>
      <c r="AO34" s="72">
        <v>0</v>
      </c>
      <c r="AP34" s="72">
        <v>0</v>
      </c>
      <c r="AQ34" s="72">
        <v>0</v>
      </c>
      <c r="AR34" s="72">
        <v>0</v>
      </c>
      <c r="AS34" s="72">
        <v>0</v>
      </c>
      <c r="AT34" s="72">
        <v>0</v>
      </c>
      <c r="AU34" s="72">
        <v>0</v>
      </c>
      <c r="AV34" s="72">
        <v>0</v>
      </c>
      <c r="AW34" s="72">
        <v>0</v>
      </c>
      <c r="AX34" s="72">
        <v>0</v>
      </c>
      <c r="AY34" s="72">
        <v>0</v>
      </c>
      <c r="AZ34" s="72">
        <v>0</v>
      </c>
      <c r="BA34" s="72">
        <v>0</v>
      </c>
      <c r="BB34" s="72">
        <v>0</v>
      </c>
      <c r="BC34" s="72">
        <v>0</v>
      </c>
      <c r="BD34" s="72">
        <v>0</v>
      </c>
      <c r="BE34" s="72">
        <v>0</v>
      </c>
      <c r="BF34" s="72">
        <v>0</v>
      </c>
      <c r="BG34" s="72">
        <v>0</v>
      </c>
      <c r="BH34" s="72">
        <v>0</v>
      </c>
      <c r="BI34" s="72">
        <v>0</v>
      </c>
      <c r="BJ34" s="72">
        <v>0</v>
      </c>
      <c r="BK34" s="72">
        <v>0</v>
      </c>
      <c r="BL34" s="72">
        <v>0</v>
      </c>
      <c r="BM34" s="72">
        <v>0</v>
      </c>
      <c r="BN34" s="72">
        <v>0</v>
      </c>
      <c r="BO34" s="72">
        <v>0</v>
      </c>
      <c r="BP34" s="72">
        <v>0</v>
      </c>
      <c r="BQ34" s="72">
        <v>0</v>
      </c>
      <c r="BS34" s="69">
        <v>0</v>
      </c>
      <c r="BT34" s="69">
        <v>0</v>
      </c>
      <c r="BU34" s="69">
        <v>0</v>
      </c>
      <c r="BW34" t="s">
        <v>326</v>
      </c>
    </row>
    <row r="35" spans="1:75" x14ac:dyDescent="0.25">
      <c r="A35" t="s">
        <v>676</v>
      </c>
      <c r="B35" s="2" t="s">
        <v>331</v>
      </c>
      <c r="C35" s="72" t="s">
        <v>331</v>
      </c>
      <c r="D35" s="69">
        <v>259</v>
      </c>
      <c r="E35" s="69">
        <v>0</v>
      </c>
      <c r="F35" s="69">
        <v>0</v>
      </c>
      <c r="G35" s="72">
        <v>0</v>
      </c>
      <c r="H35" s="72">
        <v>0</v>
      </c>
      <c r="I35" s="72">
        <v>0</v>
      </c>
      <c r="J35" s="72">
        <v>0</v>
      </c>
      <c r="K35" s="72">
        <v>0</v>
      </c>
      <c r="L35" s="72">
        <v>0</v>
      </c>
      <c r="M35" s="72">
        <v>0</v>
      </c>
      <c r="N35" s="72">
        <v>0</v>
      </c>
      <c r="O35" s="72">
        <v>0</v>
      </c>
      <c r="P35" s="72">
        <v>0</v>
      </c>
      <c r="Q35" s="72">
        <v>0</v>
      </c>
      <c r="R35" s="72">
        <v>0</v>
      </c>
      <c r="S35" s="72">
        <v>0</v>
      </c>
      <c r="T35" s="72">
        <v>0</v>
      </c>
      <c r="U35" s="72">
        <v>0</v>
      </c>
      <c r="V35" s="72">
        <v>0</v>
      </c>
      <c r="W35" s="72">
        <v>0</v>
      </c>
      <c r="X35" s="72">
        <v>0</v>
      </c>
      <c r="Y35" s="72">
        <v>0</v>
      </c>
      <c r="Z35" s="72">
        <v>0</v>
      </c>
      <c r="AA35" s="72">
        <v>0</v>
      </c>
      <c r="AB35" s="72">
        <v>0</v>
      </c>
      <c r="AC35" s="72">
        <v>0</v>
      </c>
      <c r="AD35" s="72">
        <v>0</v>
      </c>
      <c r="AE35" s="72">
        <v>0</v>
      </c>
      <c r="AF35" s="72">
        <v>0</v>
      </c>
      <c r="AG35" s="72">
        <v>0</v>
      </c>
      <c r="AH35" s="72">
        <v>0</v>
      </c>
      <c r="AI35" s="72">
        <v>0</v>
      </c>
      <c r="AJ35" s="72">
        <v>0</v>
      </c>
      <c r="AK35" s="72">
        <v>0</v>
      </c>
      <c r="AL35" s="72">
        <v>0</v>
      </c>
      <c r="AM35" s="72">
        <v>0</v>
      </c>
      <c r="AN35" s="72">
        <v>0</v>
      </c>
      <c r="AO35" s="72">
        <v>0</v>
      </c>
      <c r="AP35" s="72">
        <v>0</v>
      </c>
      <c r="AQ35" s="72">
        <v>0</v>
      </c>
      <c r="AR35" s="72">
        <v>0</v>
      </c>
      <c r="AS35" s="72">
        <v>0</v>
      </c>
      <c r="AT35" s="72">
        <v>0</v>
      </c>
      <c r="AU35" s="72">
        <v>0</v>
      </c>
      <c r="AV35" s="72">
        <v>0</v>
      </c>
      <c r="AW35" s="72">
        <v>0</v>
      </c>
      <c r="AX35" s="72">
        <v>0</v>
      </c>
      <c r="AY35" s="72">
        <v>0</v>
      </c>
      <c r="AZ35" s="72">
        <v>0</v>
      </c>
      <c r="BA35" s="72">
        <v>0</v>
      </c>
      <c r="BB35" s="72">
        <v>0</v>
      </c>
      <c r="BC35" s="72">
        <v>0</v>
      </c>
      <c r="BD35" s="72">
        <v>0</v>
      </c>
      <c r="BE35" s="72">
        <v>0</v>
      </c>
      <c r="BF35" s="72">
        <v>0</v>
      </c>
      <c r="BG35" s="72">
        <v>0</v>
      </c>
      <c r="BH35" s="72">
        <v>0</v>
      </c>
      <c r="BI35" s="72">
        <v>0</v>
      </c>
      <c r="BJ35" s="72">
        <v>0</v>
      </c>
      <c r="BK35" s="72">
        <v>0</v>
      </c>
      <c r="BL35" s="72">
        <v>0</v>
      </c>
      <c r="BM35" s="72">
        <v>0</v>
      </c>
      <c r="BN35" s="72">
        <v>0</v>
      </c>
      <c r="BO35" s="72">
        <v>0</v>
      </c>
      <c r="BP35" s="72">
        <v>0</v>
      </c>
      <c r="BQ35" s="72">
        <v>0</v>
      </c>
      <c r="BS35" s="69">
        <v>0</v>
      </c>
      <c r="BT35" s="69">
        <v>0</v>
      </c>
      <c r="BU35" s="69">
        <v>0</v>
      </c>
      <c r="BW35" t="s">
        <v>331</v>
      </c>
    </row>
    <row r="36" spans="1:75" x14ac:dyDescent="0.25">
      <c r="A36" t="s">
        <v>334</v>
      </c>
      <c r="B36" s="2" t="s">
        <v>333</v>
      </c>
      <c r="C36" s="72" t="s">
        <v>333</v>
      </c>
      <c r="D36" s="69">
        <v>266</v>
      </c>
      <c r="E36" s="69">
        <v>9351001</v>
      </c>
      <c r="F36" s="69" t="s">
        <v>334</v>
      </c>
      <c r="G36" s="72">
        <v>0</v>
      </c>
      <c r="H36" s="72">
        <v>0</v>
      </c>
      <c r="I36" s="72">
        <v>0</v>
      </c>
      <c r="J36" s="72">
        <v>0</v>
      </c>
      <c r="K36" s="72">
        <v>0</v>
      </c>
      <c r="L36" s="72">
        <v>109674.63</v>
      </c>
      <c r="M36" s="72">
        <v>4697.5</v>
      </c>
      <c r="N36" s="72">
        <v>25552.22</v>
      </c>
      <c r="O36" s="72">
        <v>0</v>
      </c>
      <c r="P36" s="72">
        <v>0</v>
      </c>
      <c r="Q36" s="72">
        <v>0</v>
      </c>
      <c r="R36" s="72">
        <v>0</v>
      </c>
      <c r="S36" s="72">
        <v>0</v>
      </c>
      <c r="T36" s="72">
        <v>2698.28</v>
      </c>
      <c r="U36" s="72">
        <v>0</v>
      </c>
      <c r="V36" s="72">
        <v>0</v>
      </c>
      <c r="W36" s="72">
        <v>0</v>
      </c>
      <c r="X36" s="72">
        <v>0</v>
      </c>
      <c r="Y36" s="72">
        <v>0</v>
      </c>
      <c r="Z36" s="72">
        <v>-271.26</v>
      </c>
      <c r="AA36" s="72">
        <v>0</v>
      </c>
      <c r="AB36" s="72">
        <v>0</v>
      </c>
      <c r="AC36" s="72">
        <v>0</v>
      </c>
      <c r="AD36" s="72">
        <v>0</v>
      </c>
      <c r="AE36" s="72">
        <v>0</v>
      </c>
      <c r="AF36" s="72">
        <v>0</v>
      </c>
      <c r="AG36" s="72">
        <v>0</v>
      </c>
      <c r="AH36" s="72">
        <v>0</v>
      </c>
      <c r="AI36" s="72">
        <v>0</v>
      </c>
      <c r="AJ36" s="72">
        <v>0</v>
      </c>
      <c r="AK36" s="72">
        <v>18.329999999999998</v>
      </c>
      <c r="AL36" s="72">
        <v>0</v>
      </c>
      <c r="AM36" s="72">
        <v>0</v>
      </c>
      <c r="AN36" s="72">
        <v>0</v>
      </c>
      <c r="AO36" s="72">
        <v>0</v>
      </c>
      <c r="AP36" s="72">
        <v>0</v>
      </c>
      <c r="AQ36" s="72">
        <v>1024.83</v>
      </c>
      <c r="AR36" s="72">
        <v>881.64</v>
      </c>
      <c r="AS36" s="72">
        <v>0</v>
      </c>
      <c r="AT36" s="72">
        <v>0</v>
      </c>
      <c r="AU36" s="72">
        <v>0</v>
      </c>
      <c r="AV36" s="72">
        <v>0</v>
      </c>
      <c r="AW36" s="72">
        <v>0</v>
      </c>
      <c r="AX36" s="72">
        <v>0</v>
      </c>
      <c r="AY36" s="72">
        <v>0</v>
      </c>
      <c r="AZ36" s="72">
        <v>0</v>
      </c>
      <c r="BA36" s="72">
        <v>117.16</v>
      </c>
      <c r="BB36" s="72">
        <v>0</v>
      </c>
      <c r="BC36" s="72">
        <v>970.07999999999993</v>
      </c>
      <c r="BD36" s="72">
        <v>2013.3</v>
      </c>
      <c r="BE36" s="72">
        <v>0</v>
      </c>
      <c r="BF36" s="72">
        <v>0</v>
      </c>
      <c r="BG36" s="72">
        <v>0</v>
      </c>
      <c r="BH36" s="72">
        <v>0</v>
      </c>
      <c r="BI36" s="72">
        <v>0</v>
      </c>
      <c r="BJ36" s="72">
        <v>0</v>
      </c>
      <c r="BK36" s="72">
        <v>0</v>
      </c>
      <c r="BL36" s="72">
        <v>0</v>
      </c>
      <c r="BM36" s="72">
        <v>0</v>
      </c>
      <c r="BN36" s="72">
        <v>0</v>
      </c>
      <c r="BO36" s="72">
        <v>142622.63</v>
      </c>
      <c r="BP36" s="72">
        <v>4754.08</v>
      </c>
      <c r="BQ36" s="72">
        <v>137868.55000000002</v>
      </c>
      <c r="BS36" s="69">
        <v>0</v>
      </c>
      <c r="BT36" s="69">
        <v>0</v>
      </c>
      <c r="BU36" s="69">
        <v>0</v>
      </c>
      <c r="BW36" t="s">
        <v>333</v>
      </c>
    </row>
    <row r="37" spans="1:75" x14ac:dyDescent="0.25">
      <c r="A37" t="s">
        <v>677</v>
      </c>
      <c r="B37" s="2" t="s">
        <v>338</v>
      </c>
      <c r="C37" s="72" t="s">
        <v>338</v>
      </c>
      <c r="D37" s="69">
        <v>273</v>
      </c>
      <c r="E37" s="69">
        <v>9352162</v>
      </c>
      <c r="F37" s="69" t="s">
        <v>339</v>
      </c>
      <c r="G37" s="72">
        <v>0</v>
      </c>
      <c r="H37" s="72">
        <v>0</v>
      </c>
      <c r="I37" s="72">
        <v>0</v>
      </c>
      <c r="J37" s="72">
        <v>0</v>
      </c>
      <c r="K37" s="72">
        <v>0</v>
      </c>
      <c r="L37" s="72">
        <v>0</v>
      </c>
      <c r="M37" s="72">
        <v>0</v>
      </c>
      <c r="N37" s="72">
        <v>0</v>
      </c>
      <c r="O37" s="72">
        <v>0</v>
      </c>
      <c r="P37" s="72">
        <v>0</v>
      </c>
      <c r="Q37" s="72">
        <v>0</v>
      </c>
      <c r="R37" s="72">
        <v>0</v>
      </c>
      <c r="S37" s="72">
        <v>0</v>
      </c>
      <c r="T37" s="72">
        <v>0</v>
      </c>
      <c r="U37" s="72">
        <v>0</v>
      </c>
      <c r="V37" s="72">
        <v>0</v>
      </c>
      <c r="W37" s="72">
        <v>0</v>
      </c>
      <c r="X37" s="72">
        <v>0</v>
      </c>
      <c r="Y37" s="72">
        <v>0</v>
      </c>
      <c r="Z37" s="72">
        <v>0</v>
      </c>
      <c r="AA37" s="72">
        <v>0</v>
      </c>
      <c r="AB37" s="72">
        <v>0</v>
      </c>
      <c r="AC37" s="72">
        <v>0</v>
      </c>
      <c r="AD37" s="72">
        <v>0</v>
      </c>
      <c r="AE37" s="72">
        <v>0</v>
      </c>
      <c r="AF37" s="72">
        <v>0</v>
      </c>
      <c r="AG37" s="72">
        <v>0</v>
      </c>
      <c r="AH37" s="72">
        <v>0</v>
      </c>
      <c r="AI37" s="72">
        <v>0</v>
      </c>
      <c r="AJ37" s="72">
        <v>0</v>
      </c>
      <c r="AK37" s="72">
        <v>0</v>
      </c>
      <c r="AL37" s="72">
        <v>0</v>
      </c>
      <c r="AM37" s="72">
        <v>0</v>
      </c>
      <c r="AN37" s="72">
        <v>0</v>
      </c>
      <c r="AO37" s="72">
        <v>0</v>
      </c>
      <c r="AP37" s="72">
        <v>0</v>
      </c>
      <c r="AQ37" s="72">
        <v>0</v>
      </c>
      <c r="AR37" s="72">
        <v>0</v>
      </c>
      <c r="AS37" s="72">
        <v>0</v>
      </c>
      <c r="AT37" s="72">
        <v>0</v>
      </c>
      <c r="AU37" s="72">
        <v>0</v>
      </c>
      <c r="AV37" s="72">
        <v>0</v>
      </c>
      <c r="AW37" s="72">
        <v>0</v>
      </c>
      <c r="AX37" s="72">
        <v>0</v>
      </c>
      <c r="AY37" s="72">
        <v>0</v>
      </c>
      <c r="AZ37" s="72">
        <v>0</v>
      </c>
      <c r="BA37" s="72">
        <v>0</v>
      </c>
      <c r="BB37" s="72">
        <v>0</v>
      </c>
      <c r="BC37" s="72">
        <v>0</v>
      </c>
      <c r="BD37" s="72">
        <v>0</v>
      </c>
      <c r="BE37" s="72">
        <v>0</v>
      </c>
      <c r="BF37" s="72">
        <v>0</v>
      </c>
      <c r="BG37" s="72">
        <v>0</v>
      </c>
      <c r="BH37" s="72">
        <v>0</v>
      </c>
      <c r="BI37" s="72">
        <v>0</v>
      </c>
      <c r="BJ37" s="72">
        <v>0</v>
      </c>
      <c r="BK37" s="72">
        <v>0</v>
      </c>
      <c r="BL37" s="72">
        <v>0</v>
      </c>
      <c r="BM37" s="72">
        <v>0</v>
      </c>
      <c r="BN37" s="72">
        <v>0</v>
      </c>
      <c r="BO37" s="72">
        <v>0</v>
      </c>
      <c r="BP37" s="72">
        <v>0</v>
      </c>
      <c r="BQ37" s="72">
        <v>0</v>
      </c>
      <c r="BS37" s="69">
        <v>0</v>
      </c>
      <c r="BT37" s="69">
        <v>0</v>
      </c>
      <c r="BU37" s="69">
        <v>0</v>
      </c>
      <c r="BW37" t="s">
        <v>338</v>
      </c>
    </row>
    <row r="38" spans="1:75" x14ac:dyDescent="0.25">
      <c r="A38" t="s">
        <v>344</v>
      </c>
      <c r="B38" s="2" t="s">
        <v>343</v>
      </c>
      <c r="C38" s="72" t="s">
        <v>343</v>
      </c>
      <c r="D38" s="69">
        <v>275</v>
      </c>
      <c r="E38" s="69">
        <v>9352157</v>
      </c>
      <c r="F38" s="69" t="s">
        <v>344</v>
      </c>
      <c r="G38" s="72">
        <v>0</v>
      </c>
      <c r="H38" s="72">
        <v>0</v>
      </c>
      <c r="I38" s="72">
        <v>0</v>
      </c>
      <c r="J38" s="72">
        <v>0</v>
      </c>
      <c r="K38" s="72">
        <v>0</v>
      </c>
      <c r="L38" s="72">
        <v>0</v>
      </c>
      <c r="M38" s="72">
        <v>0</v>
      </c>
      <c r="N38" s="72">
        <v>0</v>
      </c>
      <c r="O38" s="72">
        <v>0</v>
      </c>
      <c r="P38" s="72">
        <v>0</v>
      </c>
      <c r="Q38" s="72">
        <v>0</v>
      </c>
      <c r="R38" s="72">
        <v>0</v>
      </c>
      <c r="S38" s="72">
        <v>0</v>
      </c>
      <c r="T38" s="72">
        <v>0</v>
      </c>
      <c r="U38" s="72">
        <v>0</v>
      </c>
      <c r="V38" s="72">
        <v>0</v>
      </c>
      <c r="W38" s="72">
        <v>0</v>
      </c>
      <c r="X38" s="72">
        <v>0</v>
      </c>
      <c r="Y38" s="72">
        <v>0</v>
      </c>
      <c r="Z38" s="72">
        <v>0</v>
      </c>
      <c r="AA38" s="72">
        <v>0</v>
      </c>
      <c r="AB38" s="72">
        <v>0</v>
      </c>
      <c r="AC38" s="72">
        <v>0</v>
      </c>
      <c r="AD38" s="72">
        <v>0</v>
      </c>
      <c r="AE38" s="72">
        <v>0</v>
      </c>
      <c r="AF38" s="72">
        <v>0</v>
      </c>
      <c r="AG38" s="72">
        <v>0</v>
      </c>
      <c r="AH38" s="72">
        <v>8.5500000000000007</v>
      </c>
      <c r="AI38" s="72">
        <v>0</v>
      </c>
      <c r="AJ38" s="72">
        <v>0</v>
      </c>
      <c r="AK38" s="72">
        <v>5.25</v>
      </c>
      <c r="AL38" s="72">
        <v>0</v>
      </c>
      <c r="AM38" s="72">
        <v>0</v>
      </c>
      <c r="AN38" s="72">
        <v>0</v>
      </c>
      <c r="AO38" s="72">
        <v>0</v>
      </c>
      <c r="AP38" s="72">
        <v>0</v>
      </c>
      <c r="AQ38" s="72">
        <v>13.5</v>
      </c>
      <c r="AR38" s="72">
        <v>10.83</v>
      </c>
      <c r="AS38" s="72">
        <v>0</v>
      </c>
      <c r="AT38" s="72">
        <v>0</v>
      </c>
      <c r="AU38" s="72">
        <v>0</v>
      </c>
      <c r="AV38" s="72">
        <v>0</v>
      </c>
      <c r="AW38" s="72">
        <v>0</v>
      </c>
      <c r="AX38" s="72">
        <v>0</v>
      </c>
      <c r="AY38" s="72">
        <v>0</v>
      </c>
      <c r="AZ38" s="72">
        <v>0</v>
      </c>
      <c r="BA38" s="72">
        <v>0</v>
      </c>
      <c r="BB38" s="72">
        <v>0</v>
      </c>
      <c r="BC38" s="72">
        <v>9</v>
      </c>
      <c r="BD38" s="72">
        <v>0</v>
      </c>
      <c r="BE38" s="72">
        <v>0</v>
      </c>
      <c r="BF38" s="72">
        <v>0</v>
      </c>
      <c r="BG38" s="72">
        <v>0</v>
      </c>
      <c r="BH38" s="72">
        <v>0</v>
      </c>
      <c r="BI38" s="72">
        <v>0</v>
      </c>
      <c r="BJ38" s="72">
        <v>0</v>
      </c>
      <c r="BK38" s="72">
        <v>0</v>
      </c>
      <c r="BL38" s="72">
        <v>0</v>
      </c>
      <c r="BM38" s="72">
        <v>0</v>
      </c>
      <c r="BN38" s="72">
        <v>0</v>
      </c>
      <c r="BO38" s="72">
        <v>0</v>
      </c>
      <c r="BP38" s="72">
        <v>47.13</v>
      </c>
      <c r="BQ38" s="72">
        <v>-47.13</v>
      </c>
      <c r="BS38" s="69">
        <v>0</v>
      </c>
      <c r="BT38" s="69">
        <v>0</v>
      </c>
      <c r="BU38" s="69">
        <v>0</v>
      </c>
      <c r="BW38" t="s">
        <v>343</v>
      </c>
    </row>
    <row r="39" spans="1:75" x14ac:dyDescent="0.25">
      <c r="A39" t="s">
        <v>678</v>
      </c>
      <c r="B39" s="2" t="s">
        <v>348</v>
      </c>
      <c r="C39" s="72" t="s">
        <v>348</v>
      </c>
      <c r="D39" s="69">
        <v>281</v>
      </c>
      <c r="E39" s="69">
        <v>0</v>
      </c>
      <c r="F39" s="69">
        <v>0</v>
      </c>
      <c r="G39" s="72">
        <v>0</v>
      </c>
      <c r="H39" s="72">
        <v>0</v>
      </c>
      <c r="I39" s="72">
        <v>0</v>
      </c>
      <c r="J39" s="72">
        <v>0</v>
      </c>
      <c r="K39" s="72">
        <v>0</v>
      </c>
      <c r="L39" s="72">
        <v>0</v>
      </c>
      <c r="M39" s="72">
        <v>0</v>
      </c>
      <c r="N39" s="72">
        <v>0</v>
      </c>
      <c r="O39" s="72">
        <v>0</v>
      </c>
      <c r="P39" s="72">
        <v>0</v>
      </c>
      <c r="Q39" s="72">
        <v>0</v>
      </c>
      <c r="R39" s="72">
        <v>0</v>
      </c>
      <c r="S39" s="72">
        <v>0</v>
      </c>
      <c r="T39" s="72">
        <v>0</v>
      </c>
      <c r="U39" s="72">
        <v>0</v>
      </c>
      <c r="V39" s="72">
        <v>0</v>
      </c>
      <c r="W39" s="72">
        <v>0</v>
      </c>
      <c r="X39" s="72">
        <v>0</v>
      </c>
      <c r="Y39" s="72">
        <v>0</v>
      </c>
      <c r="Z39" s="72">
        <v>0</v>
      </c>
      <c r="AA39" s="72">
        <v>0</v>
      </c>
      <c r="AB39" s="72">
        <v>0</v>
      </c>
      <c r="AC39" s="72">
        <v>0</v>
      </c>
      <c r="AD39" s="72">
        <v>0</v>
      </c>
      <c r="AE39" s="72">
        <v>0</v>
      </c>
      <c r="AF39" s="72">
        <v>0</v>
      </c>
      <c r="AG39" s="72">
        <v>0</v>
      </c>
      <c r="AH39" s="72">
        <v>0</v>
      </c>
      <c r="AI39" s="72">
        <v>0</v>
      </c>
      <c r="AJ39" s="72">
        <v>0</v>
      </c>
      <c r="AK39" s="72">
        <v>0</v>
      </c>
      <c r="AL39" s="72">
        <v>0</v>
      </c>
      <c r="AM39" s="72">
        <v>0</v>
      </c>
      <c r="AN39" s="72">
        <v>0</v>
      </c>
      <c r="AO39" s="72">
        <v>0</v>
      </c>
      <c r="AP39" s="72">
        <v>0</v>
      </c>
      <c r="AQ39" s="72">
        <v>0</v>
      </c>
      <c r="AR39" s="72">
        <v>0</v>
      </c>
      <c r="AS39" s="72">
        <v>0</v>
      </c>
      <c r="AT39" s="72">
        <v>0</v>
      </c>
      <c r="AU39" s="72">
        <v>0</v>
      </c>
      <c r="AV39" s="72">
        <v>0</v>
      </c>
      <c r="AW39" s="72">
        <v>0</v>
      </c>
      <c r="AX39" s="72">
        <v>0</v>
      </c>
      <c r="AY39" s="72">
        <v>0</v>
      </c>
      <c r="AZ39" s="72">
        <v>0</v>
      </c>
      <c r="BA39" s="72">
        <v>0</v>
      </c>
      <c r="BB39" s="72">
        <v>0</v>
      </c>
      <c r="BC39" s="72">
        <v>0</v>
      </c>
      <c r="BD39" s="72">
        <v>0</v>
      </c>
      <c r="BE39" s="72">
        <v>0</v>
      </c>
      <c r="BF39" s="72">
        <v>0</v>
      </c>
      <c r="BG39" s="72">
        <v>0</v>
      </c>
      <c r="BH39" s="72">
        <v>0</v>
      </c>
      <c r="BI39" s="72">
        <v>0</v>
      </c>
      <c r="BJ39" s="72">
        <v>0</v>
      </c>
      <c r="BK39" s="72">
        <v>0</v>
      </c>
      <c r="BL39" s="72">
        <v>0</v>
      </c>
      <c r="BM39" s="72">
        <v>0</v>
      </c>
      <c r="BN39" s="72">
        <v>0</v>
      </c>
      <c r="BO39" s="72">
        <v>0</v>
      </c>
      <c r="BP39" s="72">
        <v>0</v>
      </c>
      <c r="BQ39" s="72">
        <v>0</v>
      </c>
      <c r="BS39" s="69">
        <v>0</v>
      </c>
      <c r="BT39" s="69">
        <v>0</v>
      </c>
      <c r="BU39" s="69">
        <v>0</v>
      </c>
      <c r="BW39" t="s">
        <v>348</v>
      </c>
    </row>
    <row r="40" spans="1:75" x14ac:dyDescent="0.25">
      <c r="A40" t="s">
        <v>679</v>
      </c>
      <c r="B40" s="2" t="s">
        <v>349</v>
      </c>
      <c r="C40" s="72" t="s">
        <v>349</v>
      </c>
      <c r="D40" s="69">
        <v>284</v>
      </c>
      <c r="E40" s="69">
        <v>9353337</v>
      </c>
      <c r="F40" s="69" t="s">
        <v>350</v>
      </c>
      <c r="G40" s="72">
        <v>0</v>
      </c>
      <c r="H40" s="72">
        <v>0</v>
      </c>
      <c r="I40" s="72">
        <v>0</v>
      </c>
      <c r="J40" s="72">
        <v>0</v>
      </c>
      <c r="K40" s="72">
        <v>0</v>
      </c>
      <c r="L40" s="72">
        <v>0</v>
      </c>
      <c r="M40" s="72">
        <v>0</v>
      </c>
      <c r="N40" s="72">
        <v>4973.5</v>
      </c>
      <c r="O40" s="72">
        <v>0</v>
      </c>
      <c r="P40" s="72">
        <v>0</v>
      </c>
      <c r="Q40" s="72">
        <v>0</v>
      </c>
      <c r="R40" s="72">
        <v>0</v>
      </c>
      <c r="S40" s="72">
        <v>347.5</v>
      </c>
      <c r="T40" s="72">
        <v>0</v>
      </c>
      <c r="U40" s="72">
        <v>0</v>
      </c>
      <c r="V40" s="72">
        <v>0</v>
      </c>
      <c r="W40" s="72">
        <v>0</v>
      </c>
      <c r="X40" s="72">
        <v>0</v>
      </c>
      <c r="Y40" s="72">
        <v>0</v>
      </c>
      <c r="Z40" s="72">
        <v>0</v>
      </c>
      <c r="AA40" s="72">
        <v>0</v>
      </c>
      <c r="AB40" s="72">
        <v>0</v>
      </c>
      <c r="AC40" s="72">
        <v>0</v>
      </c>
      <c r="AD40" s="72">
        <v>0</v>
      </c>
      <c r="AE40" s="72">
        <v>0</v>
      </c>
      <c r="AF40" s="72">
        <v>0</v>
      </c>
      <c r="AG40" s="72">
        <v>0</v>
      </c>
      <c r="AH40" s="72">
        <v>0</v>
      </c>
      <c r="AI40" s="72">
        <v>0</v>
      </c>
      <c r="AJ40" s="72">
        <v>0</v>
      </c>
      <c r="AK40" s="72">
        <v>0</v>
      </c>
      <c r="AL40" s="72">
        <v>0</v>
      </c>
      <c r="AM40" s="72">
        <v>0</v>
      </c>
      <c r="AN40" s="72">
        <v>0</v>
      </c>
      <c r="AO40" s="72">
        <v>0</v>
      </c>
      <c r="AP40" s="72">
        <v>0</v>
      </c>
      <c r="AQ40" s="72">
        <v>0</v>
      </c>
      <c r="AR40" s="72">
        <v>0</v>
      </c>
      <c r="AS40" s="72">
        <v>0</v>
      </c>
      <c r="AT40" s="72">
        <v>0</v>
      </c>
      <c r="AU40" s="72">
        <v>0</v>
      </c>
      <c r="AV40" s="72">
        <v>0</v>
      </c>
      <c r="AW40" s="72">
        <v>0</v>
      </c>
      <c r="AX40" s="72">
        <v>0</v>
      </c>
      <c r="AY40" s="72">
        <v>0</v>
      </c>
      <c r="AZ40" s="72">
        <v>0</v>
      </c>
      <c r="BA40" s="72">
        <v>313.68999999999988</v>
      </c>
      <c r="BB40" s="72">
        <v>0</v>
      </c>
      <c r="BC40" s="72">
        <v>0</v>
      </c>
      <c r="BD40" s="72">
        <v>5.773159728050814E-15</v>
      </c>
      <c r="BE40" s="72">
        <v>0</v>
      </c>
      <c r="BF40" s="72">
        <v>0</v>
      </c>
      <c r="BG40" s="72">
        <v>0</v>
      </c>
      <c r="BH40" s="72">
        <v>0</v>
      </c>
      <c r="BI40" s="72">
        <v>0</v>
      </c>
      <c r="BJ40" s="72">
        <v>0</v>
      </c>
      <c r="BK40" s="72">
        <v>0</v>
      </c>
      <c r="BL40" s="72">
        <v>0</v>
      </c>
      <c r="BM40" s="72">
        <v>0</v>
      </c>
      <c r="BN40" s="72">
        <v>0</v>
      </c>
      <c r="BO40" s="72">
        <v>5321</v>
      </c>
      <c r="BP40" s="72">
        <v>313.68999999999988</v>
      </c>
      <c r="BQ40" s="72">
        <v>5007.3100000000004</v>
      </c>
      <c r="BS40" s="69">
        <v>0</v>
      </c>
      <c r="BT40" s="69">
        <v>0</v>
      </c>
      <c r="BU40" s="69">
        <v>0</v>
      </c>
      <c r="BW40" t="s">
        <v>349</v>
      </c>
    </row>
    <row r="41" spans="1:75" x14ac:dyDescent="0.25">
      <c r="A41" t="s">
        <v>680</v>
      </c>
      <c r="B41" s="2" t="s">
        <v>354</v>
      </c>
      <c r="C41" s="72" t="s">
        <v>354</v>
      </c>
      <c r="D41" s="69">
        <v>285</v>
      </c>
      <c r="E41" s="69">
        <v>9353338</v>
      </c>
      <c r="F41" s="69" t="s">
        <v>355</v>
      </c>
      <c r="G41" s="72">
        <v>0</v>
      </c>
      <c r="H41" s="72">
        <v>0</v>
      </c>
      <c r="I41" s="72">
        <v>0</v>
      </c>
      <c r="J41" s="72">
        <v>0</v>
      </c>
      <c r="K41" s="72">
        <v>0</v>
      </c>
      <c r="L41" s="72">
        <v>0</v>
      </c>
      <c r="M41" s="72">
        <v>714.14</v>
      </c>
      <c r="N41" s="72">
        <v>26989.91</v>
      </c>
      <c r="O41" s="72">
        <v>0</v>
      </c>
      <c r="P41" s="72">
        <v>23618.94</v>
      </c>
      <c r="Q41" s="72">
        <v>0</v>
      </c>
      <c r="R41" s="72">
        <v>0</v>
      </c>
      <c r="S41" s="72">
        <v>5340.03</v>
      </c>
      <c r="T41" s="72">
        <v>0</v>
      </c>
      <c r="U41" s="72">
        <v>0</v>
      </c>
      <c r="V41" s="72">
        <v>0</v>
      </c>
      <c r="W41" s="72">
        <v>0</v>
      </c>
      <c r="X41" s="72">
        <v>0</v>
      </c>
      <c r="Y41" s="72">
        <v>0</v>
      </c>
      <c r="Z41" s="72">
        <v>495.59</v>
      </c>
      <c r="AA41" s="72">
        <v>0</v>
      </c>
      <c r="AB41" s="72">
        <v>0</v>
      </c>
      <c r="AC41" s="72">
        <v>0</v>
      </c>
      <c r="AD41" s="72">
        <v>0</v>
      </c>
      <c r="AE41" s="72">
        <v>0</v>
      </c>
      <c r="AF41" s="72">
        <v>0</v>
      </c>
      <c r="AG41" s="72">
        <v>549</v>
      </c>
      <c r="AH41" s="72">
        <v>415.12</v>
      </c>
      <c r="AI41" s="72">
        <v>0</v>
      </c>
      <c r="AJ41" s="72">
        <v>0</v>
      </c>
      <c r="AK41" s="72">
        <v>-3516.98</v>
      </c>
      <c r="AL41" s="72">
        <v>0</v>
      </c>
      <c r="AM41" s="72">
        <v>21.98</v>
      </c>
      <c r="AN41" s="72">
        <v>0</v>
      </c>
      <c r="AO41" s="72">
        <v>0</v>
      </c>
      <c r="AP41" s="72">
        <v>0</v>
      </c>
      <c r="AQ41" s="72">
        <v>287.85000000000002</v>
      </c>
      <c r="AR41" s="72">
        <v>979.66999999999985</v>
      </c>
      <c r="AS41" s="72">
        <v>160.87</v>
      </c>
      <c r="AT41" s="72">
        <v>0</v>
      </c>
      <c r="AU41" s="72">
        <v>0</v>
      </c>
      <c r="AV41" s="72">
        <v>0</v>
      </c>
      <c r="AW41" s="72">
        <v>0</v>
      </c>
      <c r="AX41" s="72">
        <v>0</v>
      </c>
      <c r="AY41" s="72">
        <v>0</v>
      </c>
      <c r="AZ41" s="72">
        <v>0</v>
      </c>
      <c r="BA41" s="72">
        <v>4261.08</v>
      </c>
      <c r="BB41" s="72">
        <v>0</v>
      </c>
      <c r="BC41" s="72">
        <v>0</v>
      </c>
      <c r="BD41" s="72">
        <v>1508.17</v>
      </c>
      <c r="BE41" s="72">
        <v>0</v>
      </c>
      <c r="BF41" s="72">
        <v>750</v>
      </c>
      <c r="BG41" s="72">
        <v>129.9</v>
      </c>
      <c r="BH41" s="72">
        <v>0</v>
      </c>
      <c r="BI41" s="72">
        <v>0</v>
      </c>
      <c r="BJ41" s="72">
        <v>0</v>
      </c>
      <c r="BK41" s="72">
        <v>0</v>
      </c>
      <c r="BL41" s="72">
        <v>0</v>
      </c>
      <c r="BM41" s="72">
        <v>0</v>
      </c>
      <c r="BN41" s="72">
        <v>17994.169999999998</v>
      </c>
      <c r="BO41" s="72">
        <v>38668.85</v>
      </c>
      <c r="BP41" s="72">
        <v>6042.25</v>
      </c>
      <c r="BQ41" s="72">
        <v>32626.6</v>
      </c>
      <c r="BS41" s="69">
        <v>0</v>
      </c>
      <c r="BT41" s="69">
        <v>0</v>
      </c>
      <c r="BU41" s="69">
        <v>0</v>
      </c>
      <c r="BW41" t="s">
        <v>354</v>
      </c>
    </row>
    <row r="42" spans="1:75" x14ac:dyDescent="0.25">
      <c r="A42" t="s">
        <v>681</v>
      </c>
      <c r="B42" s="2" t="s">
        <v>359</v>
      </c>
      <c r="C42" s="72" t="s">
        <v>359</v>
      </c>
      <c r="D42" s="69">
        <v>287</v>
      </c>
      <c r="E42" s="69">
        <v>9353342</v>
      </c>
      <c r="F42" s="69" t="s">
        <v>360</v>
      </c>
      <c r="G42" s="72">
        <v>0</v>
      </c>
      <c r="H42" s="72">
        <v>0</v>
      </c>
      <c r="I42" s="72">
        <v>0</v>
      </c>
      <c r="J42" s="72">
        <v>0</v>
      </c>
      <c r="K42" s="72">
        <v>0</v>
      </c>
      <c r="L42" s="72">
        <v>0</v>
      </c>
      <c r="M42" s="72">
        <v>0</v>
      </c>
      <c r="N42" s="72">
        <v>405</v>
      </c>
      <c r="O42" s="72">
        <v>0</v>
      </c>
      <c r="P42" s="72">
        <v>0</v>
      </c>
      <c r="Q42" s="72">
        <v>0</v>
      </c>
      <c r="R42" s="72">
        <v>0</v>
      </c>
      <c r="S42" s="72">
        <v>0</v>
      </c>
      <c r="T42" s="72">
        <v>1581.68</v>
      </c>
      <c r="U42" s="72">
        <v>0</v>
      </c>
      <c r="V42" s="72">
        <v>0</v>
      </c>
      <c r="W42" s="72">
        <v>0</v>
      </c>
      <c r="X42" s="72">
        <v>0</v>
      </c>
      <c r="Y42" s="72">
        <v>0</v>
      </c>
      <c r="Z42" s="72">
        <v>335.24</v>
      </c>
      <c r="AA42" s="72">
        <v>0</v>
      </c>
      <c r="AB42" s="72">
        <v>0</v>
      </c>
      <c r="AC42" s="72">
        <v>0</v>
      </c>
      <c r="AD42" s="72">
        <v>0</v>
      </c>
      <c r="AE42" s="72">
        <v>0</v>
      </c>
      <c r="AF42" s="72">
        <v>0</v>
      </c>
      <c r="AG42" s="72">
        <v>225.61</v>
      </c>
      <c r="AH42" s="72">
        <v>0</v>
      </c>
      <c r="AI42" s="72">
        <v>0</v>
      </c>
      <c r="AJ42" s="72">
        <v>0</v>
      </c>
      <c r="AK42" s="72">
        <v>0</v>
      </c>
      <c r="AL42" s="72">
        <v>0</v>
      </c>
      <c r="AM42" s="72">
        <v>0</v>
      </c>
      <c r="AN42" s="72">
        <v>0</v>
      </c>
      <c r="AO42" s="72">
        <v>0</v>
      </c>
      <c r="AP42" s="72">
        <v>0</v>
      </c>
      <c r="AQ42" s="72">
        <v>171.21</v>
      </c>
      <c r="AR42" s="72">
        <v>1464.27</v>
      </c>
      <c r="AS42" s="72">
        <v>0</v>
      </c>
      <c r="AT42" s="72">
        <v>0</v>
      </c>
      <c r="AU42" s="72">
        <v>0</v>
      </c>
      <c r="AV42" s="72">
        <v>0</v>
      </c>
      <c r="AW42" s="72">
        <v>0</v>
      </c>
      <c r="AX42" s="72">
        <v>0</v>
      </c>
      <c r="AY42" s="72">
        <v>0</v>
      </c>
      <c r="AZ42" s="72">
        <v>0</v>
      </c>
      <c r="BA42" s="72">
        <v>474.02000000000004</v>
      </c>
      <c r="BB42" s="72">
        <v>0</v>
      </c>
      <c r="BC42" s="72">
        <v>0</v>
      </c>
      <c r="BD42" s="72">
        <v>0</v>
      </c>
      <c r="BE42" s="72">
        <v>0</v>
      </c>
      <c r="BF42" s="72">
        <v>0</v>
      </c>
      <c r="BG42" s="72">
        <v>0</v>
      </c>
      <c r="BH42" s="72">
        <v>0</v>
      </c>
      <c r="BI42" s="72">
        <v>0</v>
      </c>
      <c r="BJ42" s="72">
        <v>0</v>
      </c>
      <c r="BK42" s="72">
        <v>0</v>
      </c>
      <c r="BL42" s="72">
        <v>0</v>
      </c>
      <c r="BM42" s="72">
        <v>0</v>
      </c>
      <c r="BN42" s="72">
        <v>617.4</v>
      </c>
      <c r="BO42" s="72">
        <v>1369.2800000000002</v>
      </c>
      <c r="BP42" s="72">
        <v>2670.35</v>
      </c>
      <c r="BQ42" s="72">
        <v>-1301.0699999999997</v>
      </c>
      <c r="BS42" s="69">
        <v>0</v>
      </c>
      <c r="BT42" s="69">
        <v>0</v>
      </c>
      <c r="BU42" s="69">
        <v>0</v>
      </c>
      <c r="BW42" t="s">
        <v>359</v>
      </c>
    </row>
    <row r="43" spans="1:75" x14ac:dyDescent="0.25">
      <c r="A43" t="s">
        <v>682</v>
      </c>
      <c r="B43" s="2" t="s">
        <v>364</v>
      </c>
      <c r="C43" s="72" t="s">
        <v>364</v>
      </c>
      <c r="D43" s="69">
        <v>307</v>
      </c>
      <c r="E43" s="69">
        <v>9352929</v>
      </c>
      <c r="F43" s="69" t="s">
        <v>365</v>
      </c>
      <c r="G43" s="72">
        <v>0</v>
      </c>
      <c r="H43" s="72">
        <v>0</v>
      </c>
      <c r="I43" s="72">
        <v>0</v>
      </c>
      <c r="J43" s="72">
        <v>0</v>
      </c>
      <c r="K43" s="72">
        <v>0</v>
      </c>
      <c r="L43" s="72">
        <v>0</v>
      </c>
      <c r="M43" s="72">
        <v>0</v>
      </c>
      <c r="N43" s="72">
        <v>0</v>
      </c>
      <c r="O43" s="72">
        <v>0</v>
      </c>
      <c r="P43" s="72">
        <v>0</v>
      </c>
      <c r="Q43" s="72">
        <v>0</v>
      </c>
      <c r="R43" s="72">
        <v>0</v>
      </c>
      <c r="S43" s="72">
        <v>0</v>
      </c>
      <c r="T43" s="72">
        <v>0</v>
      </c>
      <c r="U43" s="72">
        <v>0</v>
      </c>
      <c r="V43" s="72">
        <v>0</v>
      </c>
      <c r="W43" s="72">
        <v>0</v>
      </c>
      <c r="X43" s="72">
        <v>0</v>
      </c>
      <c r="Y43" s="72">
        <v>0</v>
      </c>
      <c r="Z43" s="72">
        <v>0</v>
      </c>
      <c r="AA43" s="72">
        <v>0</v>
      </c>
      <c r="AB43" s="72">
        <v>0</v>
      </c>
      <c r="AC43" s="72">
        <v>0</v>
      </c>
      <c r="AD43" s="72">
        <v>0</v>
      </c>
      <c r="AE43" s="72">
        <v>0</v>
      </c>
      <c r="AF43" s="72">
        <v>0</v>
      </c>
      <c r="AG43" s="72">
        <v>0</v>
      </c>
      <c r="AH43" s="72">
        <v>0</v>
      </c>
      <c r="AI43" s="72">
        <v>0</v>
      </c>
      <c r="AJ43" s="72">
        <v>0</v>
      </c>
      <c r="AK43" s="72">
        <v>0</v>
      </c>
      <c r="AL43" s="72">
        <v>0</v>
      </c>
      <c r="AM43" s="72">
        <v>0</v>
      </c>
      <c r="AN43" s="72">
        <v>0</v>
      </c>
      <c r="AO43" s="72">
        <v>0</v>
      </c>
      <c r="AP43" s="72">
        <v>0</v>
      </c>
      <c r="AQ43" s="72">
        <v>0</v>
      </c>
      <c r="AR43" s="72">
        <v>0</v>
      </c>
      <c r="AS43" s="72">
        <v>0</v>
      </c>
      <c r="AT43" s="72">
        <v>0</v>
      </c>
      <c r="AU43" s="72">
        <v>0</v>
      </c>
      <c r="AV43" s="72">
        <v>0</v>
      </c>
      <c r="AW43" s="72">
        <v>0</v>
      </c>
      <c r="AX43" s="72">
        <v>0</v>
      </c>
      <c r="AY43" s="72">
        <v>0</v>
      </c>
      <c r="AZ43" s="72">
        <v>0</v>
      </c>
      <c r="BA43" s="72">
        <v>0</v>
      </c>
      <c r="BB43" s="72">
        <v>0</v>
      </c>
      <c r="BC43" s="72">
        <v>0</v>
      </c>
      <c r="BD43" s="72">
        <v>0</v>
      </c>
      <c r="BE43" s="72">
        <v>0</v>
      </c>
      <c r="BF43" s="72">
        <v>0</v>
      </c>
      <c r="BG43" s="72">
        <v>0</v>
      </c>
      <c r="BH43" s="72">
        <v>0</v>
      </c>
      <c r="BI43" s="72">
        <v>0</v>
      </c>
      <c r="BJ43" s="72">
        <v>0</v>
      </c>
      <c r="BK43" s="72">
        <v>0</v>
      </c>
      <c r="BL43" s="72">
        <v>0</v>
      </c>
      <c r="BM43" s="72">
        <v>0</v>
      </c>
      <c r="BN43" s="72">
        <v>0</v>
      </c>
      <c r="BO43" s="72">
        <v>0</v>
      </c>
      <c r="BP43" s="72">
        <v>0</v>
      </c>
      <c r="BQ43" s="72">
        <v>0</v>
      </c>
      <c r="BS43" s="69">
        <v>0</v>
      </c>
      <c r="BT43" s="69">
        <v>0</v>
      </c>
      <c r="BU43" s="69">
        <v>0</v>
      </c>
      <c r="BW43" t="s">
        <v>364</v>
      </c>
    </row>
    <row r="44" spans="1:75" x14ac:dyDescent="0.25">
      <c r="A44" t="s">
        <v>683</v>
      </c>
      <c r="B44" s="2" t="s">
        <v>369</v>
      </c>
      <c r="C44" s="72" t="s">
        <v>369</v>
      </c>
      <c r="D44" s="69">
        <v>309</v>
      </c>
      <c r="E44" s="69">
        <v>9352089</v>
      </c>
      <c r="F44" s="69" t="s">
        <v>370</v>
      </c>
      <c r="G44" s="72">
        <v>0</v>
      </c>
      <c r="H44" s="72">
        <v>0</v>
      </c>
      <c r="I44" s="72">
        <v>0</v>
      </c>
      <c r="J44" s="72">
        <v>0</v>
      </c>
      <c r="K44" s="72">
        <v>0</v>
      </c>
      <c r="L44" s="72">
        <v>0</v>
      </c>
      <c r="M44" s="72">
        <v>0</v>
      </c>
      <c r="N44" s="72">
        <v>0</v>
      </c>
      <c r="O44" s="72">
        <v>0</v>
      </c>
      <c r="P44" s="72">
        <v>31.25</v>
      </c>
      <c r="Q44" s="72">
        <v>0</v>
      </c>
      <c r="R44" s="72">
        <v>0</v>
      </c>
      <c r="S44" s="72">
        <v>0</v>
      </c>
      <c r="T44" s="72">
        <v>0</v>
      </c>
      <c r="U44" s="72">
        <v>0</v>
      </c>
      <c r="V44" s="72">
        <v>0</v>
      </c>
      <c r="W44" s="72">
        <v>0</v>
      </c>
      <c r="X44" s="72">
        <v>0</v>
      </c>
      <c r="Y44" s="72">
        <v>0</v>
      </c>
      <c r="Z44" s="72">
        <v>0</v>
      </c>
      <c r="AA44" s="72">
        <v>0</v>
      </c>
      <c r="AB44" s="72">
        <v>0</v>
      </c>
      <c r="AC44" s="72">
        <v>0</v>
      </c>
      <c r="AD44" s="72">
        <v>0</v>
      </c>
      <c r="AE44" s="72">
        <v>0</v>
      </c>
      <c r="AF44" s="72">
        <v>0</v>
      </c>
      <c r="AG44" s="72">
        <v>0</v>
      </c>
      <c r="AH44" s="72">
        <v>0</v>
      </c>
      <c r="AI44" s="72">
        <v>0</v>
      </c>
      <c r="AJ44" s="72">
        <v>0</v>
      </c>
      <c r="AK44" s="72">
        <v>0</v>
      </c>
      <c r="AL44" s="72">
        <v>0</v>
      </c>
      <c r="AM44" s="72">
        <v>0</v>
      </c>
      <c r="AN44" s="72">
        <v>0</v>
      </c>
      <c r="AO44" s="72">
        <v>0</v>
      </c>
      <c r="AP44" s="72">
        <v>0</v>
      </c>
      <c r="AQ44" s="72">
        <v>605.08000000000015</v>
      </c>
      <c r="AR44" s="72">
        <v>251.18000000000029</v>
      </c>
      <c r="AS44" s="72">
        <v>0</v>
      </c>
      <c r="AT44" s="72">
        <v>0</v>
      </c>
      <c r="AU44" s="72">
        <v>0</v>
      </c>
      <c r="AV44" s="72">
        <v>0</v>
      </c>
      <c r="AW44" s="72">
        <v>0</v>
      </c>
      <c r="AX44" s="72">
        <v>0</v>
      </c>
      <c r="AY44" s="72">
        <v>0</v>
      </c>
      <c r="AZ44" s="72">
        <v>0</v>
      </c>
      <c r="BA44" s="72">
        <v>14.770000000000039</v>
      </c>
      <c r="BB44" s="72">
        <v>0</v>
      </c>
      <c r="BC44" s="72">
        <v>0</v>
      </c>
      <c r="BD44" s="72">
        <v>249.98000000000002</v>
      </c>
      <c r="BE44" s="72">
        <v>0</v>
      </c>
      <c r="BF44" s="72">
        <v>0</v>
      </c>
      <c r="BG44" s="72">
        <v>0</v>
      </c>
      <c r="BH44" s="72">
        <v>0</v>
      </c>
      <c r="BI44" s="72">
        <v>0</v>
      </c>
      <c r="BJ44" s="72">
        <v>0</v>
      </c>
      <c r="BK44" s="72">
        <v>0</v>
      </c>
      <c r="BL44" s="72">
        <v>0</v>
      </c>
      <c r="BM44" s="72">
        <v>15.82</v>
      </c>
      <c r="BN44" s="72">
        <v>0</v>
      </c>
      <c r="BO44" s="72">
        <v>31.25</v>
      </c>
      <c r="BP44" s="72">
        <v>1136.8300000000004</v>
      </c>
      <c r="BQ44" s="72">
        <v>-1105.5800000000004</v>
      </c>
      <c r="BS44" s="69">
        <v>0</v>
      </c>
      <c r="BT44" s="69">
        <v>0</v>
      </c>
      <c r="BU44" s="69">
        <v>0</v>
      </c>
      <c r="BW44" t="s">
        <v>369</v>
      </c>
    </row>
    <row r="45" spans="1:75" x14ac:dyDescent="0.25">
      <c r="A45" t="s">
        <v>375</v>
      </c>
      <c r="B45" s="2" t="s">
        <v>374</v>
      </c>
      <c r="C45" s="72" t="s">
        <v>374</v>
      </c>
      <c r="D45" s="69">
        <v>310</v>
      </c>
      <c r="E45" s="69">
        <v>9352092</v>
      </c>
      <c r="F45" s="69" t="s">
        <v>375</v>
      </c>
      <c r="G45" s="72">
        <v>0</v>
      </c>
      <c r="H45" s="72">
        <v>0</v>
      </c>
      <c r="I45" s="72">
        <v>0</v>
      </c>
      <c r="J45" s="72">
        <v>0</v>
      </c>
      <c r="K45" s="72">
        <v>0</v>
      </c>
      <c r="L45" s="72">
        <v>0</v>
      </c>
      <c r="M45" s="72">
        <v>0</v>
      </c>
      <c r="N45" s="72">
        <v>0</v>
      </c>
      <c r="O45" s="72">
        <v>0</v>
      </c>
      <c r="P45" s="72">
        <v>0</v>
      </c>
      <c r="Q45" s="72">
        <v>0</v>
      </c>
      <c r="R45" s="72">
        <v>0</v>
      </c>
      <c r="S45" s="72">
        <v>0</v>
      </c>
      <c r="T45" s="72">
        <v>0</v>
      </c>
      <c r="U45" s="72">
        <v>0</v>
      </c>
      <c r="V45" s="72">
        <v>0</v>
      </c>
      <c r="W45" s="72">
        <v>0</v>
      </c>
      <c r="X45" s="72">
        <v>0</v>
      </c>
      <c r="Y45" s="72">
        <v>0</v>
      </c>
      <c r="Z45" s="72">
        <v>0</v>
      </c>
      <c r="AA45" s="72">
        <v>0</v>
      </c>
      <c r="AB45" s="72">
        <v>0</v>
      </c>
      <c r="AC45" s="72">
        <v>0</v>
      </c>
      <c r="AD45" s="72">
        <v>0</v>
      </c>
      <c r="AE45" s="72">
        <v>0</v>
      </c>
      <c r="AF45" s="72">
        <v>0</v>
      </c>
      <c r="AG45" s="72">
        <v>0</v>
      </c>
      <c r="AH45" s="72">
        <v>0</v>
      </c>
      <c r="AI45" s="72">
        <v>0</v>
      </c>
      <c r="AJ45" s="72">
        <v>0</v>
      </c>
      <c r="AK45" s="72">
        <v>0</v>
      </c>
      <c r="AL45" s="72">
        <v>0</v>
      </c>
      <c r="AM45" s="72">
        <v>0</v>
      </c>
      <c r="AN45" s="72">
        <v>0</v>
      </c>
      <c r="AO45" s="72">
        <v>0</v>
      </c>
      <c r="AP45" s="72">
        <v>0</v>
      </c>
      <c r="AQ45" s="72">
        <v>0</v>
      </c>
      <c r="AR45" s="72">
        <v>0</v>
      </c>
      <c r="AS45" s="72">
        <v>300</v>
      </c>
      <c r="AT45" s="72">
        <v>0</v>
      </c>
      <c r="AU45" s="72">
        <v>0</v>
      </c>
      <c r="AV45" s="72">
        <v>0</v>
      </c>
      <c r="AW45" s="72">
        <v>0</v>
      </c>
      <c r="AX45" s="72">
        <v>0</v>
      </c>
      <c r="AY45" s="72">
        <v>0</v>
      </c>
      <c r="AZ45" s="72">
        <v>0</v>
      </c>
      <c r="BA45" s="72">
        <v>0</v>
      </c>
      <c r="BB45" s="72">
        <v>0</v>
      </c>
      <c r="BC45" s="72">
        <v>0</v>
      </c>
      <c r="BD45" s="72">
        <v>0</v>
      </c>
      <c r="BE45" s="72">
        <v>0</v>
      </c>
      <c r="BF45" s="72">
        <v>0</v>
      </c>
      <c r="BG45" s="72">
        <v>0</v>
      </c>
      <c r="BH45" s="72">
        <v>0</v>
      </c>
      <c r="BI45" s="72">
        <v>0</v>
      </c>
      <c r="BJ45" s="72">
        <v>0</v>
      </c>
      <c r="BK45" s="72">
        <v>0</v>
      </c>
      <c r="BL45" s="72">
        <v>0</v>
      </c>
      <c r="BM45" s="72">
        <v>0</v>
      </c>
      <c r="BN45" s="72">
        <v>0</v>
      </c>
      <c r="BO45" s="72">
        <v>0</v>
      </c>
      <c r="BP45" s="72">
        <v>300</v>
      </c>
      <c r="BQ45" s="72">
        <v>-300</v>
      </c>
      <c r="BS45" s="69">
        <v>0</v>
      </c>
      <c r="BT45" s="69">
        <v>0</v>
      </c>
      <c r="BU45" s="69">
        <v>0</v>
      </c>
      <c r="BW45" t="s">
        <v>374</v>
      </c>
    </row>
    <row r="46" spans="1:75" x14ac:dyDescent="0.25">
      <c r="A46" t="s">
        <v>380</v>
      </c>
      <c r="B46" s="2" t="s">
        <v>379</v>
      </c>
      <c r="C46" s="72" t="s">
        <v>379</v>
      </c>
      <c r="D46" s="69">
        <v>311</v>
      </c>
      <c r="E46" s="69">
        <v>9352924</v>
      </c>
      <c r="F46" s="69" t="s">
        <v>380</v>
      </c>
      <c r="G46" s="72">
        <v>0</v>
      </c>
      <c r="H46" s="72">
        <v>0</v>
      </c>
      <c r="I46" s="72">
        <v>0</v>
      </c>
      <c r="J46" s="72">
        <v>0</v>
      </c>
      <c r="K46" s="72">
        <v>0</v>
      </c>
      <c r="L46" s="72">
        <v>0</v>
      </c>
      <c r="M46" s="72">
        <v>0</v>
      </c>
      <c r="N46" s="72">
        <v>9557.5</v>
      </c>
      <c r="O46" s="72">
        <v>0</v>
      </c>
      <c r="P46" s="72">
        <v>2713.6</v>
      </c>
      <c r="Q46" s="72">
        <v>0</v>
      </c>
      <c r="R46" s="72">
        <v>0</v>
      </c>
      <c r="S46" s="72">
        <v>4323.5</v>
      </c>
      <c r="T46" s="72">
        <v>82.88</v>
      </c>
      <c r="U46" s="72">
        <v>0</v>
      </c>
      <c r="V46" s="72">
        <v>0</v>
      </c>
      <c r="W46" s="72">
        <v>0</v>
      </c>
      <c r="X46" s="72">
        <v>0</v>
      </c>
      <c r="Y46" s="72">
        <v>0</v>
      </c>
      <c r="Z46" s="72">
        <v>0</v>
      </c>
      <c r="AA46" s="72">
        <v>0</v>
      </c>
      <c r="AB46" s="72">
        <v>0</v>
      </c>
      <c r="AC46" s="72">
        <v>0</v>
      </c>
      <c r="AD46" s="72">
        <v>0</v>
      </c>
      <c r="AE46" s="72">
        <v>0</v>
      </c>
      <c r="AF46" s="72">
        <v>0</v>
      </c>
      <c r="AG46" s="72">
        <v>0</v>
      </c>
      <c r="AH46" s="72">
        <v>0</v>
      </c>
      <c r="AI46" s="72">
        <v>0</v>
      </c>
      <c r="AJ46" s="72">
        <v>0</v>
      </c>
      <c r="AK46" s="72">
        <v>0</v>
      </c>
      <c r="AL46" s="72">
        <v>0</v>
      </c>
      <c r="AM46" s="72">
        <v>0</v>
      </c>
      <c r="AN46" s="72">
        <v>0</v>
      </c>
      <c r="AO46" s="72">
        <v>0</v>
      </c>
      <c r="AP46" s="72">
        <v>0</v>
      </c>
      <c r="AQ46" s="72">
        <v>0</v>
      </c>
      <c r="AR46" s="72">
        <v>0</v>
      </c>
      <c r="AS46" s="72">
        <v>0</v>
      </c>
      <c r="AT46" s="72">
        <v>0</v>
      </c>
      <c r="AU46" s="72">
        <v>0</v>
      </c>
      <c r="AV46" s="72">
        <v>0</v>
      </c>
      <c r="AW46" s="72">
        <v>0</v>
      </c>
      <c r="AX46" s="72">
        <v>0</v>
      </c>
      <c r="AY46" s="72">
        <v>0</v>
      </c>
      <c r="AZ46" s="72">
        <v>0</v>
      </c>
      <c r="BA46" s="72">
        <v>0</v>
      </c>
      <c r="BB46" s="72">
        <v>0</v>
      </c>
      <c r="BC46" s="72">
        <v>0</v>
      </c>
      <c r="BD46" s="72">
        <v>0</v>
      </c>
      <c r="BE46" s="72">
        <v>0</v>
      </c>
      <c r="BF46" s="72">
        <v>0</v>
      </c>
      <c r="BG46" s="72">
        <v>0</v>
      </c>
      <c r="BH46" s="72">
        <v>0</v>
      </c>
      <c r="BI46" s="72">
        <v>0</v>
      </c>
      <c r="BJ46" s="72">
        <v>0</v>
      </c>
      <c r="BK46" s="72">
        <v>0</v>
      </c>
      <c r="BL46" s="72">
        <v>0</v>
      </c>
      <c r="BM46" s="72">
        <v>0</v>
      </c>
      <c r="BN46" s="72">
        <v>2044</v>
      </c>
      <c r="BO46" s="72">
        <v>14633.48</v>
      </c>
      <c r="BP46" s="72">
        <v>0</v>
      </c>
      <c r="BQ46" s="72">
        <v>14633.48</v>
      </c>
      <c r="BS46" s="69">
        <v>0</v>
      </c>
      <c r="BT46" s="69">
        <v>0</v>
      </c>
      <c r="BU46" s="69">
        <v>0</v>
      </c>
      <c r="BW46" t="s">
        <v>379</v>
      </c>
    </row>
    <row r="47" spans="1:75" x14ac:dyDescent="0.25">
      <c r="A47" t="s">
        <v>385</v>
      </c>
      <c r="B47" s="2" t="s">
        <v>384</v>
      </c>
      <c r="C47" s="72" t="s">
        <v>384</v>
      </c>
      <c r="D47" s="69">
        <v>313</v>
      </c>
      <c r="E47" s="69">
        <v>9352132</v>
      </c>
      <c r="F47" s="69" t="s">
        <v>385</v>
      </c>
      <c r="G47" s="72">
        <v>0</v>
      </c>
      <c r="H47" s="72">
        <v>0</v>
      </c>
      <c r="I47" s="72">
        <v>0</v>
      </c>
      <c r="J47" s="72">
        <v>0</v>
      </c>
      <c r="K47" s="72">
        <v>0</v>
      </c>
      <c r="L47" s="72">
        <v>0</v>
      </c>
      <c r="M47" s="72">
        <v>0</v>
      </c>
      <c r="N47" s="72">
        <v>5037</v>
      </c>
      <c r="O47" s="72">
        <v>0</v>
      </c>
      <c r="P47" s="72">
        <v>80</v>
      </c>
      <c r="Q47" s="72">
        <v>0</v>
      </c>
      <c r="R47" s="72">
        <v>0</v>
      </c>
      <c r="S47" s="72">
        <v>4524.42</v>
      </c>
      <c r="T47" s="72">
        <v>628</v>
      </c>
      <c r="U47" s="72">
        <v>0</v>
      </c>
      <c r="V47" s="72">
        <v>0</v>
      </c>
      <c r="W47" s="72">
        <v>0</v>
      </c>
      <c r="X47" s="72">
        <v>0</v>
      </c>
      <c r="Y47" s="72">
        <v>0</v>
      </c>
      <c r="Z47" s="72">
        <v>15.66</v>
      </c>
      <c r="AA47" s="72">
        <v>0</v>
      </c>
      <c r="AB47" s="72">
        <v>0</v>
      </c>
      <c r="AC47" s="72">
        <v>0</v>
      </c>
      <c r="AD47" s="72">
        <v>0</v>
      </c>
      <c r="AE47" s="72">
        <v>0</v>
      </c>
      <c r="AF47" s="72">
        <v>0</v>
      </c>
      <c r="AG47" s="72">
        <v>0</v>
      </c>
      <c r="AH47" s="72">
        <v>0</v>
      </c>
      <c r="AI47" s="72">
        <v>0</v>
      </c>
      <c r="AJ47" s="72">
        <v>0</v>
      </c>
      <c r="AK47" s="72">
        <v>0</v>
      </c>
      <c r="AL47" s="72">
        <v>0</v>
      </c>
      <c r="AM47" s="72">
        <v>0</v>
      </c>
      <c r="AN47" s="72">
        <v>0</v>
      </c>
      <c r="AO47" s="72">
        <v>0</v>
      </c>
      <c r="AP47" s="72">
        <v>0</v>
      </c>
      <c r="AQ47" s="72">
        <v>134.26999999999998</v>
      </c>
      <c r="AR47" s="72">
        <v>396.85000000000008</v>
      </c>
      <c r="AS47" s="72">
        <v>475.67999999999995</v>
      </c>
      <c r="AT47" s="72">
        <v>0</v>
      </c>
      <c r="AU47" s="72">
        <v>0</v>
      </c>
      <c r="AV47" s="72">
        <v>0</v>
      </c>
      <c r="AW47" s="72">
        <v>0</v>
      </c>
      <c r="AX47" s="72">
        <v>0</v>
      </c>
      <c r="AY47" s="72">
        <v>0</v>
      </c>
      <c r="AZ47" s="72">
        <v>0</v>
      </c>
      <c r="BA47" s="72">
        <v>53.740000000000009</v>
      </c>
      <c r="BB47" s="72">
        <v>0</v>
      </c>
      <c r="BC47" s="72">
        <v>312.68000000000006</v>
      </c>
      <c r="BD47" s="72">
        <v>0</v>
      </c>
      <c r="BE47" s="72">
        <v>0</v>
      </c>
      <c r="BF47" s="72">
        <v>0</v>
      </c>
      <c r="BG47" s="72">
        <v>0</v>
      </c>
      <c r="BH47" s="72">
        <v>0</v>
      </c>
      <c r="BI47" s="72">
        <v>0</v>
      </c>
      <c r="BJ47" s="72">
        <v>0</v>
      </c>
      <c r="BK47" s="72">
        <v>0</v>
      </c>
      <c r="BL47" s="72">
        <v>0</v>
      </c>
      <c r="BM47" s="72">
        <v>321.19</v>
      </c>
      <c r="BN47" s="72">
        <v>0</v>
      </c>
      <c r="BO47" s="72">
        <v>10269.42</v>
      </c>
      <c r="BP47" s="72">
        <v>1710.0700000000002</v>
      </c>
      <c r="BQ47" s="72">
        <v>8559.35</v>
      </c>
      <c r="BS47" s="69">
        <v>0</v>
      </c>
      <c r="BT47" s="69">
        <v>0</v>
      </c>
      <c r="BU47" s="69">
        <v>0</v>
      </c>
      <c r="BW47" t="s">
        <v>384</v>
      </c>
    </row>
    <row r="48" spans="1:75" x14ac:dyDescent="0.25">
      <c r="A48" t="s">
        <v>390</v>
      </c>
      <c r="B48" s="2" t="s">
        <v>389</v>
      </c>
      <c r="C48" s="72" t="s">
        <v>389</v>
      </c>
      <c r="D48" s="69">
        <v>314</v>
      </c>
      <c r="E48" s="69">
        <v>9352095</v>
      </c>
      <c r="F48" s="69" t="s">
        <v>390</v>
      </c>
      <c r="G48" s="72">
        <v>0</v>
      </c>
      <c r="H48" s="72">
        <v>0</v>
      </c>
      <c r="I48" s="72">
        <v>0</v>
      </c>
      <c r="J48" s="72">
        <v>0</v>
      </c>
      <c r="K48" s="72">
        <v>0</v>
      </c>
      <c r="L48" s="72">
        <v>0</v>
      </c>
      <c r="M48" s="72">
        <v>0</v>
      </c>
      <c r="N48" s="72">
        <v>870.5</v>
      </c>
      <c r="O48" s="72">
        <v>0</v>
      </c>
      <c r="P48" s="72">
        <v>0</v>
      </c>
      <c r="Q48" s="72">
        <v>0</v>
      </c>
      <c r="R48" s="72">
        <v>0</v>
      </c>
      <c r="S48" s="72">
        <v>0</v>
      </c>
      <c r="T48" s="72">
        <v>0</v>
      </c>
      <c r="U48" s="72">
        <v>0</v>
      </c>
      <c r="V48" s="72">
        <v>0</v>
      </c>
      <c r="W48" s="72">
        <v>0</v>
      </c>
      <c r="X48" s="72">
        <v>0</v>
      </c>
      <c r="Y48" s="72">
        <v>0</v>
      </c>
      <c r="Z48" s="72">
        <v>0</v>
      </c>
      <c r="AA48" s="72">
        <v>0</v>
      </c>
      <c r="AB48" s="72">
        <v>0</v>
      </c>
      <c r="AC48" s="72">
        <v>0</v>
      </c>
      <c r="AD48" s="72">
        <v>0</v>
      </c>
      <c r="AE48" s="72">
        <v>0</v>
      </c>
      <c r="AF48" s="72">
        <v>0</v>
      </c>
      <c r="AG48" s="72">
        <v>0</v>
      </c>
      <c r="AH48" s="72">
        <v>0</v>
      </c>
      <c r="AI48" s="72">
        <v>0</v>
      </c>
      <c r="AJ48" s="72">
        <v>0</v>
      </c>
      <c r="AK48" s="72">
        <v>0</v>
      </c>
      <c r="AL48" s="72">
        <v>0</v>
      </c>
      <c r="AM48" s="72">
        <v>0</v>
      </c>
      <c r="AN48" s="72">
        <v>0</v>
      </c>
      <c r="AO48" s="72">
        <v>0</v>
      </c>
      <c r="AP48" s="72">
        <v>0</v>
      </c>
      <c r="AQ48" s="72">
        <v>0</v>
      </c>
      <c r="AR48" s="72">
        <v>0</v>
      </c>
      <c r="AS48" s="72">
        <v>0</v>
      </c>
      <c r="AT48" s="72">
        <v>0</v>
      </c>
      <c r="AU48" s="72">
        <v>0</v>
      </c>
      <c r="AV48" s="72">
        <v>0</v>
      </c>
      <c r="AW48" s="72">
        <v>0</v>
      </c>
      <c r="AX48" s="72">
        <v>0</v>
      </c>
      <c r="AY48" s="72">
        <v>0</v>
      </c>
      <c r="AZ48" s="72">
        <v>0</v>
      </c>
      <c r="BA48" s="72">
        <v>900.48</v>
      </c>
      <c r="BB48" s="72">
        <v>0</v>
      </c>
      <c r="BC48" s="72">
        <v>0</v>
      </c>
      <c r="BD48" s="72">
        <v>0</v>
      </c>
      <c r="BE48" s="72">
        <v>0</v>
      </c>
      <c r="BF48" s="72">
        <v>0</v>
      </c>
      <c r="BG48" s="72">
        <v>0</v>
      </c>
      <c r="BH48" s="72">
        <v>0</v>
      </c>
      <c r="BI48" s="72">
        <v>0</v>
      </c>
      <c r="BJ48" s="72">
        <v>0</v>
      </c>
      <c r="BK48" s="72">
        <v>0</v>
      </c>
      <c r="BL48" s="72">
        <v>0</v>
      </c>
      <c r="BM48" s="72">
        <v>0</v>
      </c>
      <c r="BN48" s="72">
        <v>0</v>
      </c>
      <c r="BO48" s="72">
        <v>870.5</v>
      </c>
      <c r="BP48" s="72">
        <v>900.48</v>
      </c>
      <c r="BQ48" s="72">
        <v>-29.980000000000018</v>
      </c>
      <c r="BS48" s="69">
        <v>0</v>
      </c>
      <c r="BT48" s="69">
        <v>0</v>
      </c>
      <c r="BU48" s="69">
        <v>0</v>
      </c>
      <c r="BW48" t="s">
        <v>389</v>
      </c>
    </row>
    <row r="49" spans="1:75" x14ac:dyDescent="0.25">
      <c r="A49" t="s">
        <v>395</v>
      </c>
      <c r="B49" s="2" t="s">
        <v>394</v>
      </c>
      <c r="C49" s="72" t="s">
        <v>394</v>
      </c>
      <c r="D49" s="69">
        <v>318</v>
      </c>
      <c r="E49" s="69">
        <v>9352101</v>
      </c>
      <c r="F49" s="69" t="s">
        <v>395</v>
      </c>
      <c r="G49" s="72">
        <v>0</v>
      </c>
      <c r="H49" s="72">
        <v>0</v>
      </c>
      <c r="I49" s="72">
        <v>0</v>
      </c>
      <c r="J49" s="72">
        <v>0</v>
      </c>
      <c r="K49" s="72">
        <v>0</v>
      </c>
      <c r="L49" s="72">
        <v>0</v>
      </c>
      <c r="M49" s="72">
        <v>0</v>
      </c>
      <c r="N49" s="72">
        <v>0</v>
      </c>
      <c r="O49" s="72">
        <v>0</v>
      </c>
      <c r="P49" s="72">
        <v>0</v>
      </c>
      <c r="Q49" s="72">
        <v>0</v>
      </c>
      <c r="R49" s="72">
        <v>0</v>
      </c>
      <c r="S49" s="72">
        <v>0</v>
      </c>
      <c r="T49" s="72">
        <v>0</v>
      </c>
      <c r="U49" s="72">
        <v>0</v>
      </c>
      <c r="V49" s="72">
        <v>0</v>
      </c>
      <c r="W49" s="72">
        <v>0</v>
      </c>
      <c r="X49" s="72">
        <v>0</v>
      </c>
      <c r="Y49" s="72">
        <v>0</v>
      </c>
      <c r="Z49" s="72">
        <v>0</v>
      </c>
      <c r="AA49" s="72">
        <v>0</v>
      </c>
      <c r="AB49" s="72">
        <v>0</v>
      </c>
      <c r="AC49" s="72">
        <v>0</v>
      </c>
      <c r="AD49" s="72">
        <v>0</v>
      </c>
      <c r="AE49" s="72">
        <v>0</v>
      </c>
      <c r="AF49" s="72">
        <v>0</v>
      </c>
      <c r="AG49" s="72">
        <v>0</v>
      </c>
      <c r="AH49" s="72">
        <v>0</v>
      </c>
      <c r="AI49" s="72">
        <v>0</v>
      </c>
      <c r="AJ49" s="72">
        <v>0</v>
      </c>
      <c r="AK49" s="72">
        <v>0</v>
      </c>
      <c r="AL49" s="72">
        <v>0</v>
      </c>
      <c r="AM49" s="72">
        <v>0</v>
      </c>
      <c r="AN49" s="72">
        <v>0</v>
      </c>
      <c r="AO49" s="72">
        <v>0</v>
      </c>
      <c r="AP49" s="72">
        <v>0</v>
      </c>
      <c r="AQ49" s="72">
        <v>0</v>
      </c>
      <c r="AR49" s="72">
        <v>0</v>
      </c>
      <c r="AS49" s="72">
        <v>0</v>
      </c>
      <c r="AT49" s="72">
        <v>0</v>
      </c>
      <c r="AU49" s="72">
        <v>0</v>
      </c>
      <c r="AV49" s="72">
        <v>0</v>
      </c>
      <c r="AW49" s="72">
        <v>0</v>
      </c>
      <c r="AX49" s="72">
        <v>0</v>
      </c>
      <c r="AY49" s="72">
        <v>0</v>
      </c>
      <c r="AZ49" s="72">
        <v>0</v>
      </c>
      <c r="BA49" s="72">
        <v>0</v>
      </c>
      <c r="BB49" s="72">
        <v>0</v>
      </c>
      <c r="BC49" s="72">
        <v>0</v>
      </c>
      <c r="BD49" s="72">
        <v>0</v>
      </c>
      <c r="BE49" s="72">
        <v>0</v>
      </c>
      <c r="BF49" s="72">
        <v>0</v>
      </c>
      <c r="BG49" s="72">
        <v>0</v>
      </c>
      <c r="BH49" s="72">
        <v>0</v>
      </c>
      <c r="BI49" s="72">
        <v>0</v>
      </c>
      <c r="BJ49" s="72">
        <v>0</v>
      </c>
      <c r="BK49" s="72">
        <v>0</v>
      </c>
      <c r="BL49" s="72">
        <v>0</v>
      </c>
      <c r="BM49" s="72">
        <v>0</v>
      </c>
      <c r="BN49" s="72">
        <v>0</v>
      </c>
      <c r="BO49" s="72">
        <v>0</v>
      </c>
      <c r="BP49" s="72">
        <v>0</v>
      </c>
      <c r="BQ49" s="72">
        <v>0</v>
      </c>
      <c r="BS49" s="69">
        <v>0</v>
      </c>
      <c r="BT49" s="69">
        <v>0</v>
      </c>
      <c r="BU49" s="69">
        <v>0</v>
      </c>
      <c r="BW49" t="s">
        <v>394</v>
      </c>
    </row>
    <row r="50" spans="1:75" x14ac:dyDescent="0.25">
      <c r="A50" t="s">
        <v>401</v>
      </c>
      <c r="B50" s="2" t="s">
        <v>400</v>
      </c>
      <c r="C50" s="72" t="s">
        <v>400</v>
      </c>
      <c r="D50" s="69">
        <v>324</v>
      </c>
      <c r="E50" s="69">
        <v>9352110</v>
      </c>
      <c r="F50" s="69" t="s">
        <v>401</v>
      </c>
      <c r="G50" s="72">
        <v>0</v>
      </c>
      <c r="H50" s="72">
        <v>0</v>
      </c>
      <c r="I50" s="72">
        <v>0</v>
      </c>
      <c r="J50" s="72">
        <v>0</v>
      </c>
      <c r="K50" s="72">
        <v>0</v>
      </c>
      <c r="L50" s="72">
        <v>0</v>
      </c>
      <c r="M50" s="72">
        <v>0</v>
      </c>
      <c r="N50" s="72">
        <v>0</v>
      </c>
      <c r="O50" s="72">
        <v>0</v>
      </c>
      <c r="P50" s="72">
        <v>0</v>
      </c>
      <c r="Q50" s="72">
        <v>0</v>
      </c>
      <c r="R50" s="72">
        <v>0</v>
      </c>
      <c r="S50" s="72">
        <v>0</v>
      </c>
      <c r="T50" s="72">
        <v>0</v>
      </c>
      <c r="U50" s="72">
        <v>0</v>
      </c>
      <c r="V50" s="72">
        <v>0</v>
      </c>
      <c r="W50" s="72">
        <v>0</v>
      </c>
      <c r="X50" s="72">
        <v>0</v>
      </c>
      <c r="Y50" s="72">
        <v>0</v>
      </c>
      <c r="Z50" s="72">
        <v>0</v>
      </c>
      <c r="AA50" s="72">
        <v>0</v>
      </c>
      <c r="AB50" s="72">
        <v>0</v>
      </c>
      <c r="AC50" s="72">
        <v>0</v>
      </c>
      <c r="AD50" s="72">
        <v>0</v>
      </c>
      <c r="AE50" s="72">
        <v>0</v>
      </c>
      <c r="AF50" s="72">
        <v>0</v>
      </c>
      <c r="AG50" s="72">
        <v>0</v>
      </c>
      <c r="AH50" s="72">
        <v>0</v>
      </c>
      <c r="AI50" s="72">
        <v>0</v>
      </c>
      <c r="AJ50" s="72">
        <v>0</v>
      </c>
      <c r="AK50" s="72">
        <v>0</v>
      </c>
      <c r="AL50" s="72">
        <v>0</v>
      </c>
      <c r="AM50" s="72">
        <v>0</v>
      </c>
      <c r="AN50" s="72">
        <v>0</v>
      </c>
      <c r="AO50" s="72">
        <v>0</v>
      </c>
      <c r="AP50" s="72">
        <v>0</v>
      </c>
      <c r="AQ50" s="72">
        <v>0</v>
      </c>
      <c r="AR50" s="72">
        <v>0</v>
      </c>
      <c r="AS50" s="72">
        <v>0</v>
      </c>
      <c r="AT50" s="72">
        <v>0</v>
      </c>
      <c r="AU50" s="72">
        <v>0</v>
      </c>
      <c r="AV50" s="72">
        <v>0</v>
      </c>
      <c r="AW50" s="72">
        <v>0</v>
      </c>
      <c r="AX50" s="72">
        <v>0</v>
      </c>
      <c r="AY50" s="72">
        <v>0</v>
      </c>
      <c r="AZ50" s="72">
        <v>0</v>
      </c>
      <c r="BA50" s="72">
        <v>0</v>
      </c>
      <c r="BB50" s="72">
        <v>0</v>
      </c>
      <c r="BC50" s="72">
        <v>0</v>
      </c>
      <c r="BD50" s="72">
        <v>0</v>
      </c>
      <c r="BE50" s="72">
        <v>0</v>
      </c>
      <c r="BF50" s="72">
        <v>0</v>
      </c>
      <c r="BG50" s="72">
        <v>0</v>
      </c>
      <c r="BH50" s="72">
        <v>0</v>
      </c>
      <c r="BI50" s="72">
        <v>0</v>
      </c>
      <c r="BJ50" s="72">
        <v>0</v>
      </c>
      <c r="BK50" s="72">
        <v>0</v>
      </c>
      <c r="BL50" s="72">
        <v>0</v>
      </c>
      <c r="BM50" s="72">
        <v>0</v>
      </c>
      <c r="BN50" s="72">
        <v>0</v>
      </c>
      <c r="BO50" s="72">
        <v>0</v>
      </c>
      <c r="BP50" s="72">
        <v>0</v>
      </c>
      <c r="BQ50" s="72">
        <v>0</v>
      </c>
      <c r="BS50" s="69">
        <v>0</v>
      </c>
      <c r="BT50" s="69">
        <v>0</v>
      </c>
      <c r="BU50" s="69">
        <v>0</v>
      </c>
      <c r="BW50" t="s">
        <v>400</v>
      </c>
    </row>
    <row r="51" spans="1:75" x14ac:dyDescent="0.25">
      <c r="A51" t="s">
        <v>405</v>
      </c>
      <c r="B51" s="2" t="s">
        <v>404</v>
      </c>
      <c r="C51" s="72" t="s">
        <v>404</v>
      </c>
      <c r="D51" s="69">
        <v>327</v>
      </c>
      <c r="E51" s="69">
        <v>9352918</v>
      </c>
      <c r="F51" s="69" t="s">
        <v>405</v>
      </c>
      <c r="G51" s="72">
        <v>0</v>
      </c>
      <c r="H51" s="72">
        <v>0</v>
      </c>
      <c r="I51" s="72">
        <v>0</v>
      </c>
      <c r="J51" s="72">
        <v>0</v>
      </c>
      <c r="K51" s="72">
        <v>0</v>
      </c>
      <c r="L51" s="72">
        <v>0</v>
      </c>
      <c r="M51" s="72">
        <v>0</v>
      </c>
      <c r="N51" s="72">
        <v>1316.22</v>
      </c>
      <c r="O51" s="72">
        <v>0</v>
      </c>
      <c r="P51" s="72">
        <v>3430.98</v>
      </c>
      <c r="Q51" s="72">
        <v>4000</v>
      </c>
      <c r="R51" s="72">
        <v>0</v>
      </c>
      <c r="S51" s="72">
        <v>3518.2</v>
      </c>
      <c r="T51" s="72">
        <v>172.94</v>
      </c>
      <c r="U51" s="72">
        <v>0</v>
      </c>
      <c r="V51" s="72">
        <v>0</v>
      </c>
      <c r="W51" s="72">
        <v>0</v>
      </c>
      <c r="X51" s="72">
        <v>0</v>
      </c>
      <c r="Y51" s="72">
        <v>0</v>
      </c>
      <c r="Z51" s="72">
        <v>2230</v>
      </c>
      <c r="AA51" s="72">
        <v>0</v>
      </c>
      <c r="AB51" s="72">
        <v>0</v>
      </c>
      <c r="AC51" s="72">
        <v>0</v>
      </c>
      <c r="AD51" s="72">
        <v>0</v>
      </c>
      <c r="AE51" s="72">
        <v>0</v>
      </c>
      <c r="AF51" s="72">
        <v>0</v>
      </c>
      <c r="AG51" s="72">
        <v>0</v>
      </c>
      <c r="AH51" s="72">
        <v>0</v>
      </c>
      <c r="AI51" s="72">
        <v>0</v>
      </c>
      <c r="AJ51" s="72">
        <v>0</v>
      </c>
      <c r="AK51" s="72">
        <v>0</v>
      </c>
      <c r="AL51" s="72">
        <v>0</v>
      </c>
      <c r="AM51" s="72">
        <v>0</v>
      </c>
      <c r="AN51" s="72">
        <v>0</v>
      </c>
      <c r="AO51" s="72">
        <v>0</v>
      </c>
      <c r="AP51" s="72">
        <v>0</v>
      </c>
      <c r="AQ51" s="72">
        <v>0</v>
      </c>
      <c r="AR51" s="72">
        <v>0</v>
      </c>
      <c r="AS51" s="72">
        <v>0</v>
      </c>
      <c r="AT51" s="72">
        <v>0</v>
      </c>
      <c r="AU51" s="72">
        <v>0</v>
      </c>
      <c r="AV51" s="72">
        <v>0</v>
      </c>
      <c r="AW51" s="72">
        <v>0</v>
      </c>
      <c r="AX51" s="72">
        <v>0</v>
      </c>
      <c r="AY51" s="72">
        <v>0</v>
      </c>
      <c r="AZ51" s="72">
        <v>0</v>
      </c>
      <c r="BA51" s="72">
        <v>1420.6399999999999</v>
      </c>
      <c r="BB51" s="72">
        <v>0</v>
      </c>
      <c r="BC51" s="72">
        <v>0</v>
      </c>
      <c r="BD51" s="72">
        <v>0</v>
      </c>
      <c r="BE51" s="72">
        <v>0</v>
      </c>
      <c r="BF51" s="72">
        <v>0</v>
      </c>
      <c r="BG51" s="72">
        <v>0</v>
      </c>
      <c r="BH51" s="72">
        <v>0</v>
      </c>
      <c r="BI51" s="72">
        <v>0</v>
      </c>
      <c r="BJ51" s="72">
        <v>0</v>
      </c>
      <c r="BK51" s="72">
        <v>0</v>
      </c>
      <c r="BL51" s="72">
        <v>0</v>
      </c>
      <c r="BM51" s="72">
        <v>0</v>
      </c>
      <c r="BN51" s="72">
        <v>0</v>
      </c>
      <c r="BO51" s="72">
        <v>12438.340000000002</v>
      </c>
      <c r="BP51" s="72">
        <v>3650.64</v>
      </c>
      <c r="BQ51" s="72">
        <v>8787.7000000000025</v>
      </c>
      <c r="BS51" s="69">
        <v>0</v>
      </c>
      <c r="BT51" s="69">
        <v>0</v>
      </c>
      <c r="BU51" s="69">
        <v>0</v>
      </c>
      <c r="BW51" t="s">
        <v>404</v>
      </c>
    </row>
    <row r="52" spans="1:75" x14ac:dyDescent="0.25">
      <c r="A52" t="s">
        <v>684</v>
      </c>
      <c r="B52" s="2" t="s">
        <v>409</v>
      </c>
      <c r="C52" s="72" t="s">
        <v>409</v>
      </c>
      <c r="D52" s="69">
        <v>331</v>
      </c>
      <c r="E52" s="69">
        <v>9353104</v>
      </c>
      <c r="F52" s="69" t="s">
        <v>410</v>
      </c>
      <c r="G52" s="72">
        <v>0</v>
      </c>
      <c r="H52" s="72">
        <v>0</v>
      </c>
      <c r="I52" s="72">
        <v>0</v>
      </c>
      <c r="J52" s="72">
        <v>0</v>
      </c>
      <c r="K52" s="72">
        <v>0</v>
      </c>
      <c r="L52" s="72">
        <v>0</v>
      </c>
      <c r="M52" s="72">
        <v>0</v>
      </c>
      <c r="N52" s="72">
        <v>0</v>
      </c>
      <c r="O52" s="72">
        <v>0</v>
      </c>
      <c r="P52" s="72">
        <v>0</v>
      </c>
      <c r="Q52" s="72">
        <v>0</v>
      </c>
      <c r="R52" s="72">
        <v>0</v>
      </c>
      <c r="S52" s="72">
        <v>0</v>
      </c>
      <c r="T52" s="72">
        <v>0</v>
      </c>
      <c r="U52" s="72">
        <v>0</v>
      </c>
      <c r="V52" s="72">
        <v>0</v>
      </c>
      <c r="W52" s="72">
        <v>0</v>
      </c>
      <c r="X52" s="72">
        <v>0</v>
      </c>
      <c r="Y52" s="72">
        <v>0</v>
      </c>
      <c r="Z52" s="72">
        <v>0</v>
      </c>
      <c r="AA52" s="72">
        <v>0</v>
      </c>
      <c r="AB52" s="72">
        <v>0</v>
      </c>
      <c r="AC52" s="72">
        <v>0</v>
      </c>
      <c r="AD52" s="72">
        <v>0</v>
      </c>
      <c r="AE52" s="72">
        <v>0</v>
      </c>
      <c r="AF52" s="72">
        <v>0</v>
      </c>
      <c r="AG52" s="72">
        <v>0</v>
      </c>
      <c r="AH52" s="72">
        <v>0</v>
      </c>
      <c r="AI52" s="72">
        <v>0</v>
      </c>
      <c r="AJ52" s="72">
        <v>0</v>
      </c>
      <c r="AK52" s="72">
        <v>0</v>
      </c>
      <c r="AL52" s="72">
        <v>0</v>
      </c>
      <c r="AM52" s="72">
        <v>0</v>
      </c>
      <c r="AN52" s="72">
        <v>0</v>
      </c>
      <c r="AO52" s="72">
        <v>0</v>
      </c>
      <c r="AP52" s="72">
        <v>0</v>
      </c>
      <c r="AQ52" s="72">
        <v>0</v>
      </c>
      <c r="AR52" s="72">
        <v>0</v>
      </c>
      <c r="AS52" s="72">
        <v>0</v>
      </c>
      <c r="AT52" s="72">
        <v>0</v>
      </c>
      <c r="AU52" s="72">
        <v>0</v>
      </c>
      <c r="AV52" s="72">
        <v>0</v>
      </c>
      <c r="AW52" s="72">
        <v>0</v>
      </c>
      <c r="AX52" s="72">
        <v>0</v>
      </c>
      <c r="AY52" s="72">
        <v>0</v>
      </c>
      <c r="AZ52" s="72">
        <v>0</v>
      </c>
      <c r="BA52" s="72">
        <v>0</v>
      </c>
      <c r="BB52" s="72">
        <v>0</v>
      </c>
      <c r="BC52" s="72">
        <v>0</v>
      </c>
      <c r="BD52" s="72">
        <v>0</v>
      </c>
      <c r="BE52" s="72">
        <v>0</v>
      </c>
      <c r="BF52" s="72">
        <v>0</v>
      </c>
      <c r="BG52" s="72">
        <v>0</v>
      </c>
      <c r="BH52" s="72">
        <v>0</v>
      </c>
      <c r="BI52" s="72">
        <v>0</v>
      </c>
      <c r="BJ52" s="72">
        <v>0</v>
      </c>
      <c r="BK52" s="72">
        <v>0</v>
      </c>
      <c r="BL52" s="72">
        <v>0</v>
      </c>
      <c r="BM52" s="72">
        <v>0</v>
      </c>
      <c r="BN52" s="72">
        <v>0</v>
      </c>
      <c r="BO52" s="72">
        <v>0</v>
      </c>
      <c r="BP52" s="72">
        <v>0</v>
      </c>
      <c r="BQ52" s="72">
        <v>0</v>
      </c>
      <c r="BS52" s="69">
        <v>0</v>
      </c>
      <c r="BT52" s="69">
        <v>0</v>
      </c>
      <c r="BU52" s="69">
        <v>0</v>
      </c>
      <c r="BW52" t="s">
        <v>409</v>
      </c>
    </row>
    <row r="53" spans="1:75" x14ac:dyDescent="0.25">
      <c r="A53" t="s">
        <v>415</v>
      </c>
      <c r="B53" s="2" t="s">
        <v>414</v>
      </c>
      <c r="C53" s="72" t="s">
        <v>414</v>
      </c>
      <c r="D53" s="69">
        <v>332</v>
      </c>
      <c r="E53" s="69">
        <v>9352118</v>
      </c>
      <c r="F53" s="69" t="s">
        <v>415</v>
      </c>
      <c r="G53" s="72">
        <v>0</v>
      </c>
      <c r="H53" s="72">
        <v>0</v>
      </c>
      <c r="I53" s="72">
        <v>0</v>
      </c>
      <c r="J53" s="72">
        <v>0</v>
      </c>
      <c r="K53" s="72">
        <v>0</v>
      </c>
      <c r="L53" s="72">
        <v>0</v>
      </c>
      <c r="M53" s="72">
        <v>0</v>
      </c>
      <c r="N53" s="72">
        <v>0</v>
      </c>
      <c r="O53" s="72">
        <v>0</v>
      </c>
      <c r="P53" s="72">
        <v>0</v>
      </c>
      <c r="Q53" s="72">
        <v>0</v>
      </c>
      <c r="R53" s="72">
        <v>0</v>
      </c>
      <c r="S53" s="72">
        <v>0</v>
      </c>
      <c r="T53" s="72">
        <v>0</v>
      </c>
      <c r="U53" s="72">
        <v>0</v>
      </c>
      <c r="V53" s="72">
        <v>0</v>
      </c>
      <c r="W53" s="72">
        <v>0</v>
      </c>
      <c r="X53" s="72">
        <v>0</v>
      </c>
      <c r="Y53" s="72">
        <v>0</v>
      </c>
      <c r="Z53" s="72">
        <v>0</v>
      </c>
      <c r="AA53" s="72">
        <v>0</v>
      </c>
      <c r="AB53" s="72">
        <v>0</v>
      </c>
      <c r="AC53" s="72">
        <v>0</v>
      </c>
      <c r="AD53" s="72">
        <v>0</v>
      </c>
      <c r="AE53" s="72">
        <v>0</v>
      </c>
      <c r="AF53" s="72">
        <v>0</v>
      </c>
      <c r="AG53" s="72">
        <v>0</v>
      </c>
      <c r="AH53" s="72">
        <v>0</v>
      </c>
      <c r="AI53" s="72">
        <v>0</v>
      </c>
      <c r="AJ53" s="72">
        <v>0</v>
      </c>
      <c r="AK53" s="72">
        <v>0</v>
      </c>
      <c r="AL53" s="72">
        <v>0</v>
      </c>
      <c r="AM53" s="72">
        <v>0</v>
      </c>
      <c r="AN53" s="72">
        <v>0</v>
      </c>
      <c r="AO53" s="72">
        <v>0</v>
      </c>
      <c r="AP53" s="72">
        <v>0</v>
      </c>
      <c r="AQ53" s="72">
        <v>0</v>
      </c>
      <c r="AR53" s="72">
        <v>0</v>
      </c>
      <c r="AS53" s="72">
        <v>0</v>
      </c>
      <c r="AT53" s="72">
        <v>0</v>
      </c>
      <c r="AU53" s="72">
        <v>0</v>
      </c>
      <c r="AV53" s="72">
        <v>0</v>
      </c>
      <c r="AW53" s="72">
        <v>0</v>
      </c>
      <c r="AX53" s="72">
        <v>0</v>
      </c>
      <c r="AY53" s="72">
        <v>0</v>
      </c>
      <c r="AZ53" s="72">
        <v>0</v>
      </c>
      <c r="BA53" s="72">
        <v>0</v>
      </c>
      <c r="BB53" s="72">
        <v>0</v>
      </c>
      <c r="BC53" s="72">
        <v>0</v>
      </c>
      <c r="BD53" s="72">
        <v>0</v>
      </c>
      <c r="BE53" s="72">
        <v>0</v>
      </c>
      <c r="BF53" s="72">
        <v>0</v>
      </c>
      <c r="BG53" s="72">
        <v>0</v>
      </c>
      <c r="BH53" s="72">
        <v>0</v>
      </c>
      <c r="BI53" s="72">
        <v>0</v>
      </c>
      <c r="BJ53" s="72">
        <v>0</v>
      </c>
      <c r="BK53" s="72">
        <v>0</v>
      </c>
      <c r="BL53" s="72">
        <v>0</v>
      </c>
      <c r="BM53" s="72">
        <v>0</v>
      </c>
      <c r="BN53" s="72">
        <v>0</v>
      </c>
      <c r="BO53" s="72">
        <v>0</v>
      </c>
      <c r="BP53" s="72">
        <v>0</v>
      </c>
      <c r="BQ53" s="72">
        <v>0</v>
      </c>
      <c r="BS53" s="69">
        <v>0</v>
      </c>
      <c r="BT53" s="69">
        <v>0</v>
      </c>
      <c r="BU53" s="69">
        <v>0</v>
      </c>
      <c r="BW53" t="s">
        <v>414</v>
      </c>
    </row>
    <row r="54" spans="1:75" x14ac:dyDescent="0.25">
      <c r="A54" t="s">
        <v>420</v>
      </c>
      <c r="B54" s="2" t="s">
        <v>419</v>
      </c>
      <c r="C54" s="72" t="s">
        <v>419</v>
      </c>
      <c r="D54" s="69">
        <v>333</v>
      </c>
      <c r="E54" s="69">
        <v>9352117</v>
      </c>
      <c r="F54" s="69" t="s">
        <v>420</v>
      </c>
      <c r="G54" s="72">
        <v>0</v>
      </c>
      <c r="H54" s="72">
        <v>0</v>
      </c>
      <c r="I54" s="72">
        <v>0</v>
      </c>
      <c r="J54" s="72">
        <v>0</v>
      </c>
      <c r="K54" s="72">
        <v>0</v>
      </c>
      <c r="L54" s="72">
        <v>0</v>
      </c>
      <c r="M54" s="72">
        <v>0</v>
      </c>
      <c r="N54" s="72">
        <v>0</v>
      </c>
      <c r="O54" s="72">
        <v>0</v>
      </c>
      <c r="P54" s="72">
        <v>0</v>
      </c>
      <c r="Q54" s="72">
        <v>0</v>
      </c>
      <c r="R54" s="72">
        <v>0</v>
      </c>
      <c r="S54" s="72">
        <v>0</v>
      </c>
      <c r="T54" s="72">
        <v>0</v>
      </c>
      <c r="U54" s="72">
        <v>0</v>
      </c>
      <c r="V54" s="72">
        <v>0</v>
      </c>
      <c r="W54" s="72">
        <v>0</v>
      </c>
      <c r="X54" s="72">
        <v>0</v>
      </c>
      <c r="Y54" s="72">
        <v>0</v>
      </c>
      <c r="Z54" s="72">
        <v>0</v>
      </c>
      <c r="AA54" s="72">
        <v>0</v>
      </c>
      <c r="AB54" s="72">
        <v>0</v>
      </c>
      <c r="AC54" s="72">
        <v>0</v>
      </c>
      <c r="AD54" s="72">
        <v>0</v>
      </c>
      <c r="AE54" s="72">
        <v>0</v>
      </c>
      <c r="AF54" s="72">
        <v>0</v>
      </c>
      <c r="AG54" s="72">
        <v>0</v>
      </c>
      <c r="AH54" s="72">
        <v>0</v>
      </c>
      <c r="AI54" s="72">
        <v>0</v>
      </c>
      <c r="AJ54" s="72">
        <v>0</v>
      </c>
      <c r="AK54" s="72">
        <v>1.5987211554602254E-14</v>
      </c>
      <c r="AL54" s="72">
        <v>0</v>
      </c>
      <c r="AM54" s="72">
        <v>0</v>
      </c>
      <c r="AN54" s="72">
        <v>0</v>
      </c>
      <c r="AO54" s="72">
        <v>0</v>
      </c>
      <c r="AP54" s="72">
        <v>0</v>
      </c>
      <c r="AQ54" s="72">
        <v>0</v>
      </c>
      <c r="AR54" s="72">
        <v>0</v>
      </c>
      <c r="AS54" s="72">
        <v>0</v>
      </c>
      <c r="AT54" s="72">
        <v>0</v>
      </c>
      <c r="AU54" s="72">
        <v>0</v>
      </c>
      <c r="AV54" s="72">
        <v>0</v>
      </c>
      <c r="AW54" s="72">
        <v>0</v>
      </c>
      <c r="AX54" s="72">
        <v>0</v>
      </c>
      <c r="AY54" s="72">
        <v>0</v>
      </c>
      <c r="AZ54" s="72">
        <v>0</v>
      </c>
      <c r="BA54" s="72">
        <v>-1.092459456231154E-13</v>
      </c>
      <c r="BB54" s="72">
        <v>0</v>
      </c>
      <c r="BC54" s="72">
        <v>0</v>
      </c>
      <c r="BD54" s="72">
        <v>0</v>
      </c>
      <c r="BE54" s="72">
        <v>0</v>
      </c>
      <c r="BF54" s="72">
        <v>0</v>
      </c>
      <c r="BG54" s="72">
        <v>0</v>
      </c>
      <c r="BH54" s="72">
        <v>0</v>
      </c>
      <c r="BI54" s="72">
        <v>0</v>
      </c>
      <c r="BJ54" s="72">
        <v>0</v>
      </c>
      <c r="BK54" s="72">
        <v>0</v>
      </c>
      <c r="BL54" s="72">
        <v>0</v>
      </c>
      <c r="BM54" s="72">
        <v>0</v>
      </c>
      <c r="BN54" s="72">
        <v>0</v>
      </c>
      <c r="BO54" s="72">
        <v>0</v>
      </c>
      <c r="BP54" s="72">
        <v>-9.3258734068513149E-14</v>
      </c>
      <c r="BQ54" s="72">
        <v>9.3258734068513149E-14</v>
      </c>
      <c r="BS54" s="69">
        <v>0</v>
      </c>
      <c r="BT54" s="69">
        <v>0</v>
      </c>
      <c r="BU54" s="69">
        <v>0</v>
      </c>
      <c r="BW54" t="s">
        <v>419</v>
      </c>
    </row>
    <row r="55" spans="1:75" x14ac:dyDescent="0.25">
      <c r="A55" t="s">
        <v>425</v>
      </c>
      <c r="B55" s="2" t="s">
        <v>424</v>
      </c>
      <c r="C55" s="72" t="s">
        <v>424</v>
      </c>
      <c r="D55" s="69">
        <v>337</v>
      </c>
      <c r="E55" s="69">
        <v>9352121</v>
      </c>
      <c r="F55" s="69" t="s">
        <v>425</v>
      </c>
      <c r="G55" s="72">
        <v>0</v>
      </c>
      <c r="H55" s="72">
        <v>0</v>
      </c>
      <c r="I55" s="72">
        <v>0</v>
      </c>
      <c r="J55" s="72">
        <v>0</v>
      </c>
      <c r="K55" s="72">
        <v>0</v>
      </c>
      <c r="L55" s="72">
        <v>0</v>
      </c>
      <c r="M55" s="72">
        <v>0</v>
      </c>
      <c r="N55" s="72">
        <v>0</v>
      </c>
      <c r="O55" s="72">
        <v>0</v>
      </c>
      <c r="P55" s="72">
        <v>0</v>
      </c>
      <c r="Q55" s="72">
        <v>0</v>
      </c>
      <c r="R55" s="72">
        <v>0</v>
      </c>
      <c r="S55" s="72">
        <v>0</v>
      </c>
      <c r="T55" s="72">
        <v>0</v>
      </c>
      <c r="U55" s="72">
        <v>0</v>
      </c>
      <c r="V55" s="72">
        <v>0</v>
      </c>
      <c r="W55" s="72">
        <v>0</v>
      </c>
      <c r="X55" s="72">
        <v>0</v>
      </c>
      <c r="Y55" s="72">
        <v>0</v>
      </c>
      <c r="Z55" s="72">
        <v>0</v>
      </c>
      <c r="AA55" s="72">
        <v>0</v>
      </c>
      <c r="AB55" s="72">
        <v>0</v>
      </c>
      <c r="AC55" s="72">
        <v>0</v>
      </c>
      <c r="AD55" s="72">
        <v>0</v>
      </c>
      <c r="AE55" s="72">
        <v>0</v>
      </c>
      <c r="AF55" s="72">
        <v>0</v>
      </c>
      <c r="AG55" s="72">
        <v>0</v>
      </c>
      <c r="AH55" s="72">
        <v>0</v>
      </c>
      <c r="AI55" s="72">
        <v>0</v>
      </c>
      <c r="AJ55" s="72">
        <v>0</v>
      </c>
      <c r="AK55" s="72">
        <v>0</v>
      </c>
      <c r="AL55" s="72">
        <v>0</v>
      </c>
      <c r="AM55" s="72">
        <v>0</v>
      </c>
      <c r="AN55" s="72">
        <v>0</v>
      </c>
      <c r="AO55" s="72">
        <v>0</v>
      </c>
      <c r="AP55" s="72">
        <v>0</v>
      </c>
      <c r="AQ55" s="72">
        <v>0</v>
      </c>
      <c r="AR55" s="72">
        <v>0</v>
      </c>
      <c r="AS55" s="72">
        <v>0</v>
      </c>
      <c r="AT55" s="72">
        <v>0</v>
      </c>
      <c r="AU55" s="72">
        <v>0</v>
      </c>
      <c r="AV55" s="72">
        <v>0</v>
      </c>
      <c r="AW55" s="72">
        <v>0</v>
      </c>
      <c r="AX55" s="72">
        <v>0</v>
      </c>
      <c r="AY55" s="72">
        <v>0</v>
      </c>
      <c r="AZ55" s="72">
        <v>0</v>
      </c>
      <c r="BA55" s="72">
        <v>0</v>
      </c>
      <c r="BB55" s="72">
        <v>0</v>
      </c>
      <c r="BC55" s="72">
        <v>0</v>
      </c>
      <c r="BD55" s="72">
        <v>0</v>
      </c>
      <c r="BE55" s="72">
        <v>0</v>
      </c>
      <c r="BF55" s="72">
        <v>0</v>
      </c>
      <c r="BG55" s="72">
        <v>0</v>
      </c>
      <c r="BH55" s="72">
        <v>0</v>
      </c>
      <c r="BI55" s="72">
        <v>0</v>
      </c>
      <c r="BJ55" s="72">
        <v>0</v>
      </c>
      <c r="BK55" s="72">
        <v>0</v>
      </c>
      <c r="BL55" s="72">
        <v>0</v>
      </c>
      <c r="BM55" s="72">
        <v>0</v>
      </c>
      <c r="BN55" s="72">
        <v>0</v>
      </c>
      <c r="BO55" s="72">
        <v>0</v>
      </c>
      <c r="BP55" s="72">
        <v>0</v>
      </c>
      <c r="BQ55" s="72">
        <v>0</v>
      </c>
      <c r="BS55" s="69">
        <v>0</v>
      </c>
      <c r="BT55" s="69">
        <v>0</v>
      </c>
      <c r="BU55" s="69">
        <v>0</v>
      </c>
      <c r="BW55" t="s">
        <v>424</v>
      </c>
    </row>
    <row r="56" spans="1:75" x14ac:dyDescent="0.25">
      <c r="A56" t="s">
        <v>429</v>
      </c>
      <c r="B56" s="2" t="s">
        <v>428</v>
      </c>
      <c r="C56" s="72" t="s">
        <v>428</v>
      </c>
      <c r="D56" s="69">
        <v>339</v>
      </c>
      <c r="E56" s="69">
        <v>9352124</v>
      </c>
      <c r="F56" s="69" t="s">
        <v>429</v>
      </c>
      <c r="G56" s="72">
        <v>0</v>
      </c>
      <c r="H56" s="72">
        <v>0</v>
      </c>
      <c r="I56" s="72">
        <v>0</v>
      </c>
      <c r="J56" s="72">
        <v>0</v>
      </c>
      <c r="K56" s="72">
        <v>400</v>
      </c>
      <c r="L56" s="72">
        <v>0</v>
      </c>
      <c r="M56" s="72">
        <v>0</v>
      </c>
      <c r="N56" s="72">
        <v>2070.98</v>
      </c>
      <c r="O56" s="72">
        <v>0</v>
      </c>
      <c r="P56" s="72">
        <v>3627.93</v>
      </c>
      <c r="Q56" s="72">
        <v>0</v>
      </c>
      <c r="R56" s="72">
        <v>0</v>
      </c>
      <c r="S56" s="72">
        <v>293.19</v>
      </c>
      <c r="T56" s="72">
        <v>794.8</v>
      </c>
      <c r="U56" s="72">
        <v>0</v>
      </c>
      <c r="V56" s="72">
        <v>0</v>
      </c>
      <c r="W56" s="72">
        <v>0</v>
      </c>
      <c r="X56" s="72">
        <v>0</v>
      </c>
      <c r="Y56" s="72">
        <v>0</v>
      </c>
      <c r="Z56" s="72">
        <v>0</v>
      </c>
      <c r="AA56" s="72">
        <v>0</v>
      </c>
      <c r="AB56" s="72">
        <v>0</v>
      </c>
      <c r="AC56" s="72">
        <v>0</v>
      </c>
      <c r="AD56" s="72">
        <v>0</v>
      </c>
      <c r="AE56" s="72">
        <v>0</v>
      </c>
      <c r="AF56" s="72">
        <v>0</v>
      </c>
      <c r="AG56" s="72">
        <v>0</v>
      </c>
      <c r="AH56" s="72">
        <v>25</v>
      </c>
      <c r="AI56" s="72">
        <v>0</v>
      </c>
      <c r="AJ56" s="72">
        <v>0</v>
      </c>
      <c r="AK56" s="72">
        <v>0</v>
      </c>
      <c r="AL56" s="72">
        <v>0</v>
      </c>
      <c r="AM56" s="72">
        <v>0</v>
      </c>
      <c r="AN56" s="72">
        <v>0</v>
      </c>
      <c r="AO56" s="72">
        <v>0</v>
      </c>
      <c r="AP56" s="72">
        <v>0</v>
      </c>
      <c r="AQ56" s="72">
        <v>317.27</v>
      </c>
      <c r="AR56" s="72">
        <v>54.269999999999754</v>
      </c>
      <c r="AS56" s="72">
        <v>949.84999999999991</v>
      </c>
      <c r="AT56" s="72">
        <v>0</v>
      </c>
      <c r="AU56" s="72">
        <v>0</v>
      </c>
      <c r="AV56" s="72">
        <v>0</v>
      </c>
      <c r="AW56" s="72">
        <v>0</v>
      </c>
      <c r="AX56" s="72">
        <v>0</v>
      </c>
      <c r="AY56" s="72">
        <v>0</v>
      </c>
      <c r="AZ56" s="72">
        <v>0</v>
      </c>
      <c r="BA56" s="72">
        <v>116.07999999999996</v>
      </c>
      <c r="BB56" s="72">
        <v>0</v>
      </c>
      <c r="BC56" s="72">
        <v>0</v>
      </c>
      <c r="BD56" s="72">
        <v>450</v>
      </c>
      <c r="BE56" s="72">
        <v>0</v>
      </c>
      <c r="BF56" s="72">
        <v>0</v>
      </c>
      <c r="BG56" s="72">
        <v>0</v>
      </c>
      <c r="BH56" s="72">
        <v>0</v>
      </c>
      <c r="BI56" s="72">
        <v>0</v>
      </c>
      <c r="BJ56" s="72">
        <v>0</v>
      </c>
      <c r="BK56" s="72">
        <v>0</v>
      </c>
      <c r="BL56" s="72">
        <v>0</v>
      </c>
      <c r="BM56" s="72">
        <v>0</v>
      </c>
      <c r="BN56" s="72">
        <v>0</v>
      </c>
      <c r="BO56" s="72">
        <v>7186.9</v>
      </c>
      <c r="BP56" s="72">
        <v>1912.4699999999996</v>
      </c>
      <c r="BQ56" s="72">
        <v>5274.43</v>
      </c>
      <c r="BS56" s="69">
        <v>0</v>
      </c>
      <c r="BT56" s="69">
        <v>0</v>
      </c>
      <c r="BU56" s="69">
        <v>0</v>
      </c>
      <c r="BW56" t="s">
        <v>428</v>
      </c>
    </row>
    <row r="57" spans="1:75" x14ac:dyDescent="0.25">
      <c r="A57" s="74" t="s">
        <v>433</v>
      </c>
      <c r="B57" s="2" t="s">
        <v>432</v>
      </c>
      <c r="C57" s="72" t="s">
        <v>432</v>
      </c>
      <c r="D57" s="69">
        <v>341</v>
      </c>
      <c r="E57" s="69">
        <v>9352928</v>
      </c>
      <c r="F57" s="69" t="s">
        <v>433</v>
      </c>
      <c r="G57" s="72">
        <v>0</v>
      </c>
      <c r="H57" s="72">
        <v>0</v>
      </c>
      <c r="I57" s="72">
        <v>0</v>
      </c>
      <c r="J57" s="72">
        <v>0</v>
      </c>
      <c r="K57" s="72">
        <v>2000</v>
      </c>
      <c r="L57" s="72">
        <v>0</v>
      </c>
      <c r="M57" s="72">
        <v>0</v>
      </c>
      <c r="N57" s="72">
        <v>0</v>
      </c>
      <c r="O57" s="72">
        <v>0</v>
      </c>
      <c r="P57" s="72">
        <v>0</v>
      </c>
      <c r="Q57" s="72">
        <v>0</v>
      </c>
      <c r="R57" s="72">
        <v>0</v>
      </c>
      <c r="S57" s="72">
        <v>0</v>
      </c>
      <c r="T57" s="72">
        <v>0</v>
      </c>
      <c r="U57" s="72">
        <v>0</v>
      </c>
      <c r="V57" s="72">
        <v>0</v>
      </c>
      <c r="W57" s="72">
        <v>0</v>
      </c>
      <c r="X57" s="72">
        <v>0</v>
      </c>
      <c r="Y57" s="72">
        <v>0</v>
      </c>
      <c r="Z57" s="72">
        <v>0</v>
      </c>
      <c r="AA57" s="72">
        <v>0</v>
      </c>
      <c r="AB57" s="72">
        <v>0</v>
      </c>
      <c r="AC57" s="72">
        <v>0</v>
      </c>
      <c r="AD57" s="72">
        <v>0</v>
      </c>
      <c r="AE57" s="72">
        <v>0</v>
      </c>
      <c r="AF57" s="72">
        <v>0</v>
      </c>
      <c r="AG57" s="72">
        <v>0</v>
      </c>
      <c r="AH57" s="72">
        <v>0</v>
      </c>
      <c r="AI57" s="72">
        <v>0</v>
      </c>
      <c r="AJ57" s="72">
        <v>0</v>
      </c>
      <c r="AK57" s="72">
        <v>0</v>
      </c>
      <c r="AL57" s="72">
        <v>0</v>
      </c>
      <c r="AM57" s="72">
        <v>0</v>
      </c>
      <c r="AN57" s="72">
        <v>0</v>
      </c>
      <c r="AO57" s="72">
        <v>0</v>
      </c>
      <c r="AP57" s="72">
        <v>0</v>
      </c>
      <c r="AQ57" s="72">
        <v>0</v>
      </c>
      <c r="AR57" s="72">
        <v>58.8</v>
      </c>
      <c r="AS57" s="72">
        <v>0</v>
      </c>
      <c r="AT57" s="72">
        <v>0</v>
      </c>
      <c r="AU57" s="72">
        <v>0</v>
      </c>
      <c r="AV57" s="72">
        <v>0</v>
      </c>
      <c r="AW57" s="72">
        <v>0</v>
      </c>
      <c r="AX57" s="72">
        <v>0</v>
      </c>
      <c r="AY57" s="72">
        <v>0</v>
      </c>
      <c r="AZ57" s="72">
        <v>0</v>
      </c>
      <c r="BA57" s="72">
        <v>0</v>
      </c>
      <c r="BB57" s="72">
        <v>0</v>
      </c>
      <c r="BC57" s="72">
        <v>0</v>
      </c>
      <c r="BD57" s="72">
        <v>0</v>
      </c>
      <c r="BE57" s="72">
        <v>0</v>
      </c>
      <c r="BF57" s="72">
        <v>0</v>
      </c>
      <c r="BG57" s="72">
        <v>0</v>
      </c>
      <c r="BH57" s="72">
        <v>0</v>
      </c>
      <c r="BI57" s="72">
        <v>0</v>
      </c>
      <c r="BJ57" s="72">
        <v>0</v>
      </c>
      <c r="BK57" s="72">
        <v>0</v>
      </c>
      <c r="BL57" s="72">
        <v>0</v>
      </c>
      <c r="BM57" s="72">
        <v>0</v>
      </c>
      <c r="BN57" s="72">
        <v>0</v>
      </c>
      <c r="BO57" s="72">
        <v>2000</v>
      </c>
      <c r="BP57" s="72">
        <v>58.8</v>
      </c>
      <c r="BQ57" s="72">
        <v>1941.2</v>
      </c>
      <c r="BS57" s="69">
        <v>0</v>
      </c>
      <c r="BT57" s="69">
        <v>0</v>
      </c>
      <c r="BU57" s="69">
        <v>0</v>
      </c>
      <c r="BW57" t="s">
        <v>432</v>
      </c>
    </row>
    <row r="58" spans="1:75" x14ac:dyDescent="0.25">
      <c r="A58" t="s">
        <v>438</v>
      </c>
      <c r="B58" s="2" t="s">
        <v>437</v>
      </c>
      <c r="C58" s="72" t="s">
        <v>437</v>
      </c>
      <c r="D58" s="69">
        <v>342</v>
      </c>
      <c r="E58" s="69">
        <v>9352125</v>
      </c>
      <c r="F58" s="69" t="s">
        <v>438</v>
      </c>
      <c r="G58" s="72">
        <v>0</v>
      </c>
      <c r="H58" s="72">
        <v>0</v>
      </c>
      <c r="I58" s="72">
        <v>0</v>
      </c>
      <c r="J58" s="72">
        <v>0</v>
      </c>
      <c r="K58" s="72">
        <v>0</v>
      </c>
      <c r="L58" s="72">
        <v>0</v>
      </c>
      <c r="M58" s="72">
        <v>0</v>
      </c>
      <c r="N58" s="72">
        <v>0</v>
      </c>
      <c r="O58" s="72">
        <v>0</v>
      </c>
      <c r="P58" s="72">
        <v>0</v>
      </c>
      <c r="Q58" s="72">
        <v>0</v>
      </c>
      <c r="R58" s="72">
        <v>0</v>
      </c>
      <c r="S58" s="72">
        <v>0</v>
      </c>
      <c r="T58" s="72">
        <v>0</v>
      </c>
      <c r="U58" s="72">
        <v>0</v>
      </c>
      <c r="V58" s="72">
        <v>0</v>
      </c>
      <c r="W58" s="72">
        <v>0</v>
      </c>
      <c r="X58" s="72">
        <v>0</v>
      </c>
      <c r="Y58" s="72">
        <v>0</v>
      </c>
      <c r="Z58" s="72">
        <v>0</v>
      </c>
      <c r="AA58" s="72">
        <v>0</v>
      </c>
      <c r="AB58" s="72">
        <v>0</v>
      </c>
      <c r="AC58" s="72">
        <v>0</v>
      </c>
      <c r="AD58" s="72">
        <v>0</v>
      </c>
      <c r="AE58" s="72">
        <v>0</v>
      </c>
      <c r="AF58" s="72">
        <v>0</v>
      </c>
      <c r="AG58" s="72">
        <v>0</v>
      </c>
      <c r="AH58" s="72">
        <v>0</v>
      </c>
      <c r="AI58" s="72">
        <v>0</v>
      </c>
      <c r="AJ58" s="72">
        <v>0</v>
      </c>
      <c r="AK58" s="72">
        <v>376</v>
      </c>
      <c r="AL58" s="72">
        <v>0</v>
      </c>
      <c r="AM58" s="72">
        <v>0</v>
      </c>
      <c r="AN58" s="72">
        <v>0</v>
      </c>
      <c r="AO58" s="72">
        <v>0</v>
      </c>
      <c r="AP58" s="72">
        <v>0</v>
      </c>
      <c r="AQ58" s="72">
        <v>160.07</v>
      </c>
      <c r="AR58" s="72">
        <v>473.78</v>
      </c>
      <c r="AS58" s="72">
        <v>581.45000000000005</v>
      </c>
      <c r="AT58" s="72">
        <v>0</v>
      </c>
      <c r="AU58" s="72">
        <v>0</v>
      </c>
      <c r="AV58" s="72">
        <v>0</v>
      </c>
      <c r="AW58" s="72">
        <v>0</v>
      </c>
      <c r="AX58" s="72">
        <v>0</v>
      </c>
      <c r="AY58" s="72">
        <v>0</v>
      </c>
      <c r="AZ58" s="72">
        <v>0</v>
      </c>
      <c r="BA58" s="72">
        <v>40.229999999999997</v>
      </c>
      <c r="BB58" s="72">
        <v>0</v>
      </c>
      <c r="BC58" s="72">
        <v>0</v>
      </c>
      <c r="BD58" s="72">
        <v>0</v>
      </c>
      <c r="BE58" s="72">
        <v>0</v>
      </c>
      <c r="BF58" s="72">
        <v>0</v>
      </c>
      <c r="BG58" s="72">
        <v>0</v>
      </c>
      <c r="BH58" s="72">
        <v>0</v>
      </c>
      <c r="BI58" s="72">
        <v>0</v>
      </c>
      <c r="BJ58" s="72">
        <v>0</v>
      </c>
      <c r="BK58" s="72">
        <v>0</v>
      </c>
      <c r="BL58" s="72">
        <v>0</v>
      </c>
      <c r="BM58" s="72">
        <v>0</v>
      </c>
      <c r="BN58" s="72">
        <v>0</v>
      </c>
      <c r="BO58" s="72">
        <v>0</v>
      </c>
      <c r="BP58" s="72">
        <v>1631.53</v>
      </c>
      <c r="BQ58" s="72">
        <v>-1631.53</v>
      </c>
      <c r="BS58" s="69">
        <v>0</v>
      </c>
      <c r="BT58" s="69">
        <v>0</v>
      </c>
      <c r="BU58" s="69">
        <v>0</v>
      </c>
      <c r="BW58" t="s">
        <v>437</v>
      </c>
    </row>
    <row r="59" spans="1:75" x14ac:dyDescent="0.25">
      <c r="A59" t="s">
        <v>443</v>
      </c>
      <c r="B59" s="2" t="s">
        <v>442</v>
      </c>
      <c r="C59" s="72" t="s">
        <v>442</v>
      </c>
      <c r="D59" s="69">
        <v>343</v>
      </c>
      <c r="E59" s="69">
        <v>9352135</v>
      </c>
      <c r="F59" s="69" t="s">
        <v>443</v>
      </c>
      <c r="G59" s="72">
        <v>0</v>
      </c>
      <c r="H59" s="72">
        <v>0</v>
      </c>
      <c r="I59" s="72">
        <v>0</v>
      </c>
      <c r="J59" s="72">
        <v>0</v>
      </c>
      <c r="K59" s="72">
        <v>0</v>
      </c>
      <c r="L59" s="72">
        <v>0</v>
      </c>
      <c r="M59" s="72">
        <v>0</v>
      </c>
      <c r="N59" s="72">
        <v>0</v>
      </c>
      <c r="O59" s="72">
        <v>0</v>
      </c>
      <c r="P59" s="72">
        <v>0</v>
      </c>
      <c r="Q59" s="72">
        <v>0</v>
      </c>
      <c r="R59" s="72">
        <v>0</v>
      </c>
      <c r="S59" s="72">
        <v>0</v>
      </c>
      <c r="T59" s="72">
        <v>0</v>
      </c>
      <c r="U59" s="72">
        <v>0</v>
      </c>
      <c r="V59" s="72">
        <v>0</v>
      </c>
      <c r="W59" s="72">
        <v>0</v>
      </c>
      <c r="X59" s="72">
        <v>0</v>
      </c>
      <c r="Y59" s="72">
        <v>0</v>
      </c>
      <c r="Z59" s="72">
        <v>0</v>
      </c>
      <c r="AA59" s="72">
        <v>0</v>
      </c>
      <c r="AB59" s="72">
        <v>0</v>
      </c>
      <c r="AC59" s="72">
        <v>0</v>
      </c>
      <c r="AD59" s="72">
        <v>0</v>
      </c>
      <c r="AE59" s="72">
        <v>0</v>
      </c>
      <c r="AF59" s="72">
        <v>0</v>
      </c>
      <c r="AG59" s="72">
        <v>0</v>
      </c>
      <c r="AH59" s="72">
        <v>0</v>
      </c>
      <c r="AI59" s="72">
        <v>0</v>
      </c>
      <c r="AJ59" s="72">
        <v>0</v>
      </c>
      <c r="AK59" s="72">
        <v>0</v>
      </c>
      <c r="AL59" s="72">
        <v>0</v>
      </c>
      <c r="AM59" s="72">
        <v>0</v>
      </c>
      <c r="AN59" s="72">
        <v>0</v>
      </c>
      <c r="AO59" s="72">
        <v>0</v>
      </c>
      <c r="AP59" s="72">
        <v>0</v>
      </c>
      <c r="AQ59" s="72">
        <v>0</v>
      </c>
      <c r="AR59" s="72">
        <v>0</v>
      </c>
      <c r="AS59" s="72">
        <v>0</v>
      </c>
      <c r="AT59" s="72">
        <v>0</v>
      </c>
      <c r="AU59" s="72">
        <v>0</v>
      </c>
      <c r="AV59" s="72">
        <v>0</v>
      </c>
      <c r="AW59" s="72">
        <v>0</v>
      </c>
      <c r="AX59" s="72">
        <v>0</v>
      </c>
      <c r="AY59" s="72">
        <v>0</v>
      </c>
      <c r="AZ59" s="72">
        <v>0</v>
      </c>
      <c r="BA59" s="72">
        <v>0</v>
      </c>
      <c r="BB59" s="72">
        <v>0</v>
      </c>
      <c r="BC59" s="72">
        <v>0</v>
      </c>
      <c r="BD59" s="72">
        <v>0</v>
      </c>
      <c r="BE59" s="72">
        <v>0</v>
      </c>
      <c r="BF59" s="72">
        <v>0</v>
      </c>
      <c r="BG59" s="72">
        <v>0</v>
      </c>
      <c r="BH59" s="72">
        <v>0</v>
      </c>
      <c r="BI59" s="72">
        <v>0</v>
      </c>
      <c r="BJ59" s="72">
        <v>0</v>
      </c>
      <c r="BK59" s="72">
        <v>0</v>
      </c>
      <c r="BL59" s="72">
        <v>0</v>
      </c>
      <c r="BM59" s="72">
        <v>0</v>
      </c>
      <c r="BN59" s="72">
        <v>0</v>
      </c>
      <c r="BO59" s="72">
        <v>0</v>
      </c>
      <c r="BP59" s="72">
        <v>0</v>
      </c>
      <c r="BQ59" s="72">
        <v>0</v>
      </c>
      <c r="BS59" s="69">
        <v>0</v>
      </c>
      <c r="BT59" s="69">
        <v>0</v>
      </c>
      <c r="BU59" s="69">
        <v>0</v>
      </c>
      <c r="BW59" t="s">
        <v>442</v>
      </c>
    </row>
    <row r="60" spans="1:75" x14ac:dyDescent="0.25">
      <c r="A60" t="s">
        <v>448</v>
      </c>
      <c r="B60" s="2" t="s">
        <v>447</v>
      </c>
      <c r="C60" s="72" t="s">
        <v>447</v>
      </c>
      <c r="D60" s="69">
        <v>370</v>
      </c>
      <c r="E60" s="69">
        <v>9354090</v>
      </c>
      <c r="F60" s="69" t="s">
        <v>448</v>
      </c>
      <c r="G60" s="72">
        <v>0</v>
      </c>
      <c r="H60" s="72">
        <v>0</v>
      </c>
      <c r="I60" s="72">
        <v>0</v>
      </c>
      <c r="J60" s="72">
        <v>0</v>
      </c>
      <c r="K60" s="72">
        <v>0</v>
      </c>
      <c r="L60" s="72">
        <v>0</v>
      </c>
      <c r="M60" s="72">
        <v>0</v>
      </c>
      <c r="N60" s="72">
        <v>0</v>
      </c>
      <c r="O60" s="72">
        <v>0</v>
      </c>
      <c r="P60" s="72">
        <v>0</v>
      </c>
      <c r="Q60" s="72">
        <v>0</v>
      </c>
      <c r="R60" s="72">
        <v>0</v>
      </c>
      <c r="S60" s="72">
        <v>0</v>
      </c>
      <c r="T60" s="72">
        <v>0</v>
      </c>
      <c r="U60" s="72">
        <v>0</v>
      </c>
      <c r="V60" s="72">
        <v>0</v>
      </c>
      <c r="W60" s="72">
        <v>0</v>
      </c>
      <c r="X60" s="72">
        <v>0</v>
      </c>
      <c r="Y60" s="72">
        <v>0</v>
      </c>
      <c r="Z60" s="72">
        <v>0</v>
      </c>
      <c r="AA60" s="72">
        <v>0</v>
      </c>
      <c r="AB60" s="72">
        <v>0</v>
      </c>
      <c r="AC60" s="72">
        <v>0</v>
      </c>
      <c r="AD60" s="72">
        <v>0</v>
      </c>
      <c r="AE60" s="72">
        <v>0</v>
      </c>
      <c r="AF60" s="72">
        <v>0</v>
      </c>
      <c r="AG60" s="72">
        <v>0</v>
      </c>
      <c r="AH60" s="72">
        <v>0</v>
      </c>
      <c r="AI60" s="72">
        <v>0</v>
      </c>
      <c r="AJ60" s="72">
        <v>0</v>
      </c>
      <c r="AK60" s="72">
        <v>0</v>
      </c>
      <c r="AL60" s="72">
        <v>0</v>
      </c>
      <c r="AM60" s="72">
        <v>0</v>
      </c>
      <c r="AN60" s="72">
        <v>0</v>
      </c>
      <c r="AO60" s="72">
        <v>0</v>
      </c>
      <c r="AP60" s="72">
        <v>0</v>
      </c>
      <c r="AQ60" s="72">
        <v>0</v>
      </c>
      <c r="AR60" s="72">
        <v>0</v>
      </c>
      <c r="AS60" s="72">
        <v>0</v>
      </c>
      <c r="AT60" s="72">
        <v>0</v>
      </c>
      <c r="AU60" s="72">
        <v>0</v>
      </c>
      <c r="AV60" s="72">
        <v>0</v>
      </c>
      <c r="AW60" s="72">
        <v>0</v>
      </c>
      <c r="AX60" s="72">
        <v>0</v>
      </c>
      <c r="AY60" s="72">
        <v>0</v>
      </c>
      <c r="AZ60" s="72">
        <v>0</v>
      </c>
      <c r="BA60" s="72">
        <v>0</v>
      </c>
      <c r="BB60" s="72">
        <v>0</v>
      </c>
      <c r="BC60" s="72">
        <v>0</v>
      </c>
      <c r="BD60" s="72">
        <v>0</v>
      </c>
      <c r="BE60" s="72">
        <v>0</v>
      </c>
      <c r="BF60" s="72">
        <v>0</v>
      </c>
      <c r="BG60" s="72">
        <v>0</v>
      </c>
      <c r="BH60" s="72">
        <v>0</v>
      </c>
      <c r="BI60" s="72">
        <v>0</v>
      </c>
      <c r="BJ60" s="72">
        <v>0</v>
      </c>
      <c r="BK60" s="72">
        <v>0</v>
      </c>
      <c r="BL60" s="72">
        <v>0</v>
      </c>
      <c r="BM60" s="72">
        <v>0</v>
      </c>
      <c r="BN60" s="72">
        <v>0</v>
      </c>
      <c r="BO60" s="72">
        <v>0</v>
      </c>
      <c r="BP60" s="72">
        <v>0</v>
      </c>
      <c r="BQ60" s="72">
        <v>0</v>
      </c>
      <c r="BS60" s="69">
        <v>0</v>
      </c>
      <c r="BT60" s="69">
        <v>0</v>
      </c>
      <c r="BU60" s="69">
        <v>0</v>
      </c>
      <c r="BW60" t="s">
        <v>447</v>
      </c>
    </row>
    <row r="61" spans="1:75" x14ac:dyDescent="0.25">
      <c r="A61" t="s">
        <v>685</v>
      </c>
      <c r="B61" s="2" t="s">
        <v>452</v>
      </c>
      <c r="C61" s="72" t="s">
        <v>452</v>
      </c>
      <c r="D61" s="69">
        <v>400</v>
      </c>
      <c r="E61" s="69">
        <v>9353000</v>
      </c>
      <c r="F61" s="69" t="s">
        <v>453</v>
      </c>
      <c r="G61" s="72">
        <v>0</v>
      </c>
      <c r="H61" s="72">
        <v>0</v>
      </c>
      <c r="I61" s="72">
        <v>0</v>
      </c>
      <c r="J61" s="72">
        <v>0</v>
      </c>
      <c r="K61" s="72">
        <v>0</v>
      </c>
      <c r="L61" s="72">
        <v>0</v>
      </c>
      <c r="M61" s="72">
        <v>0</v>
      </c>
      <c r="N61" s="72">
        <v>0</v>
      </c>
      <c r="O61" s="72">
        <v>0</v>
      </c>
      <c r="P61" s="72">
        <v>0</v>
      </c>
      <c r="Q61" s="72">
        <v>0</v>
      </c>
      <c r="R61" s="72">
        <v>0</v>
      </c>
      <c r="S61" s="72">
        <v>0</v>
      </c>
      <c r="T61" s="72">
        <v>0</v>
      </c>
      <c r="U61" s="72">
        <v>0</v>
      </c>
      <c r="V61" s="72">
        <v>0</v>
      </c>
      <c r="W61" s="72">
        <v>0</v>
      </c>
      <c r="X61" s="72">
        <v>0</v>
      </c>
      <c r="Y61" s="72">
        <v>0</v>
      </c>
      <c r="Z61" s="72">
        <v>0</v>
      </c>
      <c r="AA61" s="72">
        <v>0</v>
      </c>
      <c r="AB61" s="72">
        <v>0</v>
      </c>
      <c r="AC61" s="72">
        <v>0</v>
      </c>
      <c r="AD61" s="72">
        <v>0</v>
      </c>
      <c r="AE61" s="72">
        <v>0</v>
      </c>
      <c r="AF61" s="72">
        <v>0</v>
      </c>
      <c r="AG61" s="72">
        <v>0</v>
      </c>
      <c r="AH61" s="72">
        <v>0</v>
      </c>
      <c r="AI61" s="72">
        <v>0</v>
      </c>
      <c r="AJ61" s="72">
        <v>0</v>
      </c>
      <c r="AK61" s="72">
        <v>0</v>
      </c>
      <c r="AL61" s="72">
        <v>0</v>
      </c>
      <c r="AM61" s="72">
        <v>0</v>
      </c>
      <c r="AN61" s="72">
        <v>0</v>
      </c>
      <c r="AO61" s="72">
        <v>0</v>
      </c>
      <c r="AP61" s="72">
        <v>0</v>
      </c>
      <c r="AQ61" s="72">
        <v>0</v>
      </c>
      <c r="AR61" s="72">
        <v>0</v>
      </c>
      <c r="AS61" s="72">
        <v>0</v>
      </c>
      <c r="AT61" s="72">
        <v>0</v>
      </c>
      <c r="AU61" s="72">
        <v>0</v>
      </c>
      <c r="AV61" s="72">
        <v>0</v>
      </c>
      <c r="AW61" s="72">
        <v>0</v>
      </c>
      <c r="AX61" s="72">
        <v>0</v>
      </c>
      <c r="AY61" s="72">
        <v>0</v>
      </c>
      <c r="AZ61" s="72">
        <v>0</v>
      </c>
      <c r="BA61" s="72">
        <v>0</v>
      </c>
      <c r="BB61" s="72">
        <v>0</v>
      </c>
      <c r="BC61" s="72">
        <v>0</v>
      </c>
      <c r="BD61" s="72">
        <v>0</v>
      </c>
      <c r="BE61" s="72">
        <v>0</v>
      </c>
      <c r="BF61" s="72">
        <v>0</v>
      </c>
      <c r="BG61" s="72">
        <v>0</v>
      </c>
      <c r="BH61" s="72">
        <v>0</v>
      </c>
      <c r="BI61" s="72">
        <v>0</v>
      </c>
      <c r="BJ61" s="72">
        <v>0</v>
      </c>
      <c r="BK61" s="72">
        <v>0</v>
      </c>
      <c r="BL61" s="72">
        <v>0</v>
      </c>
      <c r="BM61" s="72">
        <v>0</v>
      </c>
      <c r="BN61" s="72">
        <v>0</v>
      </c>
      <c r="BO61" s="72">
        <v>0</v>
      </c>
      <c r="BP61" s="72">
        <v>0</v>
      </c>
      <c r="BQ61" s="72">
        <v>0</v>
      </c>
      <c r="BS61" s="69">
        <v>0</v>
      </c>
      <c r="BT61" s="69">
        <v>0</v>
      </c>
      <c r="BU61" s="69">
        <v>0</v>
      </c>
      <c r="BW61" t="s">
        <v>452</v>
      </c>
    </row>
    <row r="62" spans="1:75" x14ac:dyDescent="0.25">
      <c r="A62" t="s">
        <v>686</v>
      </c>
      <c r="B62" s="2" t="s">
        <v>457</v>
      </c>
      <c r="C62" s="72" t="s">
        <v>457</v>
      </c>
      <c r="D62" s="69">
        <v>405</v>
      </c>
      <c r="E62" s="69">
        <v>9353003</v>
      </c>
      <c r="F62" s="69" t="s">
        <v>458</v>
      </c>
      <c r="G62" s="72">
        <v>0</v>
      </c>
      <c r="H62" s="72">
        <v>0</v>
      </c>
      <c r="I62" s="72">
        <v>0</v>
      </c>
      <c r="J62" s="72">
        <v>0</v>
      </c>
      <c r="K62" s="72">
        <v>0</v>
      </c>
      <c r="L62" s="72">
        <v>0</v>
      </c>
      <c r="M62" s="72">
        <v>0</v>
      </c>
      <c r="N62" s="72">
        <v>0</v>
      </c>
      <c r="O62" s="72">
        <v>0</v>
      </c>
      <c r="P62" s="72">
        <v>0</v>
      </c>
      <c r="Q62" s="72">
        <v>0</v>
      </c>
      <c r="R62" s="72">
        <v>73.599999999999994</v>
      </c>
      <c r="S62" s="72">
        <v>0</v>
      </c>
      <c r="T62" s="72">
        <v>0</v>
      </c>
      <c r="U62" s="72">
        <v>0</v>
      </c>
      <c r="V62" s="72">
        <v>0</v>
      </c>
      <c r="W62" s="72">
        <v>0</v>
      </c>
      <c r="X62" s="72">
        <v>0</v>
      </c>
      <c r="Y62" s="72">
        <v>0</v>
      </c>
      <c r="Z62" s="72">
        <v>0</v>
      </c>
      <c r="AA62" s="72">
        <v>0</v>
      </c>
      <c r="AB62" s="72">
        <v>0</v>
      </c>
      <c r="AC62" s="72">
        <v>0</v>
      </c>
      <c r="AD62" s="72">
        <v>0</v>
      </c>
      <c r="AE62" s="72">
        <v>0</v>
      </c>
      <c r="AF62" s="72">
        <v>0</v>
      </c>
      <c r="AG62" s="72">
        <v>0</v>
      </c>
      <c r="AH62" s="72">
        <v>0</v>
      </c>
      <c r="AI62" s="72">
        <v>0</v>
      </c>
      <c r="AJ62" s="72">
        <v>0</v>
      </c>
      <c r="AK62" s="72">
        <v>0</v>
      </c>
      <c r="AL62" s="72">
        <v>0</v>
      </c>
      <c r="AM62" s="72">
        <v>0</v>
      </c>
      <c r="AN62" s="72">
        <v>0</v>
      </c>
      <c r="AO62" s="72">
        <v>0</v>
      </c>
      <c r="AP62" s="72">
        <v>0</v>
      </c>
      <c r="AQ62" s="72">
        <v>0</v>
      </c>
      <c r="AR62" s="72">
        <v>-1.1368683772161603E-13</v>
      </c>
      <c r="AS62" s="72">
        <v>0</v>
      </c>
      <c r="AT62" s="72">
        <v>0</v>
      </c>
      <c r="AU62" s="72">
        <v>0</v>
      </c>
      <c r="AV62" s="72">
        <v>0</v>
      </c>
      <c r="AW62" s="72">
        <v>0</v>
      </c>
      <c r="AX62" s="72">
        <v>0</v>
      </c>
      <c r="AY62" s="72">
        <v>0</v>
      </c>
      <c r="AZ62" s="72">
        <v>0</v>
      </c>
      <c r="BA62" s="72">
        <v>0</v>
      </c>
      <c r="BB62" s="72">
        <v>0</v>
      </c>
      <c r="BC62" s="72">
        <v>0</v>
      </c>
      <c r="BD62" s="72">
        <v>0</v>
      </c>
      <c r="BE62" s="72">
        <v>0</v>
      </c>
      <c r="BF62" s="72">
        <v>0</v>
      </c>
      <c r="BG62" s="72">
        <v>0</v>
      </c>
      <c r="BH62" s="72">
        <v>0</v>
      </c>
      <c r="BI62" s="72">
        <v>0</v>
      </c>
      <c r="BJ62" s="72">
        <v>0</v>
      </c>
      <c r="BK62" s="72">
        <v>0</v>
      </c>
      <c r="BL62" s="72">
        <v>0</v>
      </c>
      <c r="BM62" s="72">
        <v>0</v>
      </c>
      <c r="BN62" s="72">
        <v>0</v>
      </c>
      <c r="BO62" s="72">
        <v>73.599999999999994</v>
      </c>
      <c r="BP62" s="72">
        <v>-1.1368683772161603E-13</v>
      </c>
      <c r="BQ62" s="72">
        <v>73.600000000000108</v>
      </c>
      <c r="BS62" s="69">
        <v>0</v>
      </c>
      <c r="BT62" s="69">
        <v>0</v>
      </c>
      <c r="BU62" s="69">
        <v>0</v>
      </c>
      <c r="BW62" t="s">
        <v>457</v>
      </c>
    </row>
    <row r="63" spans="1:75" x14ac:dyDescent="0.25">
      <c r="A63" t="s">
        <v>687</v>
      </c>
      <c r="B63" s="2" t="s">
        <v>462</v>
      </c>
      <c r="C63" s="72" t="s">
        <v>462</v>
      </c>
      <c r="D63" s="69">
        <v>406</v>
      </c>
      <c r="E63" s="69">
        <v>9353004</v>
      </c>
      <c r="F63" s="69" t="s">
        <v>463</v>
      </c>
      <c r="G63" s="72">
        <v>0</v>
      </c>
      <c r="H63" s="72">
        <v>0</v>
      </c>
      <c r="I63" s="72">
        <v>0</v>
      </c>
      <c r="J63" s="72">
        <v>0</v>
      </c>
      <c r="K63" s="72">
        <v>0</v>
      </c>
      <c r="L63" s="72">
        <v>0</v>
      </c>
      <c r="M63" s="72">
        <v>0</v>
      </c>
      <c r="N63" s="72">
        <v>0</v>
      </c>
      <c r="O63" s="72">
        <v>0</v>
      </c>
      <c r="P63" s="72">
        <v>0</v>
      </c>
      <c r="Q63" s="72">
        <v>0</v>
      </c>
      <c r="R63" s="72">
        <v>0</v>
      </c>
      <c r="S63" s="72">
        <v>0</v>
      </c>
      <c r="T63" s="72">
        <v>0</v>
      </c>
      <c r="U63" s="72">
        <v>0</v>
      </c>
      <c r="V63" s="72">
        <v>0</v>
      </c>
      <c r="W63" s="72">
        <v>0</v>
      </c>
      <c r="X63" s="72">
        <v>0</v>
      </c>
      <c r="Y63" s="72">
        <v>0</v>
      </c>
      <c r="Z63" s="72">
        <v>0</v>
      </c>
      <c r="AA63" s="72">
        <v>0</v>
      </c>
      <c r="AB63" s="72">
        <v>0</v>
      </c>
      <c r="AC63" s="72">
        <v>0</v>
      </c>
      <c r="AD63" s="72">
        <v>0</v>
      </c>
      <c r="AE63" s="72">
        <v>0</v>
      </c>
      <c r="AF63" s="72">
        <v>0</v>
      </c>
      <c r="AG63" s="72">
        <v>0</v>
      </c>
      <c r="AH63" s="72">
        <v>0</v>
      </c>
      <c r="AI63" s="72">
        <v>0</v>
      </c>
      <c r="AJ63" s="72">
        <v>0</v>
      </c>
      <c r="AK63" s="72">
        <v>0</v>
      </c>
      <c r="AL63" s="72">
        <v>0</v>
      </c>
      <c r="AM63" s="72">
        <v>0</v>
      </c>
      <c r="AN63" s="72">
        <v>0</v>
      </c>
      <c r="AO63" s="72">
        <v>0</v>
      </c>
      <c r="AP63" s="72">
        <v>0</v>
      </c>
      <c r="AQ63" s="72">
        <v>0</v>
      </c>
      <c r="AR63" s="72">
        <v>0</v>
      </c>
      <c r="AS63" s="72">
        <v>0</v>
      </c>
      <c r="AT63" s="72">
        <v>0</v>
      </c>
      <c r="AU63" s="72">
        <v>0</v>
      </c>
      <c r="AV63" s="72">
        <v>0</v>
      </c>
      <c r="AW63" s="72">
        <v>0</v>
      </c>
      <c r="AX63" s="72">
        <v>0</v>
      </c>
      <c r="AY63" s="72">
        <v>0</v>
      </c>
      <c r="AZ63" s="72">
        <v>0</v>
      </c>
      <c r="BA63" s="72">
        <v>0</v>
      </c>
      <c r="BB63" s="72">
        <v>0</v>
      </c>
      <c r="BC63" s="72">
        <v>0</v>
      </c>
      <c r="BD63" s="72">
        <v>0</v>
      </c>
      <c r="BE63" s="72">
        <v>0</v>
      </c>
      <c r="BF63" s="72">
        <v>0</v>
      </c>
      <c r="BG63" s="72">
        <v>0</v>
      </c>
      <c r="BH63" s="72">
        <v>0</v>
      </c>
      <c r="BI63" s="72">
        <v>0</v>
      </c>
      <c r="BJ63" s="72">
        <v>0</v>
      </c>
      <c r="BK63" s="72">
        <v>0</v>
      </c>
      <c r="BL63" s="72">
        <v>0</v>
      </c>
      <c r="BM63" s="72">
        <v>0</v>
      </c>
      <c r="BN63" s="72">
        <v>0</v>
      </c>
      <c r="BO63" s="72">
        <v>0</v>
      </c>
      <c r="BP63" s="72">
        <v>0</v>
      </c>
      <c r="BQ63" s="72">
        <v>0</v>
      </c>
      <c r="BS63" s="69">
        <v>0</v>
      </c>
      <c r="BT63" s="69">
        <v>0</v>
      </c>
      <c r="BU63" s="69">
        <v>0</v>
      </c>
      <c r="BW63" t="s">
        <v>462</v>
      </c>
    </row>
    <row r="64" spans="1:75" x14ac:dyDescent="0.25">
      <c r="A64" t="s">
        <v>688</v>
      </c>
      <c r="B64" s="2" t="s">
        <v>467</v>
      </c>
      <c r="C64" s="72" t="s">
        <v>467</v>
      </c>
      <c r="D64" s="69">
        <v>407</v>
      </c>
      <c r="E64" s="69">
        <v>9353005</v>
      </c>
      <c r="F64" s="69" t="s">
        <v>468</v>
      </c>
      <c r="G64" s="72">
        <v>0</v>
      </c>
      <c r="H64" s="72">
        <v>0</v>
      </c>
      <c r="I64" s="72">
        <v>0</v>
      </c>
      <c r="J64" s="72">
        <v>0</v>
      </c>
      <c r="K64" s="72">
        <v>0</v>
      </c>
      <c r="L64" s="72">
        <v>0</v>
      </c>
      <c r="M64" s="72">
        <v>0</v>
      </c>
      <c r="N64" s="72">
        <v>17427.05</v>
      </c>
      <c r="O64" s="72">
        <v>0</v>
      </c>
      <c r="P64" s="72">
        <v>195.86</v>
      </c>
      <c r="Q64" s="72">
        <v>0</v>
      </c>
      <c r="R64" s="72">
        <v>0</v>
      </c>
      <c r="S64" s="72">
        <v>2639.85</v>
      </c>
      <c r="T64" s="72">
        <v>0</v>
      </c>
      <c r="U64" s="72">
        <v>0</v>
      </c>
      <c r="V64" s="72">
        <v>0</v>
      </c>
      <c r="W64" s="72">
        <v>0</v>
      </c>
      <c r="X64" s="72">
        <v>0</v>
      </c>
      <c r="Y64" s="72">
        <v>0</v>
      </c>
      <c r="Z64" s="72">
        <v>0</v>
      </c>
      <c r="AA64" s="72">
        <v>0</v>
      </c>
      <c r="AB64" s="72">
        <v>0</v>
      </c>
      <c r="AC64" s="72">
        <v>0</v>
      </c>
      <c r="AD64" s="72">
        <v>0</v>
      </c>
      <c r="AE64" s="72">
        <v>0</v>
      </c>
      <c r="AF64" s="72">
        <v>0</v>
      </c>
      <c r="AG64" s="72">
        <v>0</v>
      </c>
      <c r="AH64" s="72">
        <v>0</v>
      </c>
      <c r="AI64" s="72">
        <v>0</v>
      </c>
      <c r="AJ64" s="72">
        <v>0</v>
      </c>
      <c r="AK64" s="72">
        <v>128.12</v>
      </c>
      <c r="AL64" s="72">
        <v>925</v>
      </c>
      <c r="AM64" s="72">
        <v>0</v>
      </c>
      <c r="AN64" s="72">
        <v>0</v>
      </c>
      <c r="AO64" s="72">
        <v>0</v>
      </c>
      <c r="AP64" s="72">
        <v>0</v>
      </c>
      <c r="AQ64" s="72">
        <v>0</v>
      </c>
      <c r="AR64" s="72">
        <v>278.88</v>
      </c>
      <c r="AS64" s="72">
        <v>0</v>
      </c>
      <c r="AT64" s="72">
        <v>0</v>
      </c>
      <c r="AU64" s="72">
        <v>0</v>
      </c>
      <c r="AV64" s="72">
        <v>0</v>
      </c>
      <c r="AW64" s="72">
        <v>0</v>
      </c>
      <c r="AX64" s="72">
        <v>0</v>
      </c>
      <c r="AY64" s="72">
        <v>0</v>
      </c>
      <c r="AZ64" s="72">
        <v>0</v>
      </c>
      <c r="BA64" s="72">
        <v>158.66999999999999</v>
      </c>
      <c r="BB64" s="72">
        <v>0</v>
      </c>
      <c r="BC64" s="72">
        <v>353.23</v>
      </c>
      <c r="BD64" s="72">
        <v>0</v>
      </c>
      <c r="BE64" s="72">
        <v>0</v>
      </c>
      <c r="BF64" s="72">
        <v>0</v>
      </c>
      <c r="BG64" s="72">
        <v>0</v>
      </c>
      <c r="BH64" s="72">
        <v>0</v>
      </c>
      <c r="BI64" s="72">
        <v>0</v>
      </c>
      <c r="BJ64" s="72">
        <v>0</v>
      </c>
      <c r="BK64" s="72">
        <v>0</v>
      </c>
      <c r="BL64" s="72">
        <v>0</v>
      </c>
      <c r="BM64" s="72">
        <v>52.71</v>
      </c>
      <c r="BN64" s="72">
        <v>886</v>
      </c>
      <c r="BO64" s="72">
        <v>19376.759999999998</v>
      </c>
      <c r="BP64" s="72">
        <v>1896.6100000000001</v>
      </c>
      <c r="BQ64" s="72">
        <v>17480.149999999998</v>
      </c>
      <c r="BS64" s="69">
        <v>0</v>
      </c>
      <c r="BT64" s="69">
        <v>0</v>
      </c>
      <c r="BU64" s="69">
        <v>0</v>
      </c>
      <c r="BW64" t="s">
        <v>467</v>
      </c>
    </row>
    <row r="65" spans="1:75" x14ac:dyDescent="0.25">
      <c r="A65" t="s">
        <v>689</v>
      </c>
      <c r="B65" s="2" t="s">
        <v>472</v>
      </c>
      <c r="C65" s="72" t="s">
        <v>472</v>
      </c>
      <c r="D65" s="69">
        <v>409</v>
      </c>
      <c r="E65" s="69">
        <v>9353006</v>
      </c>
      <c r="F65" s="69" t="s">
        <v>473</v>
      </c>
      <c r="G65" s="72">
        <v>0</v>
      </c>
      <c r="H65" s="72">
        <v>0</v>
      </c>
      <c r="I65" s="72">
        <v>0</v>
      </c>
      <c r="J65" s="72">
        <v>0</v>
      </c>
      <c r="K65" s="72">
        <v>0</v>
      </c>
      <c r="L65" s="72">
        <v>0</v>
      </c>
      <c r="M65" s="72">
        <v>0</v>
      </c>
      <c r="N65" s="72">
        <v>0</v>
      </c>
      <c r="O65" s="72">
        <v>0</v>
      </c>
      <c r="P65" s="72">
        <v>0</v>
      </c>
      <c r="Q65" s="72">
        <v>0</v>
      </c>
      <c r="R65" s="72">
        <v>0</v>
      </c>
      <c r="S65" s="72">
        <v>0</v>
      </c>
      <c r="T65" s="72">
        <v>0</v>
      </c>
      <c r="U65" s="72">
        <v>0</v>
      </c>
      <c r="V65" s="72">
        <v>0</v>
      </c>
      <c r="W65" s="72">
        <v>0</v>
      </c>
      <c r="X65" s="72">
        <v>0</v>
      </c>
      <c r="Y65" s="72">
        <v>0</v>
      </c>
      <c r="Z65" s="72">
        <v>0</v>
      </c>
      <c r="AA65" s="72">
        <v>0</v>
      </c>
      <c r="AB65" s="72">
        <v>0</v>
      </c>
      <c r="AC65" s="72">
        <v>0</v>
      </c>
      <c r="AD65" s="72">
        <v>0</v>
      </c>
      <c r="AE65" s="72">
        <v>0</v>
      </c>
      <c r="AF65" s="72">
        <v>0</v>
      </c>
      <c r="AG65" s="72">
        <v>0</v>
      </c>
      <c r="AH65" s="72">
        <v>0</v>
      </c>
      <c r="AI65" s="72">
        <v>0</v>
      </c>
      <c r="AJ65" s="72">
        <v>0</v>
      </c>
      <c r="AK65" s="72">
        <v>0</v>
      </c>
      <c r="AL65" s="72">
        <v>0</v>
      </c>
      <c r="AM65" s="72">
        <v>0</v>
      </c>
      <c r="AN65" s="72">
        <v>0</v>
      </c>
      <c r="AO65" s="72">
        <v>0</v>
      </c>
      <c r="AP65" s="72">
        <v>0</v>
      </c>
      <c r="AQ65" s="72">
        <v>0</v>
      </c>
      <c r="AR65" s="72">
        <v>0</v>
      </c>
      <c r="AS65" s="72">
        <v>0</v>
      </c>
      <c r="AT65" s="72">
        <v>0</v>
      </c>
      <c r="AU65" s="72">
        <v>0</v>
      </c>
      <c r="AV65" s="72">
        <v>0</v>
      </c>
      <c r="AW65" s="72">
        <v>0</v>
      </c>
      <c r="AX65" s="72">
        <v>0</v>
      </c>
      <c r="AY65" s="72">
        <v>0</v>
      </c>
      <c r="AZ65" s="72">
        <v>0</v>
      </c>
      <c r="BA65" s="72">
        <v>0</v>
      </c>
      <c r="BB65" s="72">
        <v>0</v>
      </c>
      <c r="BC65" s="72">
        <v>0</v>
      </c>
      <c r="BD65" s="72">
        <v>0</v>
      </c>
      <c r="BE65" s="72">
        <v>0</v>
      </c>
      <c r="BF65" s="72">
        <v>0</v>
      </c>
      <c r="BG65" s="72">
        <v>0</v>
      </c>
      <c r="BH65" s="72">
        <v>0</v>
      </c>
      <c r="BI65" s="72">
        <v>0</v>
      </c>
      <c r="BJ65" s="72">
        <v>0</v>
      </c>
      <c r="BK65" s="72">
        <v>0</v>
      </c>
      <c r="BL65" s="72">
        <v>0</v>
      </c>
      <c r="BM65" s="72">
        <v>0</v>
      </c>
      <c r="BN65" s="72">
        <v>0</v>
      </c>
      <c r="BO65" s="72">
        <v>0</v>
      </c>
      <c r="BP65" s="72">
        <v>0</v>
      </c>
      <c r="BQ65" s="72">
        <v>0</v>
      </c>
      <c r="BS65" s="69">
        <v>0</v>
      </c>
      <c r="BT65" s="69">
        <v>0</v>
      </c>
      <c r="BU65" s="69">
        <v>0</v>
      </c>
      <c r="BW65" t="s">
        <v>472</v>
      </c>
    </row>
    <row r="66" spans="1:75" x14ac:dyDescent="0.25">
      <c r="A66" t="s">
        <v>690</v>
      </c>
      <c r="B66" s="2" t="s">
        <v>477</v>
      </c>
      <c r="C66" s="72" t="s">
        <v>477</v>
      </c>
      <c r="D66" s="69">
        <v>412</v>
      </c>
      <c r="E66" s="69">
        <v>9353009</v>
      </c>
      <c r="F66" s="69" t="s">
        <v>478</v>
      </c>
      <c r="G66" s="72">
        <v>0</v>
      </c>
      <c r="H66" s="72">
        <v>0</v>
      </c>
      <c r="I66" s="72">
        <v>0</v>
      </c>
      <c r="J66" s="72">
        <v>0</v>
      </c>
      <c r="K66" s="72">
        <v>0</v>
      </c>
      <c r="L66" s="72">
        <v>0</v>
      </c>
      <c r="M66" s="72">
        <v>0</v>
      </c>
      <c r="N66" s="72">
        <v>0</v>
      </c>
      <c r="O66" s="72">
        <v>0</v>
      </c>
      <c r="P66" s="72">
        <v>0</v>
      </c>
      <c r="Q66" s="72">
        <v>0</v>
      </c>
      <c r="R66" s="72">
        <v>0</v>
      </c>
      <c r="S66" s="72">
        <v>0</v>
      </c>
      <c r="T66" s="72">
        <v>0</v>
      </c>
      <c r="U66" s="72">
        <v>0</v>
      </c>
      <c r="V66" s="72">
        <v>0</v>
      </c>
      <c r="W66" s="72">
        <v>0</v>
      </c>
      <c r="X66" s="72">
        <v>0</v>
      </c>
      <c r="Y66" s="72">
        <v>0</v>
      </c>
      <c r="Z66" s="72">
        <v>0</v>
      </c>
      <c r="AA66" s="72">
        <v>0</v>
      </c>
      <c r="AB66" s="72">
        <v>0</v>
      </c>
      <c r="AC66" s="72">
        <v>0</v>
      </c>
      <c r="AD66" s="72">
        <v>0</v>
      </c>
      <c r="AE66" s="72">
        <v>0</v>
      </c>
      <c r="AF66" s="72">
        <v>0</v>
      </c>
      <c r="AG66" s="72">
        <v>0</v>
      </c>
      <c r="AH66" s="72">
        <v>0</v>
      </c>
      <c r="AI66" s="72">
        <v>0</v>
      </c>
      <c r="AJ66" s="72">
        <v>0</v>
      </c>
      <c r="AK66" s="72">
        <v>0</v>
      </c>
      <c r="AL66" s="72">
        <v>0</v>
      </c>
      <c r="AM66" s="72">
        <v>0</v>
      </c>
      <c r="AN66" s="72">
        <v>0</v>
      </c>
      <c r="AO66" s="72">
        <v>0</v>
      </c>
      <c r="AP66" s="72">
        <v>0</v>
      </c>
      <c r="AQ66" s="72">
        <v>0</v>
      </c>
      <c r="AR66" s="72">
        <v>-7.5495165674510645E-13</v>
      </c>
      <c r="AS66" s="72">
        <v>0</v>
      </c>
      <c r="AT66" s="72">
        <v>0</v>
      </c>
      <c r="AU66" s="72">
        <v>0</v>
      </c>
      <c r="AV66" s="72">
        <v>0</v>
      </c>
      <c r="AW66" s="72">
        <v>0</v>
      </c>
      <c r="AX66" s="72">
        <v>0</v>
      </c>
      <c r="AY66" s="72">
        <v>0</v>
      </c>
      <c r="AZ66" s="72">
        <v>0</v>
      </c>
      <c r="BA66" s="72">
        <v>0</v>
      </c>
      <c r="BB66" s="72">
        <v>0</v>
      </c>
      <c r="BC66" s="72">
        <v>0</v>
      </c>
      <c r="BD66" s="72">
        <v>-1.4548362514688051E-12</v>
      </c>
      <c r="BE66" s="72">
        <v>0</v>
      </c>
      <c r="BF66" s="72">
        <v>0</v>
      </c>
      <c r="BG66" s="72">
        <v>0</v>
      </c>
      <c r="BH66" s="72">
        <v>0</v>
      </c>
      <c r="BI66" s="72">
        <v>0</v>
      </c>
      <c r="BJ66" s="72">
        <v>0</v>
      </c>
      <c r="BK66" s="72">
        <v>0</v>
      </c>
      <c r="BL66" s="72">
        <v>0</v>
      </c>
      <c r="BM66" s="72">
        <v>0</v>
      </c>
      <c r="BN66" s="72">
        <v>0</v>
      </c>
      <c r="BO66" s="72">
        <v>0</v>
      </c>
      <c r="BP66" s="72">
        <v>-2.2097879082139116E-12</v>
      </c>
      <c r="BQ66" s="72">
        <v>2.2097879082139116E-12</v>
      </c>
      <c r="BS66" s="69">
        <v>0</v>
      </c>
      <c r="BT66" s="69">
        <v>0</v>
      </c>
      <c r="BU66" s="69">
        <v>0</v>
      </c>
      <c r="BW66" t="s">
        <v>477</v>
      </c>
    </row>
    <row r="67" spans="1:75" x14ac:dyDescent="0.25">
      <c r="A67" t="s">
        <v>483</v>
      </c>
      <c r="B67" s="2" t="s">
        <v>482</v>
      </c>
      <c r="C67" s="72" t="s">
        <v>482</v>
      </c>
      <c r="D67" s="69">
        <v>415</v>
      </c>
      <c r="E67" s="69">
        <v>9352032</v>
      </c>
      <c r="F67" s="69" t="s">
        <v>483</v>
      </c>
      <c r="G67" s="72">
        <v>0</v>
      </c>
      <c r="H67" s="72">
        <v>0</v>
      </c>
      <c r="I67" s="72">
        <v>0</v>
      </c>
      <c r="J67" s="72">
        <v>0</v>
      </c>
      <c r="K67" s="72">
        <v>0</v>
      </c>
      <c r="L67" s="72">
        <v>0</v>
      </c>
      <c r="M67" s="72">
        <v>0</v>
      </c>
      <c r="N67" s="72">
        <v>21836.91</v>
      </c>
      <c r="O67" s="72">
        <v>0</v>
      </c>
      <c r="P67" s="72">
        <v>8712.84</v>
      </c>
      <c r="Q67" s="72">
        <v>144</v>
      </c>
      <c r="R67" s="72">
        <v>0</v>
      </c>
      <c r="S67" s="72">
        <v>2220.6999999999998</v>
      </c>
      <c r="T67" s="72">
        <v>724.66</v>
      </c>
      <c r="U67" s="72">
        <v>0</v>
      </c>
      <c r="V67" s="72">
        <v>0</v>
      </c>
      <c r="W67" s="72">
        <v>0</v>
      </c>
      <c r="X67" s="72">
        <v>0</v>
      </c>
      <c r="Y67" s="72">
        <v>0</v>
      </c>
      <c r="Z67" s="72">
        <v>0</v>
      </c>
      <c r="AA67" s="72">
        <v>0</v>
      </c>
      <c r="AB67" s="72">
        <v>0</v>
      </c>
      <c r="AC67" s="72">
        <v>0</v>
      </c>
      <c r="AD67" s="72">
        <v>0</v>
      </c>
      <c r="AE67" s="72">
        <v>0</v>
      </c>
      <c r="AF67" s="72">
        <v>0</v>
      </c>
      <c r="AG67" s="72">
        <v>0</v>
      </c>
      <c r="AH67" s="72">
        <v>0</v>
      </c>
      <c r="AI67" s="72">
        <v>0</v>
      </c>
      <c r="AJ67" s="72">
        <v>0</v>
      </c>
      <c r="AK67" s="72">
        <v>0</v>
      </c>
      <c r="AL67" s="72">
        <v>0</v>
      </c>
      <c r="AM67" s="72">
        <v>112.82</v>
      </c>
      <c r="AN67" s="72">
        <v>0</v>
      </c>
      <c r="AO67" s="72">
        <v>0</v>
      </c>
      <c r="AP67" s="72">
        <v>0</v>
      </c>
      <c r="AQ67" s="72">
        <v>198.55</v>
      </c>
      <c r="AR67" s="72">
        <v>1414.8600000000001</v>
      </c>
      <c r="AS67" s="72">
        <v>0</v>
      </c>
      <c r="AT67" s="72">
        <v>0</v>
      </c>
      <c r="AU67" s="72">
        <v>0</v>
      </c>
      <c r="AV67" s="72">
        <v>0</v>
      </c>
      <c r="AW67" s="72">
        <v>0</v>
      </c>
      <c r="AX67" s="72">
        <v>0</v>
      </c>
      <c r="AY67" s="72">
        <v>0</v>
      </c>
      <c r="AZ67" s="72">
        <v>0</v>
      </c>
      <c r="BA67" s="72">
        <v>894.87000000000012</v>
      </c>
      <c r="BB67" s="72">
        <v>0</v>
      </c>
      <c r="BC67" s="72">
        <v>111.3</v>
      </c>
      <c r="BD67" s="72">
        <v>0</v>
      </c>
      <c r="BE67" s="72">
        <v>0</v>
      </c>
      <c r="BF67" s="72">
        <v>0</v>
      </c>
      <c r="BG67" s="72">
        <v>0</v>
      </c>
      <c r="BH67" s="72">
        <v>0</v>
      </c>
      <c r="BI67" s="72">
        <v>0</v>
      </c>
      <c r="BJ67" s="72">
        <v>0</v>
      </c>
      <c r="BK67" s="72">
        <v>0</v>
      </c>
      <c r="BL67" s="72">
        <v>0</v>
      </c>
      <c r="BM67" s="72">
        <v>0</v>
      </c>
      <c r="BN67" s="72">
        <v>0</v>
      </c>
      <c r="BO67" s="72">
        <v>33639.11</v>
      </c>
      <c r="BP67" s="72">
        <v>2732.4000000000005</v>
      </c>
      <c r="BQ67" s="72">
        <v>30906.71</v>
      </c>
      <c r="BS67" s="69">
        <v>0</v>
      </c>
      <c r="BT67" s="69">
        <v>0</v>
      </c>
      <c r="BU67" s="69">
        <v>0</v>
      </c>
      <c r="BW67" t="s">
        <v>482</v>
      </c>
    </row>
    <row r="68" spans="1:75" x14ac:dyDescent="0.25">
      <c r="A68" t="s">
        <v>488</v>
      </c>
      <c r="B68" s="2" t="s">
        <v>487</v>
      </c>
      <c r="C68" s="72" t="s">
        <v>487</v>
      </c>
      <c r="D68" s="69">
        <v>418</v>
      </c>
      <c r="E68" s="69">
        <v>9352925</v>
      </c>
      <c r="F68" s="69" t="s">
        <v>488</v>
      </c>
      <c r="G68" s="72">
        <v>0</v>
      </c>
      <c r="H68" s="72">
        <v>0</v>
      </c>
      <c r="I68" s="72">
        <v>0</v>
      </c>
      <c r="J68" s="72">
        <v>0</v>
      </c>
      <c r="K68" s="72">
        <v>0</v>
      </c>
      <c r="L68" s="72">
        <v>0</v>
      </c>
      <c r="M68" s="72">
        <v>5744.72</v>
      </c>
      <c r="N68" s="72">
        <v>9647.16</v>
      </c>
      <c r="O68" s="72">
        <v>0</v>
      </c>
      <c r="P68" s="72">
        <v>2737.39</v>
      </c>
      <c r="Q68" s="72">
        <v>0</v>
      </c>
      <c r="R68" s="72">
        <v>0</v>
      </c>
      <c r="S68" s="72">
        <v>3548</v>
      </c>
      <c r="T68" s="72">
        <v>0</v>
      </c>
      <c r="U68" s="72">
        <v>0</v>
      </c>
      <c r="V68" s="72">
        <v>0</v>
      </c>
      <c r="W68" s="72">
        <v>0</v>
      </c>
      <c r="X68" s="72">
        <v>0</v>
      </c>
      <c r="Y68" s="72">
        <v>0</v>
      </c>
      <c r="Z68" s="72">
        <v>0</v>
      </c>
      <c r="AA68" s="72">
        <v>0</v>
      </c>
      <c r="AB68" s="72">
        <v>0</v>
      </c>
      <c r="AC68" s="72">
        <v>0</v>
      </c>
      <c r="AD68" s="72">
        <v>0</v>
      </c>
      <c r="AE68" s="72">
        <v>0</v>
      </c>
      <c r="AF68" s="72">
        <v>0</v>
      </c>
      <c r="AG68" s="72">
        <v>0</v>
      </c>
      <c r="AH68" s="72">
        <v>0</v>
      </c>
      <c r="AI68" s="72">
        <v>0</v>
      </c>
      <c r="AJ68" s="72">
        <v>0</v>
      </c>
      <c r="AK68" s="72">
        <v>0</v>
      </c>
      <c r="AL68" s="72">
        <v>0</v>
      </c>
      <c r="AM68" s="72">
        <v>36.97</v>
      </c>
      <c r="AN68" s="72">
        <v>0</v>
      </c>
      <c r="AO68" s="72">
        <v>0</v>
      </c>
      <c r="AP68" s="72">
        <v>0</v>
      </c>
      <c r="AQ68" s="72">
        <v>0</v>
      </c>
      <c r="AR68" s="72">
        <v>390.14000000000016</v>
      </c>
      <c r="AS68" s="72">
        <v>90</v>
      </c>
      <c r="AT68" s="72">
        <v>0</v>
      </c>
      <c r="AU68" s="72">
        <v>0</v>
      </c>
      <c r="AV68" s="72">
        <v>0</v>
      </c>
      <c r="AW68" s="72">
        <v>0</v>
      </c>
      <c r="AX68" s="72">
        <v>0</v>
      </c>
      <c r="AY68" s="72">
        <v>0</v>
      </c>
      <c r="AZ68" s="72">
        <v>0</v>
      </c>
      <c r="BA68" s="72">
        <v>153.67999999999998</v>
      </c>
      <c r="BB68" s="72">
        <v>0</v>
      </c>
      <c r="BC68" s="72">
        <v>362.30999999999995</v>
      </c>
      <c r="BD68" s="72">
        <v>0</v>
      </c>
      <c r="BE68" s="72">
        <v>0</v>
      </c>
      <c r="BF68" s="72">
        <v>0</v>
      </c>
      <c r="BG68" s="72">
        <v>0</v>
      </c>
      <c r="BH68" s="72">
        <v>0</v>
      </c>
      <c r="BI68" s="72">
        <v>0</v>
      </c>
      <c r="BJ68" s="72">
        <v>0</v>
      </c>
      <c r="BK68" s="72">
        <v>0</v>
      </c>
      <c r="BL68" s="72">
        <v>0</v>
      </c>
      <c r="BM68" s="72">
        <v>217.33999999999997</v>
      </c>
      <c r="BN68" s="72">
        <v>0</v>
      </c>
      <c r="BO68" s="72">
        <v>21677.27</v>
      </c>
      <c r="BP68" s="72">
        <v>1250.4399999999998</v>
      </c>
      <c r="BQ68" s="72">
        <v>20426.830000000002</v>
      </c>
      <c r="BS68" s="69">
        <v>0</v>
      </c>
      <c r="BT68" s="69">
        <v>0</v>
      </c>
      <c r="BU68" s="69">
        <v>0</v>
      </c>
      <c r="BW68" t="s">
        <v>487</v>
      </c>
    </row>
    <row r="69" spans="1:75" x14ac:dyDescent="0.25">
      <c r="A69" t="s">
        <v>691</v>
      </c>
      <c r="B69" s="2" t="s">
        <v>492</v>
      </c>
      <c r="C69" s="72" t="s">
        <v>492</v>
      </c>
      <c r="D69" s="69">
        <v>420</v>
      </c>
      <c r="E69" s="69">
        <v>9353311</v>
      </c>
      <c r="F69" s="69" t="s">
        <v>493</v>
      </c>
      <c r="G69" s="72">
        <v>0</v>
      </c>
      <c r="H69" s="72">
        <v>0</v>
      </c>
      <c r="I69" s="72">
        <v>0</v>
      </c>
      <c r="J69" s="72">
        <v>0</v>
      </c>
      <c r="K69" s="72">
        <v>0</v>
      </c>
      <c r="L69" s="72">
        <v>0</v>
      </c>
      <c r="M69" s="72">
        <v>0</v>
      </c>
      <c r="N69" s="72">
        <v>2526.86</v>
      </c>
      <c r="O69" s="72">
        <v>0</v>
      </c>
      <c r="P69" s="72">
        <v>2474.65</v>
      </c>
      <c r="Q69" s="72">
        <v>0</v>
      </c>
      <c r="R69" s="72">
        <v>0</v>
      </c>
      <c r="S69" s="72">
        <v>1298.5</v>
      </c>
      <c r="T69" s="72">
        <v>0</v>
      </c>
      <c r="U69" s="72">
        <v>0</v>
      </c>
      <c r="V69" s="72">
        <v>0</v>
      </c>
      <c r="W69" s="72">
        <v>0</v>
      </c>
      <c r="X69" s="72">
        <v>0</v>
      </c>
      <c r="Y69" s="72">
        <v>0</v>
      </c>
      <c r="Z69" s="72">
        <v>0</v>
      </c>
      <c r="AA69" s="72">
        <v>0</v>
      </c>
      <c r="AB69" s="72">
        <v>0</v>
      </c>
      <c r="AC69" s="72">
        <v>0</v>
      </c>
      <c r="AD69" s="72">
        <v>0</v>
      </c>
      <c r="AE69" s="72">
        <v>0</v>
      </c>
      <c r="AF69" s="72">
        <v>0</v>
      </c>
      <c r="AG69" s="72">
        <v>0</v>
      </c>
      <c r="AH69" s="72">
        <v>0</v>
      </c>
      <c r="AI69" s="72">
        <v>0</v>
      </c>
      <c r="AJ69" s="72">
        <v>0</v>
      </c>
      <c r="AK69" s="72">
        <v>0</v>
      </c>
      <c r="AL69" s="72">
        <v>0</v>
      </c>
      <c r="AM69" s="72">
        <v>0</v>
      </c>
      <c r="AN69" s="72">
        <v>0</v>
      </c>
      <c r="AO69" s="72">
        <v>0</v>
      </c>
      <c r="AP69" s="72">
        <v>0</v>
      </c>
      <c r="AQ69" s="72">
        <v>0</v>
      </c>
      <c r="AR69" s="72">
        <v>0</v>
      </c>
      <c r="AS69" s="72">
        <v>0</v>
      </c>
      <c r="AT69" s="72">
        <v>0</v>
      </c>
      <c r="AU69" s="72">
        <v>0</v>
      </c>
      <c r="AV69" s="72">
        <v>0</v>
      </c>
      <c r="AW69" s="72">
        <v>0</v>
      </c>
      <c r="AX69" s="72">
        <v>0</v>
      </c>
      <c r="AY69" s="72">
        <v>0</v>
      </c>
      <c r="AZ69" s="72">
        <v>0</v>
      </c>
      <c r="BA69" s="72">
        <v>77.579999999999785</v>
      </c>
      <c r="BB69" s="72">
        <v>0</v>
      </c>
      <c r="BC69" s="72">
        <v>0</v>
      </c>
      <c r="BD69" s="72">
        <v>0</v>
      </c>
      <c r="BE69" s="72">
        <v>0</v>
      </c>
      <c r="BF69" s="72">
        <v>0</v>
      </c>
      <c r="BG69" s="72">
        <v>0</v>
      </c>
      <c r="BH69" s="72">
        <v>0</v>
      </c>
      <c r="BI69" s="72">
        <v>0</v>
      </c>
      <c r="BJ69" s="72">
        <v>0</v>
      </c>
      <c r="BK69" s="72">
        <v>0</v>
      </c>
      <c r="BL69" s="72">
        <v>0</v>
      </c>
      <c r="BM69" s="72">
        <v>-5</v>
      </c>
      <c r="BN69" s="72">
        <v>78</v>
      </c>
      <c r="BO69" s="72">
        <v>6222.01</v>
      </c>
      <c r="BP69" s="72">
        <v>72.579999999999785</v>
      </c>
      <c r="BQ69" s="72">
        <v>6149.43</v>
      </c>
      <c r="BS69" s="69">
        <v>0</v>
      </c>
      <c r="BT69" s="69">
        <v>0</v>
      </c>
      <c r="BU69" s="69">
        <v>0</v>
      </c>
      <c r="BW69" t="s">
        <v>492</v>
      </c>
    </row>
    <row r="70" spans="1:75" x14ac:dyDescent="0.25">
      <c r="A70" t="s">
        <v>692</v>
      </c>
      <c r="B70" s="2" t="s">
        <v>497</v>
      </c>
      <c r="C70" s="72" t="s">
        <v>497</v>
      </c>
      <c r="D70" s="69">
        <v>421</v>
      </c>
      <c r="E70" s="69">
        <v>9353308</v>
      </c>
      <c r="F70" s="69" t="s">
        <v>498</v>
      </c>
      <c r="G70" s="72">
        <v>0</v>
      </c>
      <c r="H70" s="72">
        <v>0</v>
      </c>
      <c r="I70" s="72">
        <v>0</v>
      </c>
      <c r="J70" s="72">
        <v>0</v>
      </c>
      <c r="K70" s="72">
        <v>0</v>
      </c>
      <c r="L70" s="72">
        <v>0</v>
      </c>
      <c r="M70" s="72">
        <v>0</v>
      </c>
      <c r="N70" s="72">
        <v>0</v>
      </c>
      <c r="O70" s="72">
        <v>0</v>
      </c>
      <c r="P70" s="72">
        <v>0</v>
      </c>
      <c r="Q70" s="72">
        <v>0</v>
      </c>
      <c r="R70" s="72">
        <v>0</v>
      </c>
      <c r="S70" s="72">
        <v>0</v>
      </c>
      <c r="T70" s="72">
        <v>0</v>
      </c>
      <c r="U70" s="72">
        <v>0</v>
      </c>
      <c r="V70" s="72">
        <v>0</v>
      </c>
      <c r="W70" s="72">
        <v>0</v>
      </c>
      <c r="X70" s="72">
        <v>0</v>
      </c>
      <c r="Y70" s="72">
        <v>0</v>
      </c>
      <c r="Z70" s="72">
        <v>0</v>
      </c>
      <c r="AA70" s="72">
        <v>0</v>
      </c>
      <c r="AB70" s="72">
        <v>0</v>
      </c>
      <c r="AC70" s="72">
        <v>0</v>
      </c>
      <c r="AD70" s="72">
        <v>0</v>
      </c>
      <c r="AE70" s="72">
        <v>0</v>
      </c>
      <c r="AF70" s="72">
        <v>0</v>
      </c>
      <c r="AG70" s="72">
        <v>0</v>
      </c>
      <c r="AH70" s="72">
        <v>0</v>
      </c>
      <c r="AI70" s="72">
        <v>0</v>
      </c>
      <c r="AJ70" s="72">
        <v>0</v>
      </c>
      <c r="AK70" s="72">
        <v>0</v>
      </c>
      <c r="AL70" s="72">
        <v>0</v>
      </c>
      <c r="AM70" s="72">
        <v>0</v>
      </c>
      <c r="AN70" s="72">
        <v>0</v>
      </c>
      <c r="AO70" s="72">
        <v>0</v>
      </c>
      <c r="AP70" s="72">
        <v>0</v>
      </c>
      <c r="AQ70" s="72">
        <v>0</v>
      </c>
      <c r="AR70" s="72">
        <v>0</v>
      </c>
      <c r="AS70" s="72">
        <v>0</v>
      </c>
      <c r="AT70" s="72">
        <v>0</v>
      </c>
      <c r="AU70" s="72">
        <v>0</v>
      </c>
      <c r="AV70" s="72">
        <v>0</v>
      </c>
      <c r="AW70" s="72">
        <v>0</v>
      </c>
      <c r="AX70" s="72">
        <v>0</v>
      </c>
      <c r="AY70" s="72">
        <v>0</v>
      </c>
      <c r="AZ70" s="72">
        <v>0</v>
      </c>
      <c r="BA70" s="72">
        <v>0</v>
      </c>
      <c r="BB70" s="72">
        <v>0</v>
      </c>
      <c r="BC70" s="72">
        <v>0</v>
      </c>
      <c r="BD70" s="72">
        <v>0</v>
      </c>
      <c r="BE70" s="72">
        <v>0</v>
      </c>
      <c r="BF70" s="72">
        <v>0</v>
      </c>
      <c r="BG70" s="72">
        <v>0</v>
      </c>
      <c r="BH70" s="72">
        <v>0</v>
      </c>
      <c r="BI70" s="72">
        <v>0</v>
      </c>
      <c r="BJ70" s="72">
        <v>0</v>
      </c>
      <c r="BK70" s="72">
        <v>0</v>
      </c>
      <c r="BL70" s="72">
        <v>0</v>
      </c>
      <c r="BM70" s="72">
        <v>0</v>
      </c>
      <c r="BN70" s="72">
        <v>0</v>
      </c>
      <c r="BO70" s="72">
        <v>0</v>
      </c>
      <c r="BP70" s="72">
        <v>0</v>
      </c>
      <c r="BQ70" s="72">
        <v>0</v>
      </c>
      <c r="BS70" s="69">
        <v>0</v>
      </c>
      <c r="BT70" s="69">
        <v>0</v>
      </c>
      <c r="BU70" s="69">
        <v>0</v>
      </c>
      <c r="BW70" t="s">
        <v>497</v>
      </c>
    </row>
    <row r="71" spans="1:75" x14ac:dyDescent="0.25">
      <c r="A71" t="s">
        <v>693</v>
      </c>
      <c r="B71" s="2" t="s">
        <v>501</v>
      </c>
      <c r="C71" s="72" t="s">
        <v>501</v>
      </c>
      <c r="D71" s="69">
        <v>422</v>
      </c>
      <c r="E71" s="69">
        <v>0</v>
      </c>
      <c r="F71" s="69">
        <v>0</v>
      </c>
      <c r="G71" s="72">
        <v>0</v>
      </c>
      <c r="H71" s="72">
        <v>0</v>
      </c>
      <c r="I71" s="72">
        <v>0</v>
      </c>
      <c r="J71" s="72">
        <v>0</v>
      </c>
      <c r="K71" s="72">
        <v>0</v>
      </c>
      <c r="L71" s="72">
        <v>0</v>
      </c>
      <c r="M71" s="72">
        <v>0</v>
      </c>
      <c r="N71" s="72">
        <v>0</v>
      </c>
      <c r="O71" s="72">
        <v>0</v>
      </c>
      <c r="P71" s="72">
        <v>0</v>
      </c>
      <c r="Q71" s="72">
        <v>0</v>
      </c>
      <c r="R71" s="72">
        <v>0</v>
      </c>
      <c r="S71" s="72">
        <v>0</v>
      </c>
      <c r="T71" s="72">
        <v>0</v>
      </c>
      <c r="U71" s="72">
        <v>0</v>
      </c>
      <c r="V71" s="72">
        <v>0</v>
      </c>
      <c r="W71" s="72">
        <v>0</v>
      </c>
      <c r="X71" s="72">
        <v>0</v>
      </c>
      <c r="Y71" s="72">
        <v>0</v>
      </c>
      <c r="Z71" s="72">
        <v>0</v>
      </c>
      <c r="AA71" s="72">
        <v>0</v>
      </c>
      <c r="AB71" s="72">
        <v>0</v>
      </c>
      <c r="AC71" s="72">
        <v>0</v>
      </c>
      <c r="AD71" s="72">
        <v>0</v>
      </c>
      <c r="AE71" s="72">
        <v>0</v>
      </c>
      <c r="AF71" s="72">
        <v>0</v>
      </c>
      <c r="AG71" s="72">
        <v>0</v>
      </c>
      <c r="AH71" s="72">
        <v>0</v>
      </c>
      <c r="AI71" s="72">
        <v>0</v>
      </c>
      <c r="AJ71" s="72">
        <v>0</v>
      </c>
      <c r="AK71" s="72">
        <v>0</v>
      </c>
      <c r="AL71" s="72">
        <v>0</v>
      </c>
      <c r="AM71" s="72">
        <v>0</v>
      </c>
      <c r="AN71" s="72">
        <v>0</v>
      </c>
      <c r="AO71" s="72">
        <v>0</v>
      </c>
      <c r="AP71" s="72">
        <v>0</v>
      </c>
      <c r="AQ71" s="72">
        <v>0</v>
      </c>
      <c r="AR71" s="72">
        <v>0</v>
      </c>
      <c r="AS71" s="72">
        <v>0</v>
      </c>
      <c r="AT71" s="72">
        <v>0</v>
      </c>
      <c r="AU71" s="72">
        <v>0</v>
      </c>
      <c r="AV71" s="72">
        <v>0</v>
      </c>
      <c r="AW71" s="72">
        <v>0</v>
      </c>
      <c r="AX71" s="72">
        <v>0</v>
      </c>
      <c r="AY71" s="72">
        <v>0</v>
      </c>
      <c r="AZ71" s="72">
        <v>0</v>
      </c>
      <c r="BA71" s="72">
        <v>0</v>
      </c>
      <c r="BB71" s="72">
        <v>0</v>
      </c>
      <c r="BC71" s="72">
        <v>0</v>
      </c>
      <c r="BD71" s="72">
        <v>0</v>
      </c>
      <c r="BE71" s="72">
        <v>0</v>
      </c>
      <c r="BF71" s="72">
        <v>0</v>
      </c>
      <c r="BG71" s="72">
        <v>0</v>
      </c>
      <c r="BH71" s="72">
        <v>0</v>
      </c>
      <c r="BI71" s="72">
        <v>0</v>
      </c>
      <c r="BJ71" s="72">
        <v>0</v>
      </c>
      <c r="BK71" s="72">
        <v>0</v>
      </c>
      <c r="BL71" s="72">
        <v>0</v>
      </c>
      <c r="BM71" s="72">
        <v>0</v>
      </c>
      <c r="BN71" s="72">
        <v>0</v>
      </c>
      <c r="BO71" s="72">
        <v>0</v>
      </c>
      <c r="BP71" s="72">
        <v>0</v>
      </c>
      <c r="BQ71" s="72">
        <v>0</v>
      </c>
      <c r="BS71" s="69">
        <v>0</v>
      </c>
      <c r="BT71" s="69">
        <v>0</v>
      </c>
      <c r="BU71" s="69">
        <v>0</v>
      </c>
      <c r="BW71" t="s">
        <v>501</v>
      </c>
    </row>
    <row r="72" spans="1:75" x14ac:dyDescent="0.25">
      <c r="A72" t="s">
        <v>694</v>
      </c>
      <c r="B72" s="2" t="s">
        <v>503</v>
      </c>
      <c r="C72" s="72" t="s">
        <v>503</v>
      </c>
      <c r="D72" s="69">
        <v>424</v>
      </c>
      <c r="E72" s="69">
        <v>9352034</v>
      </c>
      <c r="F72" s="69" t="s">
        <v>504</v>
      </c>
      <c r="G72" s="72">
        <v>0</v>
      </c>
      <c r="H72" s="72">
        <v>0</v>
      </c>
      <c r="I72" s="72">
        <v>0</v>
      </c>
      <c r="J72" s="72">
        <v>0</v>
      </c>
      <c r="K72" s="72">
        <v>0</v>
      </c>
      <c r="L72" s="72">
        <v>0</v>
      </c>
      <c r="M72" s="72">
        <v>0</v>
      </c>
      <c r="N72" s="72">
        <v>0</v>
      </c>
      <c r="O72" s="72">
        <v>0</v>
      </c>
      <c r="P72" s="72">
        <v>0</v>
      </c>
      <c r="Q72" s="72">
        <v>0</v>
      </c>
      <c r="R72" s="72">
        <v>0</v>
      </c>
      <c r="S72" s="72">
        <v>0</v>
      </c>
      <c r="T72" s="72">
        <v>0</v>
      </c>
      <c r="U72" s="72">
        <v>0</v>
      </c>
      <c r="V72" s="72">
        <v>0</v>
      </c>
      <c r="W72" s="72">
        <v>0</v>
      </c>
      <c r="X72" s="72">
        <v>0</v>
      </c>
      <c r="Y72" s="72">
        <v>0</v>
      </c>
      <c r="Z72" s="72">
        <v>0</v>
      </c>
      <c r="AA72" s="72">
        <v>0</v>
      </c>
      <c r="AB72" s="72">
        <v>0</v>
      </c>
      <c r="AC72" s="72">
        <v>0</v>
      </c>
      <c r="AD72" s="72">
        <v>0</v>
      </c>
      <c r="AE72" s="72">
        <v>0</v>
      </c>
      <c r="AF72" s="72">
        <v>0</v>
      </c>
      <c r="AG72" s="72">
        <v>0</v>
      </c>
      <c r="AH72" s="72">
        <v>0</v>
      </c>
      <c r="AI72" s="72">
        <v>0</v>
      </c>
      <c r="AJ72" s="72">
        <v>0</v>
      </c>
      <c r="AK72" s="72">
        <v>0</v>
      </c>
      <c r="AL72" s="72">
        <v>0</v>
      </c>
      <c r="AM72" s="72">
        <v>0</v>
      </c>
      <c r="AN72" s="72">
        <v>0</v>
      </c>
      <c r="AO72" s="72">
        <v>0</v>
      </c>
      <c r="AP72" s="72">
        <v>0</v>
      </c>
      <c r="AQ72" s="72">
        <v>0</v>
      </c>
      <c r="AR72" s="72">
        <v>0</v>
      </c>
      <c r="AS72" s="72">
        <v>0</v>
      </c>
      <c r="AT72" s="72">
        <v>0</v>
      </c>
      <c r="AU72" s="72">
        <v>0</v>
      </c>
      <c r="AV72" s="72">
        <v>0</v>
      </c>
      <c r="AW72" s="72">
        <v>0</v>
      </c>
      <c r="AX72" s="72">
        <v>0</v>
      </c>
      <c r="AY72" s="72">
        <v>0</v>
      </c>
      <c r="AZ72" s="72">
        <v>0</v>
      </c>
      <c r="BA72" s="72">
        <v>0</v>
      </c>
      <c r="BB72" s="72">
        <v>0</v>
      </c>
      <c r="BC72" s="72">
        <v>0</v>
      </c>
      <c r="BD72" s="72">
        <v>0</v>
      </c>
      <c r="BE72" s="72">
        <v>0</v>
      </c>
      <c r="BF72" s="72">
        <v>0</v>
      </c>
      <c r="BG72" s="72">
        <v>0</v>
      </c>
      <c r="BH72" s="72">
        <v>0</v>
      </c>
      <c r="BI72" s="72">
        <v>0</v>
      </c>
      <c r="BJ72" s="72">
        <v>0</v>
      </c>
      <c r="BK72" s="72">
        <v>0</v>
      </c>
      <c r="BL72" s="72">
        <v>0</v>
      </c>
      <c r="BM72" s="72">
        <v>0</v>
      </c>
      <c r="BN72" s="72">
        <v>0</v>
      </c>
      <c r="BO72" s="72">
        <v>0</v>
      </c>
      <c r="BP72" s="72">
        <v>0</v>
      </c>
      <c r="BQ72" s="72">
        <v>0</v>
      </c>
      <c r="BS72" s="69">
        <v>0</v>
      </c>
      <c r="BT72" s="69">
        <v>0</v>
      </c>
      <c r="BU72" s="69">
        <v>0</v>
      </c>
      <c r="BW72" t="s">
        <v>503</v>
      </c>
    </row>
    <row r="73" spans="1:75" x14ac:dyDescent="0.25">
      <c r="A73" t="s">
        <v>695</v>
      </c>
      <c r="B73" s="2" t="s">
        <v>508</v>
      </c>
      <c r="C73" s="72" t="s">
        <v>508</v>
      </c>
      <c r="D73" s="69">
        <v>426</v>
      </c>
      <c r="E73" s="69">
        <v>9353010</v>
      </c>
      <c r="F73" s="69" t="s">
        <v>509</v>
      </c>
      <c r="G73" s="72">
        <v>0</v>
      </c>
      <c r="H73" s="72">
        <v>0</v>
      </c>
      <c r="I73" s="72">
        <v>0</v>
      </c>
      <c r="J73" s="72">
        <v>0</v>
      </c>
      <c r="K73" s="72">
        <v>0</v>
      </c>
      <c r="L73" s="72">
        <v>0</v>
      </c>
      <c r="M73" s="72">
        <v>0</v>
      </c>
      <c r="N73" s="72">
        <v>0</v>
      </c>
      <c r="O73" s="72">
        <v>0</v>
      </c>
      <c r="P73" s="72">
        <v>0</v>
      </c>
      <c r="Q73" s="72">
        <v>0</v>
      </c>
      <c r="R73" s="72">
        <v>0</v>
      </c>
      <c r="S73" s="72">
        <v>0</v>
      </c>
      <c r="T73" s="72">
        <v>0</v>
      </c>
      <c r="U73" s="72">
        <v>0</v>
      </c>
      <c r="V73" s="72">
        <v>0</v>
      </c>
      <c r="W73" s="72">
        <v>0</v>
      </c>
      <c r="X73" s="72">
        <v>0</v>
      </c>
      <c r="Y73" s="72">
        <v>0</v>
      </c>
      <c r="Z73" s="72">
        <v>0</v>
      </c>
      <c r="AA73" s="72">
        <v>0</v>
      </c>
      <c r="AB73" s="72">
        <v>0</v>
      </c>
      <c r="AC73" s="72">
        <v>0</v>
      </c>
      <c r="AD73" s="72">
        <v>0</v>
      </c>
      <c r="AE73" s="72">
        <v>0</v>
      </c>
      <c r="AF73" s="72">
        <v>0</v>
      </c>
      <c r="AG73" s="72">
        <v>0</v>
      </c>
      <c r="AH73" s="72">
        <v>0</v>
      </c>
      <c r="AI73" s="72">
        <v>0</v>
      </c>
      <c r="AJ73" s="72">
        <v>0</v>
      </c>
      <c r="AK73" s="72">
        <v>0</v>
      </c>
      <c r="AL73" s="72">
        <v>0</v>
      </c>
      <c r="AM73" s="72">
        <v>0</v>
      </c>
      <c r="AN73" s="72">
        <v>0</v>
      </c>
      <c r="AO73" s="72">
        <v>0</v>
      </c>
      <c r="AP73" s="72">
        <v>0</v>
      </c>
      <c r="AQ73" s="72">
        <v>0</v>
      </c>
      <c r="AR73" s="72">
        <v>0</v>
      </c>
      <c r="AS73" s="72">
        <v>0</v>
      </c>
      <c r="AT73" s="72">
        <v>0</v>
      </c>
      <c r="AU73" s="72">
        <v>0</v>
      </c>
      <c r="AV73" s="72">
        <v>0</v>
      </c>
      <c r="AW73" s="72">
        <v>0</v>
      </c>
      <c r="AX73" s="72">
        <v>0</v>
      </c>
      <c r="AY73" s="72">
        <v>0</v>
      </c>
      <c r="AZ73" s="72">
        <v>0</v>
      </c>
      <c r="BA73" s="72">
        <v>0</v>
      </c>
      <c r="BB73" s="72">
        <v>0</v>
      </c>
      <c r="BC73" s="72">
        <v>0</v>
      </c>
      <c r="BD73" s="72">
        <v>0</v>
      </c>
      <c r="BE73" s="72">
        <v>0</v>
      </c>
      <c r="BF73" s="72">
        <v>0</v>
      </c>
      <c r="BG73" s="72">
        <v>0</v>
      </c>
      <c r="BH73" s="72">
        <v>0</v>
      </c>
      <c r="BI73" s="72">
        <v>0</v>
      </c>
      <c r="BJ73" s="72">
        <v>0</v>
      </c>
      <c r="BK73" s="72">
        <v>0</v>
      </c>
      <c r="BL73" s="72">
        <v>0</v>
      </c>
      <c r="BM73" s="72">
        <v>0</v>
      </c>
      <c r="BN73" s="72">
        <v>0</v>
      </c>
      <c r="BO73" s="72">
        <v>0</v>
      </c>
      <c r="BP73" s="72">
        <v>0</v>
      </c>
      <c r="BQ73" s="72">
        <v>0</v>
      </c>
      <c r="BS73" s="69">
        <v>0</v>
      </c>
      <c r="BT73" s="69">
        <v>0</v>
      </c>
      <c r="BU73" s="69">
        <v>0</v>
      </c>
      <c r="BW73" t="s">
        <v>508</v>
      </c>
    </row>
    <row r="74" spans="1:75" x14ac:dyDescent="0.25">
      <c r="A74" t="s">
        <v>696</v>
      </c>
      <c r="B74" s="2" t="s">
        <v>512</v>
      </c>
      <c r="C74" s="72" t="s">
        <v>512</v>
      </c>
      <c r="D74" s="69">
        <v>432</v>
      </c>
      <c r="E74" s="69">
        <v>9353322</v>
      </c>
      <c r="F74" s="69" t="s">
        <v>513</v>
      </c>
      <c r="G74" s="72">
        <v>0</v>
      </c>
      <c r="H74" s="72">
        <v>0</v>
      </c>
      <c r="I74" s="72">
        <v>0</v>
      </c>
      <c r="J74" s="72">
        <v>0</v>
      </c>
      <c r="K74" s="72">
        <v>0</v>
      </c>
      <c r="L74" s="72">
        <v>0</v>
      </c>
      <c r="M74" s="72">
        <v>0</v>
      </c>
      <c r="N74" s="72">
        <v>396.5</v>
      </c>
      <c r="O74" s="72">
        <v>0</v>
      </c>
      <c r="P74" s="72">
        <v>1171.2</v>
      </c>
      <c r="Q74" s="72">
        <v>1044</v>
      </c>
      <c r="R74" s="72">
        <v>0</v>
      </c>
      <c r="S74" s="72">
        <v>864</v>
      </c>
      <c r="T74" s="72">
        <v>900</v>
      </c>
      <c r="U74" s="72">
        <v>0</v>
      </c>
      <c r="V74" s="72">
        <v>0</v>
      </c>
      <c r="W74" s="72">
        <v>0</v>
      </c>
      <c r="X74" s="72">
        <v>0</v>
      </c>
      <c r="Y74" s="72">
        <v>0</v>
      </c>
      <c r="Z74" s="72">
        <v>0</v>
      </c>
      <c r="AA74" s="72">
        <v>0</v>
      </c>
      <c r="AB74" s="72">
        <v>0</v>
      </c>
      <c r="AC74" s="72">
        <v>0</v>
      </c>
      <c r="AD74" s="72">
        <v>0</v>
      </c>
      <c r="AE74" s="72">
        <v>0</v>
      </c>
      <c r="AF74" s="72">
        <v>0</v>
      </c>
      <c r="AG74" s="72">
        <v>-154.59</v>
      </c>
      <c r="AH74" s="72">
        <v>0</v>
      </c>
      <c r="AI74" s="72">
        <v>0</v>
      </c>
      <c r="AJ74" s="72">
        <v>0</v>
      </c>
      <c r="AK74" s="72">
        <v>220</v>
      </c>
      <c r="AL74" s="72">
        <v>0</v>
      </c>
      <c r="AM74" s="72">
        <v>0</v>
      </c>
      <c r="AN74" s="72">
        <v>0</v>
      </c>
      <c r="AO74" s="72">
        <v>0</v>
      </c>
      <c r="AP74" s="72">
        <v>0</v>
      </c>
      <c r="AQ74" s="72">
        <v>0</v>
      </c>
      <c r="AR74" s="72">
        <v>20.47</v>
      </c>
      <c r="AS74" s="72">
        <v>0</v>
      </c>
      <c r="AT74" s="72">
        <v>0</v>
      </c>
      <c r="AU74" s="72">
        <v>0</v>
      </c>
      <c r="AV74" s="72">
        <v>0</v>
      </c>
      <c r="AW74" s="72">
        <v>0</v>
      </c>
      <c r="AX74" s="72">
        <v>0</v>
      </c>
      <c r="AY74" s="72">
        <v>0</v>
      </c>
      <c r="AZ74" s="72">
        <v>0</v>
      </c>
      <c r="BA74" s="72">
        <v>1.7</v>
      </c>
      <c r="BB74" s="72">
        <v>0</v>
      </c>
      <c r="BC74" s="72">
        <v>0</v>
      </c>
      <c r="BD74" s="72">
        <v>0</v>
      </c>
      <c r="BE74" s="72">
        <v>0</v>
      </c>
      <c r="BF74" s="72">
        <v>0</v>
      </c>
      <c r="BG74" s="72">
        <v>43.3</v>
      </c>
      <c r="BH74" s="72">
        <v>0</v>
      </c>
      <c r="BI74" s="72">
        <v>0</v>
      </c>
      <c r="BJ74" s="72">
        <v>0</v>
      </c>
      <c r="BK74" s="72">
        <v>0</v>
      </c>
      <c r="BL74" s="72">
        <v>0</v>
      </c>
      <c r="BM74" s="72">
        <v>0</v>
      </c>
      <c r="BN74" s="72">
        <v>0</v>
      </c>
      <c r="BO74" s="72">
        <v>4375.7</v>
      </c>
      <c r="BP74" s="72">
        <v>130.88</v>
      </c>
      <c r="BQ74" s="72">
        <v>4244.82</v>
      </c>
      <c r="BS74" s="69">
        <v>0</v>
      </c>
      <c r="BT74" s="69">
        <v>0</v>
      </c>
      <c r="BU74" s="69">
        <v>0</v>
      </c>
      <c r="BW74" t="s">
        <v>512</v>
      </c>
    </row>
    <row r="75" spans="1:75" x14ac:dyDescent="0.25">
      <c r="A75" t="s">
        <v>518</v>
      </c>
      <c r="B75" s="2" t="s">
        <v>517</v>
      </c>
      <c r="C75" s="72" t="s">
        <v>517</v>
      </c>
      <c r="D75" s="69">
        <v>436</v>
      </c>
      <c r="E75" s="69">
        <v>9352007</v>
      </c>
      <c r="F75" s="69" t="s">
        <v>518</v>
      </c>
      <c r="G75" s="72">
        <v>0</v>
      </c>
      <c r="H75" s="72">
        <v>0</v>
      </c>
      <c r="I75" s="72">
        <v>0</v>
      </c>
      <c r="J75" s="72">
        <v>0</v>
      </c>
      <c r="K75" s="72">
        <v>0</v>
      </c>
      <c r="L75" s="72">
        <v>0</v>
      </c>
      <c r="M75" s="72">
        <v>0</v>
      </c>
      <c r="N75" s="72">
        <v>4717.5</v>
      </c>
      <c r="O75" s="72">
        <v>0</v>
      </c>
      <c r="P75" s="72">
        <v>4852.7700000000004</v>
      </c>
      <c r="Q75" s="72">
        <v>0</v>
      </c>
      <c r="R75" s="72">
        <v>0</v>
      </c>
      <c r="S75" s="72">
        <v>7165</v>
      </c>
      <c r="T75" s="72">
        <v>3001.47</v>
      </c>
      <c r="U75" s="72">
        <v>0</v>
      </c>
      <c r="V75" s="72">
        <v>0</v>
      </c>
      <c r="W75" s="72">
        <v>0</v>
      </c>
      <c r="X75" s="72">
        <v>0</v>
      </c>
      <c r="Y75" s="72">
        <v>0</v>
      </c>
      <c r="Z75" s="72">
        <v>0</v>
      </c>
      <c r="AA75" s="72">
        <v>0</v>
      </c>
      <c r="AB75" s="72">
        <v>0</v>
      </c>
      <c r="AC75" s="72">
        <v>0</v>
      </c>
      <c r="AD75" s="72">
        <v>0</v>
      </c>
      <c r="AE75" s="72">
        <v>0</v>
      </c>
      <c r="AF75" s="72">
        <v>0</v>
      </c>
      <c r="AG75" s="72">
        <v>0</v>
      </c>
      <c r="AH75" s="72">
        <v>0</v>
      </c>
      <c r="AI75" s="72">
        <v>0</v>
      </c>
      <c r="AJ75" s="72">
        <v>0</v>
      </c>
      <c r="AK75" s="72">
        <v>0</v>
      </c>
      <c r="AL75" s="72">
        <v>0</v>
      </c>
      <c r="AM75" s="72">
        <v>0</v>
      </c>
      <c r="AN75" s="72">
        <v>0</v>
      </c>
      <c r="AO75" s="72">
        <v>0</v>
      </c>
      <c r="AP75" s="72">
        <v>0</v>
      </c>
      <c r="AQ75" s="72">
        <v>0</v>
      </c>
      <c r="AR75" s="72">
        <v>11.31</v>
      </c>
      <c r="AS75" s="72">
        <v>0</v>
      </c>
      <c r="AT75" s="72">
        <v>0</v>
      </c>
      <c r="AU75" s="72">
        <v>0</v>
      </c>
      <c r="AV75" s="72">
        <v>0</v>
      </c>
      <c r="AW75" s="72">
        <v>0</v>
      </c>
      <c r="AX75" s="72">
        <v>0</v>
      </c>
      <c r="AY75" s="72">
        <v>0</v>
      </c>
      <c r="AZ75" s="72">
        <v>0</v>
      </c>
      <c r="BA75" s="72">
        <v>3.85</v>
      </c>
      <c r="BB75" s="72">
        <v>0</v>
      </c>
      <c r="BC75" s="72">
        <v>0</v>
      </c>
      <c r="BD75" s="72">
        <v>23.34</v>
      </c>
      <c r="BE75" s="72">
        <v>0</v>
      </c>
      <c r="BF75" s="72">
        <v>0</v>
      </c>
      <c r="BG75" s="72">
        <v>0</v>
      </c>
      <c r="BH75" s="72">
        <v>0</v>
      </c>
      <c r="BI75" s="72">
        <v>0</v>
      </c>
      <c r="BJ75" s="72">
        <v>0</v>
      </c>
      <c r="BK75" s="72">
        <v>0</v>
      </c>
      <c r="BL75" s="72">
        <v>0</v>
      </c>
      <c r="BM75" s="72">
        <v>0</v>
      </c>
      <c r="BN75" s="72">
        <v>0</v>
      </c>
      <c r="BO75" s="72">
        <v>19736.740000000002</v>
      </c>
      <c r="BP75" s="72">
        <v>38.5</v>
      </c>
      <c r="BQ75" s="72">
        <v>19698.240000000002</v>
      </c>
      <c r="BS75" s="69">
        <v>0</v>
      </c>
      <c r="BT75" s="69">
        <v>0</v>
      </c>
      <c r="BU75" s="69">
        <v>0</v>
      </c>
      <c r="BW75" t="s">
        <v>517</v>
      </c>
    </row>
    <row r="76" spans="1:75" x14ac:dyDescent="0.25">
      <c r="A76" t="s">
        <v>523</v>
      </c>
      <c r="B76" s="2" t="s">
        <v>522</v>
      </c>
      <c r="C76" s="72" t="s">
        <v>522</v>
      </c>
      <c r="D76" s="69">
        <v>443</v>
      </c>
      <c r="E76" s="69">
        <v>9352009</v>
      </c>
      <c r="F76" s="69" t="s">
        <v>523</v>
      </c>
      <c r="G76" s="72">
        <v>0</v>
      </c>
      <c r="H76" s="72">
        <v>0</v>
      </c>
      <c r="I76" s="72">
        <v>0</v>
      </c>
      <c r="J76" s="72">
        <v>0</v>
      </c>
      <c r="K76" s="72">
        <v>0</v>
      </c>
      <c r="L76" s="72">
        <v>0</v>
      </c>
      <c r="M76" s="72">
        <v>0</v>
      </c>
      <c r="N76" s="72">
        <v>0</v>
      </c>
      <c r="O76" s="72">
        <v>0</v>
      </c>
      <c r="P76" s="72">
        <v>0</v>
      </c>
      <c r="Q76" s="72">
        <v>0</v>
      </c>
      <c r="R76" s="72">
        <v>0</v>
      </c>
      <c r="S76" s="72">
        <v>0</v>
      </c>
      <c r="T76" s="72">
        <v>0</v>
      </c>
      <c r="U76" s="72">
        <v>0</v>
      </c>
      <c r="V76" s="72">
        <v>0</v>
      </c>
      <c r="W76" s="72">
        <v>0</v>
      </c>
      <c r="X76" s="72">
        <v>0</v>
      </c>
      <c r="Y76" s="72">
        <v>0</v>
      </c>
      <c r="Z76" s="72">
        <v>0</v>
      </c>
      <c r="AA76" s="72">
        <v>0</v>
      </c>
      <c r="AB76" s="72">
        <v>0</v>
      </c>
      <c r="AC76" s="72">
        <v>0</v>
      </c>
      <c r="AD76" s="72">
        <v>0</v>
      </c>
      <c r="AE76" s="72">
        <v>0</v>
      </c>
      <c r="AF76" s="72">
        <v>0</v>
      </c>
      <c r="AG76" s="72">
        <v>0</v>
      </c>
      <c r="AH76" s="72">
        <v>0</v>
      </c>
      <c r="AI76" s="72">
        <v>0</v>
      </c>
      <c r="AJ76" s="72">
        <v>0</v>
      </c>
      <c r="AK76" s="72">
        <v>0</v>
      </c>
      <c r="AL76" s="72">
        <v>0</v>
      </c>
      <c r="AM76" s="72">
        <v>0</v>
      </c>
      <c r="AN76" s="72">
        <v>0</v>
      </c>
      <c r="AO76" s="72">
        <v>0</v>
      </c>
      <c r="AP76" s="72">
        <v>0</v>
      </c>
      <c r="AQ76" s="72">
        <v>0</v>
      </c>
      <c r="AR76" s="72">
        <v>0</v>
      </c>
      <c r="AS76" s="72">
        <v>0</v>
      </c>
      <c r="AT76" s="72">
        <v>0</v>
      </c>
      <c r="AU76" s="72">
        <v>0</v>
      </c>
      <c r="AV76" s="72">
        <v>0</v>
      </c>
      <c r="AW76" s="72">
        <v>0</v>
      </c>
      <c r="AX76" s="72">
        <v>0</v>
      </c>
      <c r="AY76" s="72">
        <v>0</v>
      </c>
      <c r="AZ76" s="72">
        <v>0</v>
      </c>
      <c r="BA76" s="72">
        <v>0</v>
      </c>
      <c r="BB76" s="72">
        <v>0</v>
      </c>
      <c r="BC76" s="72">
        <v>0</v>
      </c>
      <c r="BD76" s="72">
        <v>0</v>
      </c>
      <c r="BE76" s="72">
        <v>0</v>
      </c>
      <c r="BF76" s="72">
        <v>0</v>
      </c>
      <c r="BG76" s="72">
        <v>0</v>
      </c>
      <c r="BH76" s="72">
        <v>0</v>
      </c>
      <c r="BI76" s="72">
        <v>0</v>
      </c>
      <c r="BJ76" s="72">
        <v>0</v>
      </c>
      <c r="BK76" s="72">
        <v>0</v>
      </c>
      <c r="BL76" s="72">
        <v>0</v>
      </c>
      <c r="BM76" s="72">
        <v>0</v>
      </c>
      <c r="BN76" s="72">
        <v>0</v>
      </c>
      <c r="BO76" s="72">
        <v>0</v>
      </c>
      <c r="BP76" s="72">
        <v>0</v>
      </c>
      <c r="BQ76" s="72">
        <v>0</v>
      </c>
      <c r="BS76" s="69">
        <v>0</v>
      </c>
      <c r="BT76" s="69">
        <v>0</v>
      </c>
      <c r="BU76" s="69">
        <v>0</v>
      </c>
      <c r="BW76" t="s">
        <v>522</v>
      </c>
    </row>
    <row r="77" spans="1:75" x14ac:dyDescent="0.25">
      <c r="A77" t="s">
        <v>697</v>
      </c>
      <c r="B77" s="2" t="s">
        <v>527</v>
      </c>
      <c r="C77" s="72" t="s">
        <v>527</v>
      </c>
      <c r="D77" s="69">
        <v>444</v>
      </c>
      <c r="E77" s="69">
        <v>9353090</v>
      </c>
      <c r="F77" s="69" t="s">
        <v>528</v>
      </c>
      <c r="G77" s="72">
        <v>0</v>
      </c>
      <c r="H77" s="72">
        <v>0</v>
      </c>
      <c r="I77" s="72">
        <v>0</v>
      </c>
      <c r="J77" s="72">
        <v>0</v>
      </c>
      <c r="K77" s="72">
        <v>0</v>
      </c>
      <c r="L77" s="72">
        <v>0</v>
      </c>
      <c r="M77" s="72">
        <v>0</v>
      </c>
      <c r="N77" s="72">
        <v>0</v>
      </c>
      <c r="O77" s="72">
        <v>0</v>
      </c>
      <c r="P77" s="72">
        <v>0</v>
      </c>
      <c r="Q77" s="72">
        <v>0</v>
      </c>
      <c r="R77" s="72">
        <v>0</v>
      </c>
      <c r="S77" s="72">
        <v>0</v>
      </c>
      <c r="T77" s="72">
        <v>0</v>
      </c>
      <c r="U77" s="72">
        <v>0</v>
      </c>
      <c r="V77" s="72">
        <v>0</v>
      </c>
      <c r="W77" s="72">
        <v>0</v>
      </c>
      <c r="X77" s="72">
        <v>0</v>
      </c>
      <c r="Y77" s="72">
        <v>0</v>
      </c>
      <c r="Z77" s="72">
        <v>0</v>
      </c>
      <c r="AA77" s="72">
        <v>0</v>
      </c>
      <c r="AB77" s="72">
        <v>0</v>
      </c>
      <c r="AC77" s="72">
        <v>0</v>
      </c>
      <c r="AD77" s="72">
        <v>0</v>
      </c>
      <c r="AE77" s="72">
        <v>0</v>
      </c>
      <c r="AF77" s="72">
        <v>0</v>
      </c>
      <c r="AG77" s="72">
        <v>0</v>
      </c>
      <c r="AH77" s="72">
        <v>0</v>
      </c>
      <c r="AI77" s="72">
        <v>0</v>
      </c>
      <c r="AJ77" s="72">
        <v>0</v>
      </c>
      <c r="AK77" s="72">
        <v>0</v>
      </c>
      <c r="AL77" s="72">
        <v>0</v>
      </c>
      <c r="AM77" s="72">
        <v>0</v>
      </c>
      <c r="AN77" s="72">
        <v>0</v>
      </c>
      <c r="AO77" s="72">
        <v>0</v>
      </c>
      <c r="AP77" s="72">
        <v>0</v>
      </c>
      <c r="AQ77" s="72">
        <v>0</v>
      </c>
      <c r="AR77" s="72">
        <v>0</v>
      </c>
      <c r="AS77" s="72">
        <v>0</v>
      </c>
      <c r="AT77" s="72">
        <v>0</v>
      </c>
      <c r="AU77" s="72">
        <v>0</v>
      </c>
      <c r="AV77" s="72">
        <v>0</v>
      </c>
      <c r="AW77" s="72">
        <v>0</v>
      </c>
      <c r="AX77" s="72">
        <v>0</v>
      </c>
      <c r="AY77" s="72">
        <v>0</v>
      </c>
      <c r="AZ77" s="72">
        <v>0</v>
      </c>
      <c r="BA77" s="72">
        <v>0</v>
      </c>
      <c r="BB77" s="72">
        <v>0</v>
      </c>
      <c r="BC77" s="72">
        <v>0</v>
      </c>
      <c r="BD77" s="72">
        <v>0</v>
      </c>
      <c r="BE77" s="72">
        <v>0</v>
      </c>
      <c r="BF77" s="72">
        <v>0</v>
      </c>
      <c r="BG77" s="72">
        <v>0</v>
      </c>
      <c r="BH77" s="72">
        <v>0</v>
      </c>
      <c r="BI77" s="72">
        <v>0</v>
      </c>
      <c r="BJ77" s="72">
        <v>0</v>
      </c>
      <c r="BK77" s="72">
        <v>0</v>
      </c>
      <c r="BL77" s="72">
        <v>0</v>
      </c>
      <c r="BM77" s="72">
        <v>0</v>
      </c>
      <c r="BN77" s="72">
        <v>0</v>
      </c>
      <c r="BO77" s="72">
        <v>0</v>
      </c>
      <c r="BP77" s="72">
        <v>0</v>
      </c>
      <c r="BQ77" s="72">
        <v>0</v>
      </c>
      <c r="BS77" s="69">
        <v>0</v>
      </c>
      <c r="BT77" s="69">
        <v>0</v>
      </c>
      <c r="BU77" s="69">
        <v>0</v>
      </c>
      <c r="BW77" t="s">
        <v>527</v>
      </c>
    </row>
    <row r="78" spans="1:75" x14ac:dyDescent="0.25">
      <c r="A78" t="s">
        <v>698</v>
      </c>
      <c r="B78" s="2" t="s">
        <v>532</v>
      </c>
      <c r="C78" s="72" t="s">
        <v>532</v>
      </c>
      <c r="D78" s="69">
        <v>445</v>
      </c>
      <c r="E78" s="69">
        <v>9353027</v>
      </c>
      <c r="F78" s="69" t="s">
        <v>533</v>
      </c>
      <c r="G78" s="72">
        <v>0</v>
      </c>
      <c r="H78" s="72">
        <v>0</v>
      </c>
      <c r="I78" s="72">
        <v>0</v>
      </c>
      <c r="J78" s="72">
        <v>0</v>
      </c>
      <c r="K78" s="72">
        <v>0</v>
      </c>
      <c r="L78" s="72">
        <v>0</v>
      </c>
      <c r="M78" s="72">
        <v>0</v>
      </c>
      <c r="N78" s="72">
        <v>62.79</v>
      </c>
      <c r="O78" s="72">
        <v>0</v>
      </c>
      <c r="P78" s="72">
        <v>0</v>
      </c>
      <c r="Q78" s="72">
        <v>0</v>
      </c>
      <c r="R78" s="72">
        <v>0</v>
      </c>
      <c r="S78" s="72">
        <v>0</v>
      </c>
      <c r="T78" s="72">
        <v>0</v>
      </c>
      <c r="U78" s="72">
        <v>0</v>
      </c>
      <c r="V78" s="72">
        <v>0</v>
      </c>
      <c r="W78" s="72">
        <v>0</v>
      </c>
      <c r="X78" s="72">
        <v>0</v>
      </c>
      <c r="Y78" s="72">
        <v>0</v>
      </c>
      <c r="Z78" s="72">
        <v>0</v>
      </c>
      <c r="AA78" s="72">
        <v>0</v>
      </c>
      <c r="AB78" s="72">
        <v>0</v>
      </c>
      <c r="AC78" s="72">
        <v>0</v>
      </c>
      <c r="AD78" s="72">
        <v>0</v>
      </c>
      <c r="AE78" s="72">
        <v>0</v>
      </c>
      <c r="AF78" s="72">
        <v>0</v>
      </c>
      <c r="AG78" s="72">
        <v>0</v>
      </c>
      <c r="AH78" s="72">
        <v>0</v>
      </c>
      <c r="AI78" s="72">
        <v>0</v>
      </c>
      <c r="AJ78" s="72">
        <v>0</v>
      </c>
      <c r="AK78" s="72">
        <v>0</v>
      </c>
      <c r="AL78" s="72">
        <v>0</v>
      </c>
      <c r="AM78" s="72">
        <v>0</v>
      </c>
      <c r="AN78" s="72">
        <v>0</v>
      </c>
      <c r="AO78" s="72">
        <v>0</v>
      </c>
      <c r="AP78" s="72">
        <v>0</v>
      </c>
      <c r="AQ78" s="72">
        <v>0</v>
      </c>
      <c r="AR78" s="72">
        <v>167.20999999999998</v>
      </c>
      <c r="AS78" s="72">
        <v>0</v>
      </c>
      <c r="AT78" s="72">
        <v>0</v>
      </c>
      <c r="AU78" s="72">
        <v>0</v>
      </c>
      <c r="AV78" s="72">
        <v>0</v>
      </c>
      <c r="AW78" s="72">
        <v>0</v>
      </c>
      <c r="AX78" s="72">
        <v>0</v>
      </c>
      <c r="AY78" s="72">
        <v>0</v>
      </c>
      <c r="AZ78" s="72">
        <v>0</v>
      </c>
      <c r="BA78" s="72">
        <v>240.78</v>
      </c>
      <c r="BB78" s="72">
        <v>0</v>
      </c>
      <c r="BC78" s="72">
        <v>0</v>
      </c>
      <c r="BD78" s="72">
        <v>124.38</v>
      </c>
      <c r="BE78" s="72">
        <v>0</v>
      </c>
      <c r="BF78" s="72">
        <v>0</v>
      </c>
      <c r="BG78" s="72">
        <v>0</v>
      </c>
      <c r="BH78" s="72">
        <v>0</v>
      </c>
      <c r="BI78" s="72">
        <v>0</v>
      </c>
      <c r="BJ78" s="72">
        <v>0</v>
      </c>
      <c r="BK78" s="72">
        <v>0</v>
      </c>
      <c r="BL78" s="72">
        <v>0</v>
      </c>
      <c r="BM78" s="72">
        <v>0</v>
      </c>
      <c r="BN78" s="72">
        <v>0</v>
      </c>
      <c r="BO78" s="72">
        <v>62.79</v>
      </c>
      <c r="BP78" s="72">
        <v>532.37</v>
      </c>
      <c r="BQ78" s="72">
        <v>-469.58</v>
      </c>
      <c r="BS78" s="69">
        <v>0</v>
      </c>
      <c r="BT78" s="69">
        <v>0</v>
      </c>
      <c r="BU78" s="69">
        <v>0</v>
      </c>
      <c r="BW78" t="s">
        <v>532</v>
      </c>
    </row>
    <row r="79" spans="1:75" x14ac:dyDescent="0.25">
      <c r="A79" s="19" t="s">
        <v>538</v>
      </c>
      <c r="B79" s="2" t="s">
        <v>537</v>
      </c>
      <c r="C79" s="72" t="s">
        <v>537</v>
      </c>
      <c r="D79" s="69">
        <v>451</v>
      </c>
      <c r="E79" s="69">
        <v>9352011</v>
      </c>
      <c r="F79" s="69" t="s">
        <v>538</v>
      </c>
      <c r="G79" s="72">
        <v>0</v>
      </c>
      <c r="H79" s="72">
        <v>0</v>
      </c>
      <c r="I79" s="72">
        <v>0</v>
      </c>
      <c r="J79" s="72">
        <v>0</v>
      </c>
      <c r="K79" s="72">
        <v>0</v>
      </c>
      <c r="L79" s="72">
        <v>0</v>
      </c>
      <c r="M79" s="72">
        <v>0</v>
      </c>
      <c r="N79" s="72">
        <v>0</v>
      </c>
      <c r="O79" s="72">
        <v>0</v>
      </c>
      <c r="P79" s="72">
        <v>0</v>
      </c>
      <c r="Q79" s="72">
        <v>0</v>
      </c>
      <c r="R79" s="72">
        <v>0</v>
      </c>
      <c r="S79" s="72">
        <v>0</v>
      </c>
      <c r="T79" s="72">
        <v>0</v>
      </c>
      <c r="U79" s="72">
        <v>0</v>
      </c>
      <c r="V79" s="72">
        <v>0</v>
      </c>
      <c r="W79" s="72">
        <v>0</v>
      </c>
      <c r="X79" s="72">
        <v>0</v>
      </c>
      <c r="Y79" s="72">
        <v>0</v>
      </c>
      <c r="Z79" s="72">
        <v>0</v>
      </c>
      <c r="AA79" s="72">
        <v>0</v>
      </c>
      <c r="AB79" s="72">
        <v>0</v>
      </c>
      <c r="AC79" s="72">
        <v>0</v>
      </c>
      <c r="AD79" s="72">
        <v>0</v>
      </c>
      <c r="AE79" s="72">
        <v>0</v>
      </c>
      <c r="AF79" s="72">
        <v>0</v>
      </c>
      <c r="AG79" s="72">
        <v>0</v>
      </c>
      <c r="AH79" s="72">
        <v>0</v>
      </c>
      <c r="AI79" s="72">
        <v>0</v>
      </c>
      <c r="AJ79" s="72">
        <v>0</v>
      </c>
      <c r="AK79" s="72">
        <v>0</v>
      </c>
      <c r="AL79" s="72">
        <v>0</v>
      </c>
      <c r="AM79" s="72">
        <v>0</v>
      </c>
      <c r="AN79" s="72">
        <v>0</v>
      </c>
      <c r="AO79" s="72">
        <v>0</v>
      </c>
      <c r="AP79" s="72">
        <v>0</v>
      </c>
      <c r="AQ79" s="72">
        <v>0</v>
      </c>
      <c r="AR79" s="72">
        <v>0</v>
      </c>
      <c r="AS79" s="72">
        <v>0</v>
      </c>
      <c r="AT79" s="72">
        <v>0</v>
      </c>
      <c r="AU79" s="72">
        <v>0</v>
      </c>
      <c r="AV79" s="72">
        <v>0</v>
      </c>
      <c r="AW79" s="72">
        <v>0</v>
      </c>
      <c r="AX79" s="72">
        <v>0</v>
      </c>
      <c r="AY79" s="72">
        <v>0</v>
      </c>
      <c r="AZ79" s="72">
        <v>0</v>
      </c>
      <c r="BA79" s="72">
        <v>-2.7533531010703882E-14</v>
      </c>
      <c r="BB79" s="72">
        <v>0</v>
      </c>
      <c r="BC79" s="72">
        <v>0</v>
      </c>
      <c r="BD79" s="72">
        <v>0</v>
      </c>
      <c r="BE79" s="72">
        <v>0</v>
      </c>
      <c r="BF79" s="72">
        <v>0</v>
      </c>
      <c r="BG79" s="72">
        <v>0</v>
      </c>
      <c r="BH79" s="72">
        <v>0</v>
      </c>
      <c r="BI79" s="72">
        <v>0</v>
      </c>
      <c r="BJ79" s="72">
        <v>0</v>
      </c>
      <c r="BK79" s="72">
        <v>0</v>
      </c>
      <c r="BL79" s="72">
        <v>0</v>
      </c>
      <c r="BM79" s="72">
        <v>0</v>
      </c>
      <c r="BN79" s="72">
        <v>0</v>
      </c>
      <c r="BO79" s="72">
        <v>0</v>
      </c>
      <c r="BP79" s="72">
        <v>-2.7533531010703882E-14</v>
      </c>
      <c r="BQ79" s="72">
        <v>2.7533531010703882E-14</v>
      </c>
      <c r="BS79" s="69">
        <v>0</v>
      </c>
      <c r="BT79" s="69">
        <v>0</v>
      </c>
      <c r="BU79" s="69">
        <v>0</v>
      </c>
      <c r="BW79" t="s">
        <v>537</v>
      </c>
    </row>
    <row r="80" spans="1:75" x14ac:dyDescent="0.25">
      <c r="A80" t="s">
        <v>699</v>
      </c>
      <c r="B80" s="2" t="s">
        <v>542</v>
      </c>
      <c r="C80" s="72" t="s">
        <v>542</v>
      </c>
      <c r="D80" s="69">
        <v>457</v>
      </c>
      <c r="E80" s="69">
        <v>9353036</v>
      </c>
      <c r="F80" s="69" t="s">
        <v>543</v>
      </c>
      <c r="G80" s="72">
        <v>0</v>
      </c>
      <c r="H80" s="72">
        <v>0</v>
      </c>
      <c r="I80" s="72">
        <v>1000.22</v>
      </c>
      <c r="J80" s="72">
        <v>0</v>
      </c>
      <c r="K80" s="72">
        <v>0</v>
      </c>
      <c r="L80" s="72">
        <v>0</v>
      </c>
      <c r="M80" s="72">
        <v>0</v>
      </c>
      <c r="N80" s="72">
        <v>182.5</v>
      </c>
      <c r="O80" s="72">
        <v>0</v>
      </c>
      <c r="P80" s="72">
        <v>0</v>
      </c>
      <c r="Q80" s="72">
        <v>0</v>
      </c>
      <c r="R80" s="72">
        <v>790</v>
      </c>
      <c r="S80" s="72">
        <v>0</v>
      </c>
      <c r="T80" s="72">
        <v>0</v>
      </c>
      <c r="U80" s="72">
        <v>0</v>
      </c>
      <c r="V80" s="72">
        <v>0</v>
      </c>
      <c r="W80" s="72">
        <v>0</v>
      </c>
      <c r="X80" s="72">
        <v>0</v>
      </c>
      <c r="Y80" s="72">
        <v>0</v>
      </c>
      <c r="Z80" s="72">
        <v>0</v>
      </c>
      <c r="AA80" s="72">
        <v>0</v>
      </c>
      <c r="AB80" s="72">
        <v>0</v>
      </c>
      <c r="AC80" s="72">
        <v>0</v>
      </c>
      <c r="AD80" s="72">
        <v>0</v>
      </c>
      <c r="AE80" s="72">
        <v>0</v>
      </c>
      <c r="AF80" s="72">
        <v>0</v>
      </c>
      <c r="AG80" s="72">
        <v>0</v>
      </c>
      <c r="AH80" s="72">
        <v>0</v>
      </c>
      <c r="AI80" s="72">
        <v>0</v>
      </c>
      <c r="AJ80" s="72">
        <v>0</v>
      </c>
      <c r="AK80" s="72">
        <v>0</v>
      </c>
      <c r="AL80" s="72">
        <v>0</v>
      </c>
      <c r="AM80" s="72">
        <v>0</v>
      </c>
      <c r="AN80" s="72">
        <v>0</v>
      </c>
      <c r="AO80" s="72">
        <v>0</v>
      </c>
      <c r="AP80" s="72">
        <v>0</v>
      </c>
      <c r="AQ80" s="72">
        <v>0</v>
      </c>
      <c r="AR80" s="72">
        <v>0</v>
      </c>
      <c r="AS80" s="72">
        <v>0</v>
      </c>
      <c r="AT80" s="72">
        <v>0</v>
      </c>
      <c r="AU80" s="72">
        <v>0</v>
      </c>
      <c r="AV80" s="72">
        <v>0</v>
      </c>
      <c r="AW80" s="72">
        <v>0</v>
      </c>
      <c r="AX80" s="72">
        <v>0</v>
      </c>
      <c r="AY80" s="72">
        <v>0</v>
      </c>
      <c r="AZ80" s="72">
        <v>0</v>
      </c>
      <c r="BA80" s="72">
        <v>2.62</v>
      </c>
      <c r="BB80" s="72">
        <v>0</v>
      </c>
      <c r="BC80" s="72">
        <v>313.54000000000002</v>
      </c>
      <c r="BD80" s="72">
        <v>35.549999999999997</v>
      </c>
      <c r="BE80" s="72">
        <v>0</v>
      </c>
      <c r="BF80" s="72">
        <v>0</v>
      </c>
      <c r="BG80" s="72">
        <v>0</v>
      </c>
      <c r="BH80" s="72">
        <v>0</v>
      </c>
      <c r="BI80" s="72">
        <v>0</v>
      </c>
      <c r="BJ80" s="72">
        <v>0</v>
      </c>
      <c r="BK80" s="72">
        <v>0</v>
      </c>
      <c r="BL80" s="72">
        <v>0</v>
      </c>
      <c r="BM80" s="72">
        <v>0</v>
      </c>
      <c r="BN80" s="72">
        <v>0</v>
      </c>
      <c r="BO80" s="72">
        <v>1972.72</v>
      </c>
      <c r="BP80" s="72">
        <v>351.71000000000004</v>
      </c>
      <c r="BQ80" s="72">
        <v>1621.01</v>
      </c>
      <c r="BS80" s="69">
        <v>0</v>
      </c>
      <c r="BT80" s="69">
        <v>0</v>
      </c>
      <c r="BU80" s="69">
        <v>0</v>
      </c>
      <c r="BW80" t="s">
        <v>542</v>
      </c>
    </row>
    <row r="81" spans="1:75" x14ac:dyDescent="0.25">
      <c r="A81" t="s">
        <v>700</v>
      </c>
      <c r="B81" s="2" t="s">
        <v>547</v>
      </c>
      <c r="C81" s="72" t="s">
        <v>547</v>
      </c>
      <c r="D81" s="69">
        <v>458</v>
      </c>
      <c r="E81" s="69">
        <v>9353037</v>
      </c>
      <c r="F81" s="69" t="s">
        <v>548</v>
      </c>
      <c r="G81" s="72">
        <v>0</v>
      </c>
      <c r="H81" s="72">
        <v>0</v>
      </c>
      <c r="I81" s="72">
        <v>0</v>
      </c>
      <c r="J81" s="72">
        <v>0</v>
      </c>
      <c r="K81" s="72">
        <v>0</v>
      </c>
      <c r="L81" s="72">
        <v>0</v>
      </c>
      <c r="M81" s="72">
        <v>0</v>
      </c>
      <c r="N81" s="72">
        <v>0</v>
      </c>
      <c r="O81" s="72">
        <v>0</v>
      </c>
      <c r="P81" s="72">
        <v>0</v>
      </c>
      <c r="Q81" s="72">
        <v>0</v>
      </c>
      <c r="R81" s="72">
        <v>0</v>
      </c>
      <c r="S81" s="72">
        <v>0</v>
      </c>
      <c r="T81" s="72">
        <v>0</v>
      </c>
      <c r="U81" s="72">
        <v>0</v>
      </c>
      <c r="V81" s="72">
        <v>0</v>
      </c>
      <c r="W81" s="72">
        <v>0</v>
      </c>
      <c r="X81" s="72">
        <v>0</v>
      </c>
      <c r="Y81" s="72">
        <v>0</v>
      </c>
      <c r="Z81" s="72">
        <v>0</v>
      </c>
      <c r="AA81" s="72">
        <v>0</v>
      </c>
      <c r="AB81" s="72">
        <v>0</v>
      </c>
      <c r="AC81" s="72">
        <v>0</v>
      </c>
      <c r="AD81" s="72">
        <v>0</v>
      </c>
      <c r="AE81" s="72">
        <v>0</v>
      </c>
      <c r="AF81" s="72">
        <v>0</v>
      </c>
      <c r="AG81" s="72">
        <v>0</v>
      </c>
      <c r="AH81" s="72">
        <v>0</v>
      </c>
      <c r="AI81" s="72">
        <v>0</v>
      </c>
      <c r="AJ81" s="72">
        <v>0</v>
      </c>
      <c r="AK81" s="72">
        <v>0</v>
      </c>
      <c r="AL81" s="72">
        <v>0</v>
      </c>
      <c r="AM81" s="72">
        <v>0</v>
      </c>
      <c r="AN81" s="72">
        <v>0</v>
      </c>
      <c r="AO81" s="72">
        <v>0</v>
      </c>
      <c r="AP81" s="72">
        <v>0</v>
      </c>
      <c r="AQ81" s="72">
        <v>0</v>
      </c>
      <c r="AR81" s="72">
        <v>0</v>
      </c>
      <c r="AS81" s="72">
        <v>0</v>
      </c>
      <c r="AT81" s="72">
        <v>0</v>
      </c>
      <c r="AU81" s="72">
        <v>0</v>
      </c>
      <c r="AV81" s="72">
        <v>0</v>
      </c>
      <c r="AW81" s="72">
        <v>0</v>
      </c>
      <c r="AX81" s="72">
        <v>0</v>
      </c>
      <c r="AY81" s="72">
        <v>0</v>
      </c>
      <c r="AZ81" s="72">
        <v>0</v>
      </c>
      <c r="BA81" s="72">
        <v>0</v>
      </c>
      <c r="BB81" s="72">
        <v>0</v>
      </c>
      <c r="BC81" s="72">
        <v>0</v>
      </c>
      <c r="BD81" s="72">
        <v>0</v>
      </c>
      <c r="BE81" s="72">
        <v>0</v>
      </c>
      <c r="BF81" s="72">
        <v>0</v>
      </c>
      <c r="BG81" s="72">
        <v>0</v>
      </c>
      <c r="BH81" s="72">
        <v>0</v>
      </c>
      <c r="BI81" s="72">
        <v>0</v>
      </c>
      <c r="BJ81" s="72">
        <v>0</v>
      </c>
      <c r="BK81" s="72">
        <v>0</v>
      </c>
      <c r="BL81" s="72">
        <v>0</v>
      </c>
      <c r="BM81" s="72">
        <v>0</v>
      </c>
      <c r="BN81" s="72">
        <v>0</v>
      </c>
      <c r="BO81" s="72">
        <v>0</v>
      </c>
      <c r="BP81" s="72">
        <v>0</v>
      </c>
      <c r="BQ81" s="72">
        <v>0</v>
      </c>
      <c r="BS81" s="69">
        <v>0</v>
      </c>
      <c r="BT81" s="69">
        <v>0</v>
      </c>
      <c r="BU81" s="69">
        <v>0</v>
      </c>
      <c r="BW81" t="s">
        <v>547</v>
      </c>
    </row>
    <row r="82" spans="1:75" x14ac:dyDescent="0.25">
      <c r="A82" t="s">
        <v>553</v>
      </c>
      <c r="B82" s="2" t="s">
        <v>552</v>
      </c>
      <c r="C82" s="72" t="s">
        <v>552</v>
      </c>
      <c r="D82" s="69">
        <v>460</v>
      </c>
      <c r="E82" s="69">
        <v>9352012</v>
      </c>
      <c r="F82" s="69" t="s">
        <v>553</v>
      </c>
      <c r="G82" s="72">
        <v>0</v>
      </c>
      <c r="H82" s="72">
        <v>0</v>
      </c>
      <c r="I82" s="72">
        <v>0</v>
      </c>
      <c r="J82" s="72">
        <v>0</v>
      </c>
      <c r="K82" s="72">
        <v>0</v>
      </c>
      <c r="L82" s="72">
        <v>0</v>
      </c>
      <c r="M82" s="72">
        <v>0</v>
      </c>
      <c r="N82" s="72">
        <v>0</v>
      </c>
      <c r="O82" s="72">
        <v>0</v>
      </c>
      <c r="P82" s="72">
        <v>0</v>
      </c>
      <c r="Q82" s="72">
        <v>0</v>
      </c>
      <c r="R82" s="72">
        <v>0</v>
      </c>
      <c r="S82" s="72">
        <v>0</v>
      </c>
      <c r="T82" s="72">
        <v>0</v>
      </c>
      <c r="U82" s="72">
        <v>0</v>
      </c>
      <c r="V82" s="72">
        <v>0</v>
      </c>
      <c r="W82" s="72">
        <v>0</v>
      </c>
      <c r="X82" s="72">
        <v>0</v>
      </c>
      <c r="Y82" s="72">
        <v>0</v>
      </c>
      <c r="Z82" s="72">
        <v>38.15</v>
      </c>
      <c r="AA82" s="72">
        <v>0</v>
      </c>
      <c r="AB82" s="72">
        <v>0</v>
      </c>
      <c r="AC82" s="72">
        <v>0</v>
      </c>
      <c r="AD82" s="72">
        <v>0</v>
      </c>
      <c r="AE82" s="72">
        <v>0</v>
      </c>
      <c r="AF82" s="72">
        <v>0</v>
      </c>
      <c r="AG82" s="72">
        <v>0</v>
      </c>
      <c r="AH82" s="72">
        <v>0</v>
      </c>
      <c r="AI82" s="72">
        <v>0</v>
      </c>
      <c r="AJ82" s="72">
        <v>0</v>
      </c>
      <c r="AK82" s="72">
        <v>299.17</v>
      </c>
      <c r="AL82" s="72">
        <v>0</v>
      </c>
      <c r="AM82" s="72">
        <v>0</v>
      </c>
      <c r="AN82" s="72">
        <v>0</v>
      </c>
      <c r="AO82" s="72">
        <v>0</v>
      </c>
      <c r="AP82" s="72">
        <v>0</v>
      </c>
      <c r="AQ82" s="72">
        <v>5.8599999999999994</v>
      </c>
      <c r="AR82" s="72">
        <v>1087.53</v>
      </c>
      <c r="AS82" s="72">
        <v>0</v>
      </c>
      <c r="AT82" s="72">
        <v>0</v>
      </c>
      <c r="AU82" s="72">
        <v>0</v>
      </c>
      <c r="AV82" s="72">
        <v>0</v>
      </c>
      <c r="AW82" s="72">
        <v>0</v>
      </c>
      <c r="AX82" s="72">
        <v>0</v>
      </c>
      <c r="AY82" s="72">
        <v>0</v>
      </c>
      <c r="AZ82" s="72">
        <v>0</v>
      </c>
      <c r="BA82" s="72">
        <v>28.31</v>
      </c>
      <c r="BB82" s="72">
        <v>0</v>
      </c>
      <c r="BC82" s="72">
        <v>0</v>
      </c>
      <c r="BD82" s="72">
        <v>6.87</v>
      </c>
      <c r="BE82" s="72">
        <v>0</v>
      </c>
      <c r="BF82" s="72">
        <v>0</v>
      </c>
      <c r="BG82" s="72">
        <v>0</v>
      </c>
      <c r="BH82" s="72">
        <v>0</v>
      </c>
      <c r="BI82" s="72">
        <v>0</v>
      </c>
      <c r="BJ82" s="72">
        <v>0</v>
      </c>
      <c r="BK82" s="72">
        <v>0</v>
      </c>
      <c r="BL82" s="72">
        <v>0</v>
      </c>
      <c r="BM82" s="72">
        <v>0</v>
      </c>
      <c r="BN82" s="72">
        <v>172.5</v>
      </c>
      <c r="BO82" s="72">
        <v>-172.5</v>
      </c>
      <c r="BP82" s="72">
        <v>1465.8899999999999</v>
      </c>
      <c r="BQ82" s="72">
        <v>-1638.3899999999999</v>
      </c>
      <c r="BS82" s="69">
        <v>0</v>
      </c>
      <c r="BT82" s="69">
        <v>0</v>
      </c>
      <c r="BU82" s="69">
        <v>0</v>
      </c>
      <c r="BW82" t="s">
        <v>552</v>
      </c>
    </row>
    <row r="83" spans="1:75" x14ac:dyDescent="0.25">
      <c r="A83" t="s">
        <v>558</v>
      </c>
      <c r="B83" s="2" t="s">
        <v>557</v>
      </c>
      <c r="C83" s="72" t="s">
        <v>557</v>
      </c>
      <c r="D83" s="69">
        <v>461</v>
      </c>
      <c r="E83" s="69">
        <v>9352921</v>
      </c>
      <c r="F83" s="69" t="s">
        <v>558</v>
      </c>
      <c r="G83" s="72">
        <v>0</v>
      </c>
      <c r="H83" s="72">
        <v>0</v>
      </c>
      <c r="I83" s="72">
        <v>0</v>
      </c>
      <c r="J83" s="72">
        <v>0</v>
      </c>
      <c r="K83" s="72">
        <v>0</v>
      </c>
      <c r="L83" s="72">
        <v>0</v>
      </c>
      <c r="M83" s="72">
        <v>0</v>
      </c>
      <c r="N83" s="72">
        <v>0</v>
      </c>
      <c r="O83" s="72">
        <v>0</v>
      </c>
      <c r="P83" s="72">
        <v>0</v>
      </c>
      <c r="Q83" s="72">
        <v>0</v>
      </c>
      <c r="R83" s="72">
        <v>0</v>
      </c>
      <c r="S83" s="72">
        <v>0</v>
      </c>
      <c r="T83" s="72">
        <v>0</v>
      </c>
      <c r="U83" s="72">
        <v>0</v>
      </c>
      <c r="V83" s="72">
        <v>0</v>
      </c>
      <c r="W83" s="72">
        <v>0</v>
      </c>
      <c r="X83" s="72">
        <v>0</v>
      </c>
      <c r="Y83" s="72">
        <v>0</v>
      </c>
      <c r="Z83" s="72">
        <v>0</v>
      </c>
      <c r="AA83" s="72">
        <v>0</v>
      </c>
      <c r="AB83" s="72">
        <v>0</v>
      </c>
      <c r="AC83" s="72">
        <v>0</v>
      </c>
      <c r="AD83" s="72">
        <v>0</v>
      </c>
      <c r="AE83" s="72">
        <v>0</v>
      </c>
      <c r="AF83" s="72">
        <v>0</v>
      </c>
      <c r="AG83" s="72">
        <v>0</v>
      </c>
      <c r="AH83" s="72">
        <v>0</v>
      </c>
      <c r="AI83" s="72">
        <v>0</v>
      </c>
      <c r="AJ83" s="72">
        <v>0</v>
      </c>
      <c r="AK83" s="72">
        <v>0</v>
      </c>
      <c r="AL83" s="72">
        <v>0</v>
      </c>
      <c r="AM83" s="72">
        <v>0</v>
      </c>
      <c r="AN83" s="72">
        <v>0</v>
      </c>
      <c r="AO83" s="72">
        <v>0</v>
      </c>
      <c r="AP83" s="72">
        <v>0</v>
      </c>
      <c r="AQ83" s="72">
        <v>0</v>
      </c>
      <c r="AR83" s="72">
        <v>0</v>
      </c>
      <c r="AS83" s="72">
        <v>0</v>
      </c>
      <c r="AT83" s="72">
        <v>0</v>
      </c>
      <c r="AU83" s="72">
        <v>0</v>
      </c>
      <c r="AV83" s="72">
        <v>0</v>
      </c>
      <c r="AW83" s="72">
        <v>0</v>
      </c>
      <c r="AX83" s="72">
        <v>0</v>
      </c>
      <c r="AY83" s="72">
        <v>0</v>
      </c>
      <c r="AZ83" s="72">
        <v>0</v>
      </c>
      <c r="BA83" s="72">
        <v>0</v>
      </c>
      <c r="BB83" s="72">
        <v>0</v>
      </c>
      <c r="BC83" s="72">
        <v>0</v>
      </c>
      <c r="BD83" s="72">
        <v>0</v>
      </c>
      <c r="BE83" s="72">
        <v>0</v>
      </c>
      <c r="BF83" s="72">
        <v>0</v>
      </c>
      <c r="BG83" s="72">
        <v>0</v>
      </c>
      <c r="BH83" s="72">
        <v>0</v>
      </c>
      <c r="BI83" s="72">
        <v>0</v>
      </c>
      <c r="BJ83" s="72">
        <v>0</v>
      </c>
      <c r="BK83" s="72">
        <v>0</v>
      </c>
      <c r="BL83" s="72">
        <v>0</v>
      </c>
      <c r="BM83" s="72">
        <v>0</v>
      </c>
      <c r="BN83" s="72">
        <v>0</v>
      </c>
      <c r="BO83" s="72">
        <v>0</v>
      </c>
      <c r="BP83" s="72">
        <v>0</v>
      </c>
      <c r="BQ83" s="72">
        <v>0</v>
      </c>
      <c r="BS83" s="69">
        <v>0</v>
      </c>
      <c r="BT83" s="69">
        <v>0</v>
      </c>
      <c r="BU83" s="69">
        <v>0</v>
      </c>
      <c r="BW83" t="s">
        <v>557</v>
      </c>
    </row>
    <row r="84" spans="1:75" x14ac:dyDescent="0.25">
      <c r="A84" s="19" t="s">
        <v>563</v>
      </c>
      <c r="B84" s="2" t="s">
        <v>562</v>
      </c>
      <c r="C84" s="72" t="s">
        <v>562</v>
      </c>
      <c r="D84" s="69">
        <v>466</v>
      </c>
      <c r="E84" s="69">
        <v>9352013</v>
      </c>
      <c r="F84" s="69" t="s">
        <v>563</v>
      </c>
      <c r="G84" s="72">
        <v>0</v>
      </c>
      <c r="H84" s="72">
        <v>0</v>
      </c>
      <c r="I84" s="72">
        <v>0</v>
      </c>
      <c r="J84" s="72">
        <v>0</v>
      </c>
      <c r="K84" s="72">
        <v>0</v>
      </c>
      <c r="L84" s="72">
        <v>0</v>
      </c>
      <c r="M84" s="72">
        <v>0</v>
      </c>
      <c r="N84" s="72">
        <v>0</v>
      </c>
      <c r="O84" s="72">
        <v>0</v>
      </c>
      <c r="P84" s="72">
        <v>0</v>
      </c>
      <c r="Q84" s="72">
        <v>0</v>
      </c>
      <c r="R84" s="72">
        <v>0</v>
      </c>
      <c r="S84" s="72">
        <v>0</v>
      </c>
      <c r="T84" s="72">
        <v>0</v>
      </c>
      <c r="U84" s="72">
        <v>0</v>
      </c>
      <c r="V84" s="72">
        <v>0</v>
      </c>
      <c r="W84" s="72">
        <v>0</v>
      </c>
      <c r="X84" s="72">
        <v>0</v>
      </c>
      <c r="Y84" s="72">
        <v>0</v>
      </c>
      <c r="Z84" s="72">
        <v>0</v>
      </c>
      <c r="AA84" s="72">
        <v>0</v>
      </c>
      <c r="AB84" s="72">
        <v>0</v>
      </c>
      <c r="AC84" s="72">
        <v>0</v>
      </c>
      <c r="AD84" s="72">
        <v>0</v>
      </c>
      <c r="AE84" s="72">
        <v>0</v>
      </c>
      <c r="AF84" s="72">
        <v>0</v>
      </c>
      <c r="AG84" s="72">
        <v>0</v>
      </c>
      <c r="AH84" s="72">
        <v>0</v>
      </c>
      <c r="AI84" s="72">
        <v>0</v>
      </c>
      <c r="AJ84" s="72">
        <v>0</v>
      </c>
      <c r="AK84" s="72">
        <v>0</v>
      </c>
      <c r="AL84" s="72">
        <v>0</v>
      </c>
      <c r="AM84" s="72">
        <v>0</v>
      </c>
      <c r="AN84" s="72">
        <v>0</v>
      </c>
      <c r="AO84" s="72">
        <v>0</v>
      </c>
      <c r="AP84" s="72">
        <v>0</v>
      </c>
      <c r="AQ84" s="72">
        <v>0</v>
      </c>
      <c r="AR84" s="72">
        <v>3.694822225952521E-13</v>
      </c>
      <c r="AS84" s="72">
        <v>0</v>
      </c>
      <c r="AT84" s="72">
        <v>0</v>
      </c>
      <c r="AU84" s="72">
        <v>0</v>
      </c>
      <c r="AV84" s="72">
        <v>0</v>
      </c>
      <c r="AW84" s="72">
        <v>0</v>
      </c>
      <c r="AX84" s="72">
        <v>0</v>
      </c>
      <c r="AY84" s="72">
        <v>0</v>
      </c>
      <c r="AZ84" s="72">
        <v>0</v>
      </c>
      <c r="BA84" s="72">
        <v>3.907985046680551E-14</v>
      </c>
      <c r="BB84" s="72">
        <v>0</v>
      </c>
      <c r="BC84" s="72">
        <v>0</v>
      </c>
      <c r="BD84" s="72">
        <v>0</v>
      </c>
      <c r="BE84" s="72">
        <v>0</v>
      </c>
      <c r="BF84" s="72">
        <v>0</v>
      </c>
      <c r="BG84" s="72">
        <v>0</v>
      </c>
      <c r="BH84" s="72">
        <v>0</v>
      </c>
      <c r="BI84" s="72">
        <v>0</v>
      </c>
      <c r="BJ84" s="72">
        <v>0</v>
      </c>
      <c r="BK84" s="72">
        <v>0</v>
      </c>
      <c r="BL84" s="72">
        <v>0</v>
      </c>
      <c r="BM84" s="72">
        <v>0</v>
      </c>
      <c r="BN84" s="72">
        <v>0</v>
      </c>
      <c r="BO84" s="72">
        <v>0</v>
      </c>
      <c r="BP84" s="72">
        <v>4.0856207306205761E-13</v>
      </c>
      <c r="BQ84" s="72">
        <v>-4.0856207306205761E-13</v>
      </c>
      <c r="BS84" s="69">
        <v>0</v>
      </c>
      <c r="BT84" s="69">
        <v>0</v>
      </c>
      <c r="BU84" s="69">
        <v>0</v>
      </c>
      <c r="BW84" t="s">
        <v>562</v>
      </c>
    </row>
    <row r="85" spans="1:75" x14ac:dyDescent="0.25">
      <c r="A85" t="s">
        <v>568</v>
      </c>
      <c r="B85" s="2" t="s">
        <v>567</v>
      </c>
      <c r="C85" s="72" t="s">
        <v>567</v>
      </c>
      <c r="D85" s="69">
        <v>467</v>
      </c>
      <c r="E85" s="69">
        <v>9352015</v>
      </c>
      <c r="F85" s="69" t="s">
        <v>568</v>
      </c>
      <c r="G85" s="72">
        <v>0</v>
      </c>
      <c r="H85" s="72">
        <v>0</v>
      </c>
      <c r="I85" s="72">
        <v>0</v>
      </c>
      <c r="J85" s="72">
        <v>0</v>
      </c>
      <c r="K85" s="72">
        <v>0</v>
      </c>
      <c r="L85" s="72">
        <v>0</v>
      </c>
      <c r="M85" s="72">
        <v>0</v>
      </c>
      <c r="N85" s="72">
        <v>0</v>
      </c>
      <c r="O85" s="72">
        <v>0</v>
      </c>
      <c r="P85" s="72">
        <v>0</v>
      </c>
      <c r="Q85" s="72">
        <v>0</v>
      </c>
      <c r="R85" s="72">
        <v>0</v>
      </c>
      <c r="S85" s="72">
        <v>0</v>
      </c>
      <c r="T85" s="72">
        <v>0</v>
      </c>
      <c r="U85" s="72">
        <v>0</v>
      </c>
      <c r="V85" s="72">
        <v>0</v>
      </c>
      <c r="W85" s="72">
        <v>0</v>
      </c>
      <c r="X85" s="72">
        <v>0</v>
      </c>
      <c r="Y85" s="72">
        <v>0</v>
      </c>
      <c r="Z85" s="72">
        <v>0</v>
      </c>
      <c r="AA85" s="72">
        <v>0</v>
      </c>
      <c r="AB85" s="72">
        <v>0</v>
      </c>
      <c r="AC85" s="72">
        <v>0</v>
      </c>
      <c r="AD85" s="72">
        <v>0</v>
      </c>
      <c r="AE85" s="72">
        <v>0</v>
      </c>
      <c r="AF85" s="72">
        <v>0</v>
      </c>
      <c r="AG85" s="72">
        <v>-50.38</v>
      </c>
      <c r="AH85" s="72">
        <v>55</v>
      </c>
      <c r="AI85" s="72">
        <v>0</v>
      </c>
      <c r="AJ85" s="72">
        <v>0</v>
      </c>
      <c r="AK85" s="72">
        <v>1103</v>
      </c>
      <c r="AL85" s="72">
        <v>0</v>
      </c>
      <c r="AM85" s="72">
        <v>0</v>
      </c>
      <c r="AN85" s="72">
        <v>0</v>
      </c>
      <c r="AO85" s="72">
        <v>0</v>
      </c>
      <c r="AP85" s="72">
        <v>0</v>
      </c>
      <c r="AQ85" s="72">
        <v>0</v>
      </c>
      <c r="AR85" s="72">
        <v>1549.7599999999998</v>
      </c>
      <c r="AS85" s="72">
        <v>651.21</v>
      </c>
      <c r="AT85" s="72">
        <v>0</v>
      </c>
      <c r="AU85" s="72">
        <v>0</v>
      </c>
      <c r="AV85" s="72">
        <v>0</v>
      </c>
      <c r="AW85" s="72">
        <v>0</v>
      </c>
      <c r="AX85" s="72">
        <v>0</v>
      </c>
      <c r="AY85" s="72">
        <v>0</v>
      </c>
      <c r="AZ85" s="72">
        <v>0</v>
      </c>
      <c r="BA85" s="72">
        <v>213.52</v>
      </c>
      <c r="BB85" s="72">
        <v>0</v>
      </c>
      <c r="BC85" s="72">
        <v>0</v>
      </c>
      <c r="BD85" s="72">
        <v>0</v>
      </c>
      <c r="BE85" s="72">
        <v>0</v>
      </c>
      <c r="BF85" s="72">
        <v>0</v>
      </c>
      <c r="BG85" s="72">
        <v>0</v>
      </c>
      <c r="BH85" s="72">
        <v>0</v>
      </c>
      <c r="BI85" s="72">
        <v>0</v>
      </c>
      <c r="BJ85" s="72">
        <v>0</v>
      </c>
      <c r="BK85" s="72">
        <v>0</v>
      </c>
      <c r="BL85" s="72">
        <v>0</v>
      </c>
      <c r="BM85" s="72">
        <v>218</v>
      </c>
      <c r="BN85" s="72">
        <v>0</v>
      </c>
      <c r="BO85" s="72">
        <v>0</v>
      </c>
      <c r="BP85" s="72">
        <v>3740.1099999999997</v>
      </c>
      <c r="BQ85" s="72">
        <v>-3740.1099999999997</v>
      </c>
      <c r="BS85" s="69">
        <v>0</v>
      </c>
      <c r="BT85" s="69">
        <v>0</v>
      </c>
      <c r="BU85" s="69">
        <v>0</v>
      </c>
      <c r="BW85" t="s">
        <v>567</v>
      </c>
    </row>
    <row r="86" spans="1:75" x14ac:dyDescent="0.25">
      <c r="A86" t="s">
        <v>701</v>
      </c>
      <c r="B86" s="2" t="s">
        <v>572</v>
      </c>
      <c r="C86" s="72" t="s">
        <v>572</v>
      </c>
      <c r="D86" s="69">
        <v>468</v>
      </c>
      <c r="E86" s="69">
        <v>9353043</v>
      </c>
      <c r="F86" s="69" t="s">
        <v>573</v>
      </c>
      <c r="G86" s="72">
        <v>0</v>
      </c>
      <c r="H86" s="72">
        <v>0</v>
      </c>
      <c r="I86" s="72">
        <v>0</v>
      </c>
      <c r="J86" s="72">
        <v>0</v>
      </c>
      <c r="K86" s="72">
        <v>0</v>
      </c>
      <c r="L86" s="72">
        <v>0</v>
      </c>
      <c r="M86" s="72">
        <v>0</v>
      </c>
      <c r="N86" s="72">
        <v>18213.03</v>
      </c>
      <c r="O86" s="72">
        <v>0</v>
      </c>
      <c r="P86" s="72">
        <v>4728.24</v>
      </c>
      <c r="Q86" s="72">
        <v>0</v>
      </c>
      <c r="R86" s="72">
        <v>0</v>
      </c>
      <c r="S86" s="72">
        <v>1466.64</v>
      </c>
      <c r="T86" s="72">
        <v>0</v>
      </c>
      <c r="U86" s="72">
        <v>0</v>
      </c>
      <c r="V86" s="72">
        <v>0</v>
      </c>
      <c r="W86" s="72">
        <v>0</v>
      </c>
      <c r="X86" s="72">
        <v>0</v>
      </c>
      <c r="Y86" s="72">
        <v>0</v>
      </c>
      <c r="Z86" s="72">
        <v>0</v>
      </c>
      <c r="AA86" s="72">
        <v>0</v>
      </c>
      <c r="AB86" s="72">
        <v>0</v>
      </c>
      <c r="AC86" s="72">
        <v>0</v>
      </c>
      <c r="AD86" s="72">
        <v>0</v>
      </c>
      <c r="AE86" s="72">
        <v>0</v>
      </c>
      <c r="AF86" s="72">
        <v>0</v>
      </c>
      <c r="AG86" s="72">
        <v>94.27</v>
      </c>
      <c r="AH86" s="72">
        <v>1318</v>
      </c>
      <c r="AI86" s="72">
        <v>0</v>
      </c>
      <c r="AJ86" s="72">
        <v>0</v>
      </c>
      <c r="AK86" s="72">
        <v>1021.25</v>
      </c>
      <c r="AL86" s="72">
        <v>0</v>
      </c>
      <c r="AM86" s="72">
        <v>0</v>
      </c>
      <c r="AN86" s="72">
        <v>0</v>
      </c>
      <c r="AO86" s="72">
        <v>0</v>
      </c>
      <c r="AP86" s="72">
        <v>0</v>
      </c>
      <c r="AQ86" s="72">
        <v>332.42</v>
      </c>
      <c r="AR86" s="72">
        <v>453.8599999999999</v>
      </c>
      <c r="AS86" s="72">
        <v>0</v>
      </c>
      <c r="AT86" s="72">
        <v>0</v>
      </c>
      <c r="AU86" s="72">
        <v>0</v>
      </c>
      <c r="AV86" s="72">
        <v>0</v>
      </c>
      <c r="AW86" s="72">
        <v>0</v>
      </c>
      <c r="AX86" s="72">
        <v>0</v>
      </c>
      <c r="AY86" s="72">
        <v>0</v>
      </c>
      <c r="AZ86" s="72">
        <v>0</v>
      </c>
      <c r="BA86" s="72">
        <v>594.03</v>
      </c>
      <c r="BB86" s="72">
        <v>0</v>
      </c>
      <c r="BC86" s="72">
        <v>1029.31</v>
      </c>
      <c r="BD86" s="72">
        <v>92.16</v>
      </c>
      <c r="BE86" s="72">
        <v>0</v>
      </c>
      <c r="BF86" s="72">
        <v>0</v>
      </c>
      <c r="BG86" s="72">
        <v>0</v>
      </c>
      <c r="BH86" s="72">
        <v>0</v>
      </c>
      <c r="BI86" s="72">
        <v>0</v>
      </c>
      <c r="BJ86" s="72">
        <v>0</v>
      </c>
      <c r="BK86" s="72">
        <v>0</v>
      </c>
      <c r="BL86" s="72">
        <v>0</v>
      </c>
      <c r="BM86" s="72">
        <v>88.08</v>
      </c>
      <c r="BN86" s="72">
        <v>0</v>
      </c>
      <c r="BO86" s="72">
        <v>24407.909999999996</v>
      </c>
      <c r="BP86" s="72">
        <v>5023.3799999999992</v>
      </c>
      <c r="BQ86" s="72">
        <v>19384.53</v>
      </c>
      <c r="BS86" s="69">
        <v>0</v>
      </c>
      <c r="BT86" s="69">
        <v>0</v>
      </c>
      <c r="BU86" s="69">
        <v>0</v>
      </c>
      <c r="BW86" t="s">
        <v>572</v>
      </c>
    </row>
    <row r="87" spans="1:75" x14ac:dyDescent="0.25">
      <c r="A87" s="19" t="s">
        <v>702</v>
      </c>
      <c r="B87" s="2" t="s">
        <v>577</v>
      </c>
      <c r="C87" s="72" t="s">
        <v>577</v>
      </c>
      <c r="D87" s="69">
        <v>478</v>
      </c>
      <c r="E87" s="69">
        <v>9353048</v>
      </c>
      <c r="F87" s="69" t="s">
        <v>578</v>
      </c>
      <c r="G87" s="72">
        <v>0</v>
      </c>
      <c r="H87" s="72">
        <v>0</v>
      </c>
      <c r="I87" s="72">
        <v>0</v>
      </c>
      <c r="J87" s="72">
        <v>0</v>
      </c>
      <c r="K87" s="72">
        <v>0</v>
      </c>
      <c r="L87" s="72">
        <v>0</v>
      </c>
      <c r="M87" s="72">
        <v>0</v>
      </c>
      <c r="N87" s="72">
        <v>2775.87</v>
      </c>
      <c r="O87" s="72">
        <v>0</v>
      </c>
      <c r="P87" s="72">
        <v>22.47</v>
      </c>
      <c r="Q87" s="72">
        <v>0</v>
      </c>
      <c r="R87" s="72">
        <v>0</v>
      </c>
      <c r="S87" s="72">
        <v>0</v>
      </c>
      <c r="T87" s="72">
        <v>605</v>
      </c>
      <c r="U87" s="72">
        <v>0</v>
      </c>
      <c r="V87" s="72">
        <v>0</v>
      </c>
      <c r="W87" s="72">
        <v>0</v>
      </c>
      <c r="X87" s="72">
        <v>0</v>
      </c>
      <c r="Y87" s="72">
        <v>0</v>
      </c>
      <c r="Z87" s="72">
        <v>0</v>
      </c>
      <c r="AA87" s="72">
        <v>0</v>
      </c>
      <c r="AB87" s="72">
        <v>0</v>
      </c>
      <c r="AC87" s="72">
        <v>0</v>
      </c>
      <c r="AD87" s="72">
        <v>0</v>
      </c>
      <c r="AE87" s="72">
        <v>0</v>
      </c>
      <c r="AF87" s="72">
        <v>0</v>
      </c>
      <c r="AG87" s="72">
        <v>0</v>
      </c>
      <c r="AH87" s="72">
        <v>49.5</v>
      </c>
      <c r="AI87" s="72">
        <v>0</v>
      </c>
      <c r="AJ87" s="72">
        <v>0</v>
      </c>
      <c r="AK87" s="72">
        <v>0</v>
      </c>
      <c r="AL87" s="72">
        <v>0</v>
      </c>
      <c r="AM87" s="72">
        <v>0</v>
      </c>
      <c r="AN87" s="72">
        <v>0</v>
      </c>
      <c r="AO87" s="72">
        <v>0</v>
      </c>
      <c r="AP87" s="72">
        <v>0</v>
      </c>
      <c r="AQ87" s="72">
        <v>63.35</v>
      </c>
      <c r="AR87" s="72">
        <v>963</v>
      </c>
      <c r="AS87" s="72">
        <v>94.53</v>
      </c>
      <c r="AT87" s="72">
        <v>0</v>
      </c>
      <c r="AU87" s="72">
        <v>0</v>
      </c>
      <c r="AV87" s="72">
        <v>0</v>
      </c>
      <c r="AW87" s="72">
        <v>0</v>
      </c>
      <c r="AX87" s="72">
        <v>0</v>
      </c>
      <c r="AY87" s="72">
        <v>0</v>
      </c>
      <c r="AZ87" s="72">
        <v>0</v>
      </c>
      <c r="BA87" s="72">
        <v>15.920000000000002</v>
      </c>
      <c r="BB87" s="72">
        <v>0</v>
      </c>
      <c r="BC87" s="72">
        <v>247.46</v>
      </c>
      <c r="BD87" s="72">
        <v>0</v>
      </c>
      <c r="BE87" s="72">
        <v>0</v>
      </c>
      <c r="BF87" s="72">
        <v>0</v>
      </c>
      <c r="BG87" s="72">
        <v>0</v>
      </c>
      <c r="BH87" s="72">
        <v>0</v>
      </c>
      <c r="BI87" s="72">
        <v>0</v>
      </c>
      <c r="BJ87" s="72">
        <v>0</v>
      </c>
      <c r="BK87" s="72">
        <v>0</v>
      </c>
      <c r="BL87" s="72">
        <v>0</v>
      </c>
      <c r="BM87" s="72">
        <v>81</v>
      </c>
      <c r="BN87" s="200">
        <v>-156.69999999999999</v>
      </c>
      <c r="BO87" s="72">
        <v>3560.0399999999995</v>
      </c>
      <c r="BP87" s="72">
        <v>1514.76</v>
      </c>
      <c r="BQ87" s="72">
        <v>2045.2799999999995</v>
      </c>
      <c r="BS87" s="69">
        <v>0</v>
      </c>
      <c r="BT87" s="69">
        <v>0</v>
      </c>
      <c r="BU87" s="69">
        <v>0</v>
      </c>
      <c r="BW87" t="s">
        <v>577</v>
      </c>
    </row>
    <row r="88" spans="1:75" x14ac:dyDescent="0.25">
      <c r="A88" t="s">
        <v>583</v>
      </c>
      <c r="B88" s="2" t="s">
        <v>582</v>
      </c>
      <c r="C88" s="72" t="s">
        <v>582</v>
      </c>
      <c r="D88" s="69">
        <v>479</v>
      </c>
      <c r="E88" s="69">
        <v>9352020</v>
      </c>
      <c r="F88" s="69" t="s">
        <v>583</v>
      </c>
      <c r="G88" s="72">
        <v>0</v>
      </c>
      <c r="H88" s="72">
        <v>0</v>
      </c>
      <c r="I88" s="72">
        <v>0</v>
      </c>
      <c r="J88" s="72">
        <v>0</v>
      </c>
      <c r="K88" s="72">
        <v>0</v>
      </c>
      <c r="L88" s="72">
        <v>0</v>
      </c>
      <c r="M88" s="72">
        <v>0</v>
      </c>
      <c r="N88" s="72">
        <v>0</v>
      </c>
      <c r="O88" s="72">
        <v>0</v>
      </c>
      <c r="P88" s="72">
        <v>0</v>
      </c>
      <c r="Q88" s="72">
        <v>0</v>
      </c>
      <c r="R88" s="72">
        <v>0</v>
      </c>
      <c r="S88" s="72">
        <v>0</v>
      </c>
      <c r="T88" s="72">
        <v>0</v>
      </c>
      <c r="U88" s="72">
        <v>0</v>
      </c>
      <c r="V88" s="72">
        <v>0</v>
      </c>
      <c r="W88" s="72">
        <v>0</v>
      </c>
      <c r="X88" s="72">
        <v>0</v>
      </c>
      <c r="Y88" s="72">
        <v>0</v>
      </c>
      <c r="Z88" s="72">
        <v>0</v>
      </c>
      <c r="AA88" s="72">
        <v>0</v>
      </c>
      <c r="AB88" s="72">
        <v>0</v>
      </c>
      <c r="AC88" s="72">
        <v>0</v>
      </c>
      <c r="AD88" s="72">
        <v>0</v>
      </c>
      <c r="AE88" s="72">
        <v>0</v>
      </c>
      <c r="AF88" s="72">
        <v>0</v>
      </c>
      <c r="AG88" s="72">
        <v>0</v>
      </c>
      <c r="AH88" s="72">
        <v>0</v>
      </c>
      <c r="AI88" s="72">
        <v>0</v>
      </c>
      <c r="AJ88" s="72">
        <v>0</v>
      </c>
      <c r="AK88" s="72">
        <v>0</v>
      </c>
      <c r="AL88" s="72">
        <v>0</v>
      </c>
      <c r="AM88" s="72">
        <v>0</v>
      </c>
      <c r="AN88" s="72">
        <v>0</v>
      </c>
      <c r="AO88" s="72">
        <v>0</v>
      </c>
      <c r="AP88" s="72">
        <v>0</v>
      </c>
      <c r="AQ88" s="72">
        <v>0</v>
      </c>
      <c r="AR88" s="72">
        <v>0</v>
      </c>
      <c r="AS88" s="72">
        <v>0</v>
      </c>
      <c r="AT88" s="72">
        <v>0</v>
      </c>
      <c r="AU88" s="72">
        <v>0</v>
      </c>
      <c r="AV88" s="72">
        <v>0</v>
      </c>
      <c r="AW88" s="72">
        <v>0</v>
      </c>
      <c r="AX88" s="72">
        <v>0</v>
      </c>
      <c r="AY88" s="72">
        <v>0</v>
      </c>
      <c r="AZ88" s="72">
        <v>0</v>
      </c>
      <c r="BA88" s="72">
        <v>0</v>
      </c>
      <c r="BB88" s="72">
        <v>0</v>
      </c>
      <c r="BC88" s="72">
        <v>0</v>
      </c>
      <c r="BD88" s="72">
        <v>0</v>
      </c>
      <c r="BE88" s="72">
        <v>0</v>
      </c>
      <c r="BF88" s="72">
        <v>0</v>
      </c>
      <c r="BG88" s="72">
        <v>0</v>
      </c>
      <c r="BH88" s="72">
        <v>0</v>
      </c>
      <c r="BI88" s="72">
        <v>0</v>
      </c>
      <c r="BJ88" s="72">
        <v>0</v>
      </c>
      <c r="BK88" s="72">
        <v>0</v>
      </c>
      <c r="BL88" s="72">
        <v>0</v>
      </c>
      <c r="BM88" s="72">
        <v>0</v>
      </c>
      <c r="BN88" s="72">
        <v>0</v>
      </c>
      <c r="BO88" s="72">
        <v>0</v>
      </c>
      <c r="BP88" s="72">
        <v>0</v>
      </c>
      <c r="BQ88" s="72">
        <v>0</v>
      </c>
      <c r="BS88" s="69">
        <v>0</v>
      </c>
      <c r="BT88" s="69">
        <v>0</v>
      </c>
      <c r="BU88" s="69">
        <v>0</v>
      </c>
      <c r="BW88" t="s">
        <v>582</v>
      </c>
    </row>
    <row r="89" spans="1:75" x14ac:dyDescent="0.25">
      <c r="A89" t="s">
        <v>588</v>
      </c>
      <c r="B89" s="2" t="s">
        <v>587</v>
      </c>
      <c r="C89" s="72" t="s">
        <v>587</v>
      </c>
      <c r="D89" s="69">
        <v>482</v>
      </c>
      <c r="E89" s="69">
        <v>9352021</v>
      </c>
      <c r="F89" s="69" t="s">
        <v>588</v>
      </c>
      <c r="G89" s="72">
        <v>0</v>
      </c>
      <c r="H89" s="72">
        <v>0</v>
      </c>
      <c r="I89" s="72">
        <v>0</v>
      </c>
      <c r="J89" s="72">
        <v>0</v>
      </c>
      <c r="K89" s="72">
        <v>0</v>
      </c>
      <c r="L89" s="72">
        <v>0</v>
      </c>
      <c r="M89" s="72">
        <v>0</v>
      </c>
      <c r="N89" s="72">
        <v>0</v>
      </c>
      <c r="O89" s="72">
        <v>0</v>
      </c>
      <c r="P89" s="72">
        <v>0</v>
      </c>
      <c r="Q89" s="72">
        <v>0</v>
      </c>
      <c r="R89" s="72">
        <v>0</v>
      </c>
      <c r="S89" s="72">
        <v>0</v>
      </c>
      <c r="T89" s="72">
        <v>0</v>
      </c>
      <c r="U89" s="72">
        <v>0</v>
      </c>
      <c r="V89" s="72">
        <v>0</v>
      </c>
      <c r="W89" s="72">
        <v>0</v>
      </c>
      <c r="X89" s="72">
        <v>0</v>
      </c>
      <c r="Y89" s="72">
        <v>0</v>
      </c>
      <c r="Z89" s="72">
        <v>0</v>
      </c>
      <c r="AA89" s="72">
        <v>0</v>
      </c>
      <c r="AB89" s="72">
        <v>0</v>
      </c>
      <c r="AC89" s="72">
        <v>0</v>
      </c>
      <c r="AD89" s="72">
        <v>0</v>
      </c>
      <c r="AE89" s="72">
        <v>0</v>
      </c>
      <c r="AF89" s="72">
        <v>0</v>
      </c>
      <c r="AG89" s="72">
        <v>0</v>
      </c>
      <c r="AH89" s="72">
        <v>0</v>
      </c>
      <c r="AI89" s="72">
        <v>0</v>
      </c>
      <c r="AJ89" s="72">
        <v>0</v>
      </c>
      <c r="AK89" s="72">
        <v>0</v>
      </c>
      <c r="AL89" s="72">
        <v>0</v>
      </c>
      <c r="AM89" s="72">
        <v>0</v>
      </c>
      <c r="AN89" s="72">
        <v>0</v>
      </c>
      <c r="AO89" s="72">
        <v>0</v>
      </c>
      <c r="AP89" s="72">
        <v>0</v>
      </c>
      <c r="AQ89" s="72">
        <v>0</v>
      </c>
      <c r="AR89" s="72">
        <v>0</v>
      </c>
      <c r="AS89" s="72">
        <v>0</v>
      </c>
      <c r="AT89" s="72">
        <v>0</v>
      </c>
      <c r="AU89" s="72">
        <v>0</v>
      </c>
      <c r="AV89" s="72">
        <v>0</v>
      </c>
      <c r="AW89" s="72">
        <v>0</v>
      </c>
      <c r="AX89" s="72">
        <v>0</v>
      </c>
      <c r="AY89" s="72">
        <v>0</v>
      </c>
      <c r="AZ89" s="72">
        <v>0</v>
      </c>
      <c r="BA89" s="72">
        <v>0</v>
      </c>
      <c r="BB89" s="72">
        <v>0</v>
      </c>
      <c r="BC89" s="72">
        <v>0</v>
      </c>
      <c r="BD89" s="72">
        <v>0</v>
      </c>
      <c r="BE89" s="72">
        <v>0</v>
      </c>
      <c r="BF89" s="72">
        <v>0</v>
      </c>
      <c r="BG89" s="72">
        <v>0</v>
      </c>
      <c r="BH89" s="72">
        <v>0</v>
      </c>
      <c r="BI89" s="72">
        <v>0</v>
      </c>
      <c r="BJ89" s="72">
        <v>0</v>
      </c>
      <c r="BK89" s="72">
        <v>0</v>
      </c>
      <c r="BL89" s="72">
        <v>0</v>
      </c>
      <c r="BM89" s="72">
        <v>0</v>
      </c>
      <c r="BN89" s="72">
        <v>0</v>
      </c>
      <c r="BO89" s="72">
        <v>0</v>
      </c>
      <c r="BP89" s="72">
        <v>0</v>
      </c>
      <c r="BQ89" s="72">
        <v>0</v>
      </c>
      <c r="BS89" s="69">
        <v>0</v>
      </c>
      <c r="BT89" s="69">
        <v>0</v>
      </c>
      <c r="BU89" s="69">
        <v>0</v>
      </c>
      <c r="BW89" t="s">
        <v>587</v>
      </c>
    </row>
    <row r="90" spans="1:75" x14ac:dyDescent="0.25">
      <c r="A90" t="s">
        <v>593</v>
      </c>
      <c r="B90" s="2" t="s">
        <v>592</v>
      </c>
      <c r="C90" s="72" t="s">
        <v>592</v>
      </c>
      <c r="D90" s="69">
        <v>486</v>
      </c>
      <c r="E90" s="69">
        <v>9352055</v>
      </c>
      <c r="F90" s="69" t="s">
        <v>593</v>
      </c>
      <c r="G90" s="72">
        <v>0</v>
      </c>
      <c r="H90" s="72">
        <v>0</v>
      </c>
      <c r="I90" s="72">
        <v>0</v>
      </c>
      <c r="J90" s="72">
        <v>0</v>
      </c>
      <c r="K90" s="72">
        <v>0</v>
      </c>
      <c r="L90" s="72">
        <v>0</v>
      </c>
      <c r="M90" s="72">
        <v>0</v>
      </c>
      <c r="N90" s="72">
        <v>0</v>
      </c>
      <c r="O90" s="72">
        <v>0</v>
      </c>
      <c r="P90" s="72">
        <v>0</v>
      </c>
      <c r="Q90" s="72">
        <v>0</v>
      </c>
      <c r="R90" s="72">
        <v>0</v>
      </c>
      <c r="S90" s="72">
        <v>0</v>
      </c>
      <c r="T90" s="72">
        <v>0</v>
      </c>
      <c r="U90" s="72">
        <v>0</v>
      </c>
      <c r="V90" s="72">
        <v>0</v>
      </c>
      <c r="W90" s="72">
        <v>0</v>
      </c>
      <c r="X90" s="72">
        <v>0</v>
      </c>
      <c r="Y90" s="72">
        <v>0</v>
      </c>
      <c r="Z90" s="72">
        <v>0</v>
      </c>
      <c r="AA90" s="72">
        <v>0</v>
      </c>
      <c r="AB90" s="72">
        <v>0</v>
      </c>
      <c r="AC90" s="72">
        <v>0</v>
      </c>
      <c r="AD90" s="72">
        <v>0</v>
      </c>
      <c r="AE90" s="72">
        <v>0</v>
      </c>
      <c r="AF90" s="72">
        <v>0</v>
      </c>
      <c r="AG90" s="72">
        <v>0</v>
      </c>
      <c r="AH90" s="72">
        <v>0</v>
      </c>
      <c r="AI90" s="72">
        <v>0</v>
      </c>
      <c r="AJ90" s="72">
        <v>0</v>
      </c>
      <c r="AK90" s="72">
        <v>0</v>
      </c>
      <c r="AL90" s="72">
        <v>0</v>
      </c>
      <c r="AM90" s="72">
        <v>0</v>
      </c>
      <c r="AN90" s="72">
        <v>0</v>
      </c>
      <c r="AO90" s="72">
        <v>0</v>
      </c>
      <c r="AP90" s="72">
        <v>0</v>
      </c>
      <c r="AQ90" s="72">
        <v>0</v>
      </c>
      <c r="AR90" s="72">
        <v>0</v>
      </c>
      <c r="AS90" s="72">
        <v>0</v>
      </c>
      <c r="AT90" s="72">
        <v>0</v>
      </c>
      <c r="AU90" s="72">
        <v>0</v>
      </c>
      <c r="AV90" s="72">
        <v>0</v>
      </c>
      <c r="AW90" s="72">
        <v>0</v>
      </c>
      <c r="AX90" s="72">
        <v>0</v>
      </c>
      <c r="AY90" s="72">
        <v>0</v>
      </c>
      <c r="AZ90" s="72">
        <v>0</v>
      </c>
      <c r="BA90" s="72">
        <v>0</v>
      </c>
      <c r="BB90" s="72">
        <v>0</v>
      </c>
      <c r="BC90" s="72">
        <v>0</v>
      </c>
      <c r="BD90" s="72">
        <v>0</v>
      </c>
      <c r="BE90" s="72">
        <v>0</v>
      </c>
      <c r="BF90" s="72">
        <v>0</v>
      </c>
      <c r="BG90" s="72">
        <v>0</v>
      </c>
      <c r="BH90" s="72">
        <v>0</v>
      </c>
      <c r="BI90" s="72">
        <v>0</v>
      </c>
      <c r="BJ90" s="72">
        <v>0</v>
      </c>
      <c r="BK90" s="72">
        <v>0</v>
      </c>
      <c r="BL90" s="72">
        <v>0</v>
      </c>
      <c r="BM90" s="72">
        <v>0</v>
      </c>
      <c r="BN90" s="72">
        <v>0</v>
      </c>
      <c r="BO90" s="72">
        <v>0</v>
      </c>
      <c r="BP90" s="72">
        <v>0</v>
      </c>
      <c r="BQ90" s="72">
        <v>0</v>
      </c>
      <c r="BS90" s="69">
        <v>0</v>
      </c>
      <c r="BT90" s="69">
        <v>0</v>
      </c>
      <c r="BU90" s="69">
        <v>0</v>
      </c>
      <c r="BW90" t="s">
        <v>592</v>
      </c>
    </row>
    <row r="91" spans="1:75" x14ac:dyDescent="0.25">
      <c r="A91" t="s">
        <v>703</v>
      </c>
      <c r="B91" s="2" t="s">
        <v>597</v>
      </c>
      <c r="C91" s="72" t="s">
        <v>597</v>
      </c>
      <c r="D91" s="69">
        <v>488</v>
      </c>
      <c r="E91" s="69">
        <v>9353049</v>
      </c>
      <c r="F91" s="69" t="s">
        <v>598</v>
      </c>
      <c r="G91" s="72">
        <v>0</v>
      </c>
      <c r="H91" s="72">
        <v>0</v>
      </c>
      <c r="I91" s="72">
        <v>0</v>
      </c>
      <c r="J91" s="72">
        <v>0</v>
      </c>
      <c r="K91" s="72">
        <v>0</v>
      </c>
      <c r="L91" s="72">
        <v>0</v>
      </c>
      <c r="M91" s="72">
        <v>0</v>
      </c>
      <c r="N91" s="72">
        <v>3570.51</v>
      </c>
      <c r="O91" s="72">
        <v>0</v>
      </c>
      <c r="P91" s="72">
        <v>12023.84</v>
      </c>
      <c r="Q91" s="72">
        <v>1065.5999999999999</v>
      </c>
      <c r="R91" s="72">
        <v>0</v>
      </c>
      <c r="S91" s="72">
        <v>4840.04</v>
      </c>
      <c r="T91" s="72">
        <v>475</v>
      </c>
      <c r="U91" s="72">
        <v>0</v>
      </c>
      <c r="V91" s="72">
        <v>0</v>
      </c>
      <c r="W91" s="72">
        <v>0</v>
      </c>
      <c r="X91" s="72">
        <v>0</v>
      </c>
      <c r="Y91" s="72">
        <v>0</v>
      </c>
      <c r="Z91" s="72">
        <v>0</v>
      </c>
      <c r="AA91" s="72">
        <v>0</v>
      </c>
      <c r="AB91" s="72">
        <v>0</v>
      </c>
      <c r="AC91" s="72">
        <v>0</v>
      </c>
      <c r="AD91" s="72">
        <v>0</v>
      </c>
      <c r="AE91" s="72">
        <v>0</v>
      </c>
      <c r="AF91" s="72">
        <v>0</v>
      </c>
      <c r="AG91" s="72">
        <v>0</v>
      </c>
      <c r="AH91" s="72">
        <v>67.849999999999994</v>
      </c>
      <c r="AI91" s="72">
        <v>0</v>
      </c>
      <c r="AJ91" s="72">
        <v>0</v>
      </c>
      <c r="AK91" s="72">
        <v>125</v>
      </c>
      <c r="AL91" s="72">
        <v>456</v>
      </c>
      <c r="AM91" s="72">
        <v>51.64</v>
      </c>
      <c r="AN91" s="72">
        <v>0</v>
      </c>
      <c r="AO91" s="72">
        <v>0</v>
      </c>
      <c r="AP91" s="72">
        <v>0</v>
      </c>
      <c r="AQ91" s="72">
        <v>47.99</v>
      </c>
      <c r="AR91" s="72">
        <v>1084.7799999999997</v>
      </c>
      <c r="AS91" s="72">
        <v>251.04</v>
      </c>
      <c r="AT91" s="72">
        <v>0</v>
      </c>
      <c r="AU91" s="72">
        <v>0</v>
      </c>
      <c r="AV91" s="72">
        <v>0</v>
      </c>
      <c r="AW91" s="72">
        <v>0</v>
      </c>
      <c r="AX91" s="72">
        <v>0</v>
      </c>
      <c r="AY91" s="72">
        <v>0</v>
      </c>
      <c r="AZ91" s="72">
        <v>0</v>
      </c>
      <c r="BA91" s="72">
        <v>1031.26</v>
      </c>
      <c r="BB91" s="72">
        <v>0</v>
      </c>
      <c r="BC91" s="72">
        <v>0</v>
      </c>
      <c r="BD91" s="72">
        <v>0</v>
      </c>
      <c r="BE91" s="72">
        <v>0</v>
      </c>
      <c r="BF91" s="72">
        <v>1727.5</v>
      </c>
      <c r="BG91" s="72">
        <v>0</v>
      </c>
      <c r="BH91" s="72">
        <v>0</v>
      </c>
      <c r="BI91" s="72">
        <v>0</v>
      </c>
      <c r="BJ91" s="72">
        <v>0</v>
      </c>
      <c r="BK91" s="72">
        <v>0</v>
      </c>
      <c r="BL91" s="72">
        <v>0</v>
      </c>
      <c r="BM91" s="72">
        <v>1125.49</v>
      </c>
      <c r="BN91" s="72">
        <v>843.96</v>
      </c>
      <c r="BO91" s="72">
        <v>21131.030000000002</v>
      </c>
      <c r="BP91" s="72">
        <v>5968.5499999999993</v>
      </c>
      <c r="BQ91" s="72">
        <v>15162.480000000003</v>
      </c>
      <c r="BS91" s="69">
        <v>0</v>
      </c>
      <c r="BT91" s="69">
        <v>0</v>
      </c>
      <c r="BU91" s="69">
        <v>0</v>
      </c>
      <c r="BW91" t="s">
        <v>597</v>
      </c>
    </row>
    <row r="92" spans="1:75" x14ac:dyDescent="0.25">
      <c r="A92" t="s">
        <v>704</v>
      </c>
      <c r="B92" s="2" t="s">
        <v>602</v>
      </c>
      <c r="C92" s="72" t="s">
        <v>602</v>
      </c>
      <c r="D92" s="69">
        <v>495</v>
      </c>
      <c r="E92" s="69">
        <v>9353056</v>
      </c>
      <c r="F92" s="69" t="s">
        <v>603</v>
      </c>
      <c r="G92" s="72">
        <v>0</v>
      </c>
      <c r="H92" s="72">
        <v>0</v>
      </c>
      <c r="I92" s="72">
        <v>0</v>
      </c>
      <c r="J92" s="72">
        <v>0</v>
      </c>
      <c r="K92" s="72">
        <v>0</v>
      </c>
      <c r="L92" s="72">
        <v>0</v>
      </c>
      <c r="M92" s="72">
        <v>0</v>
      </c>
      <c r="N92" s="72">
        <v>0</v>
      </c>
      <c r="O92" s="72">
        <v>0</v>
      </c>
      <c r="P92" s="72">
        <v>2210.6999999999998</v>
      </c>
      <c r="Q92" s="72">
        <v>4708.2</v>
      </c>
      <c r="R92" s="72">
        <v>0</v>
      </c>
      <c r="S92" s="72">
        <v>140</v>
      </c>
      <c r="T92" s="72">
        <v>289</v>
      </c>
      <c r="U92" s="72">
        <v>0</v>
      </c>
      <c r="V92" s="72">
        <v>0</v>
      </c>
      <c r="W92" s="72">
        <v>0</v>
      </c>
      <c r="X92" s="72">
        <v>0</v>
      </c>
      <c r="Y92" s="72">
        <v>0</v>
      </c>
      <c r="Z92" s="72">
        <v>0</v>
      </c>
      <c r="AA92" s="72">
        <v>0</v>
      </c>
      <c r="AB92" s="72">
        <v>0</v>
      </c>
      <c r="AC92" s="72">
        <v>0</v>
      </c>
      <c r="AD92" s="72">
        <v>0</v>
      </c>
      <c r="AE92" s="72">
        <v>0</v>
      </c>
      <c r="AF92" s="72">
        <v>0</v>
      </c>
      <c r="AG92" s="72">
        <v>-28.67</v>
      </c>
      <c r="AH92" s="72">
        <v>0</v>
      </c>
      <c r="AI92" s="72">
        <v>0</v>
      </c>
      <c r="AJ92" s="72">
        <v>0</v>
      </c>
      <c r="AK92" s="72">
        <v>0</v>
      </c>
      <c r="AL92" s="72">
        <v>0</v>
      </c>
      <c r="AM92" s="72">
        <v>0</v>
      </c>
      <c r="AN92" s="72">
        <v>0</v>
      </c>
      <c r="AO92" s="72">
        <v>0</v>
      </c>
      <c r="AP92" s="72">
        <v>0</v>
      </c>
      <c r="AQ92" s="72">
        <v>179.38000000000002</v>
      </c>
      <c r="AR92" s="72">
        <v>560.62</v>
      </c>
      <c r="AS92" s="72">
        <v>45.98</v>
      </c>
      <c r="AT92" s="72">
        <v>0</v>
      </c>
      <c r="AU92" s="72">
        <v>0</v>
      </c>
      <c r="AV92" s="72">
        <v>0</v>
      </c>
      <c r="AW92" s="72">
        <v>0</v>
      </c>
      <c r="AX92" s="72">
        <v>0</v>
      </c>
      <c r="AY92" s="72">
        <v>0</v>
      </c>
      <c r="AZ92" s="72">
        <v>0</v>
      </c>
      <c r="BA92" s="72">
        <v>-559.59</v>
      </c>
      <c r="BB92" s="72">
        <v>0</v>
      </c>
      <c r="BC92" s="72">
        <v>0</v>
      </c>
      <c r="BD92" s="72">
        <v>0</v>
      </c>
      <c r="BE92" s="72">
        <v>0</v>
      </c>
      <c r="BF92" s="72">
        <v>0</v>
      </c>
      <c r="BG92" s="72">
        <v>0</v>
      </c>
      <c r="BH92" s="72">
        <v>0</v>
      </c>
      <c r="BI92" s="72">
        <v>0</v>
      </c>
      <c r="BJ92" s="72">
        <v>0</v>
      </c>
      <c r="BK92" s="72">
        <v>0</v>
      </c>
      <c r="BL92" s="72">
        <v>0</v>
      </c>
      <c r="BM92" s="72">
        <v>0</v>
      </c>
      <c r="BN92" s="72">
        <v>20</v>
      </c>
      <c r="BO92" s="72">
        <v>7327.9</v>
      </c>
      <c r="BP92" s="72">
        <v>197.72000000000003</v>
      </c>
      <c r="BQ92" s="72">
        <v>7130.1799999999994</v>
      </c>
      <c r="BS92" s="69">
        <v>0</v>
      </c>
      <c r="BT92" s="69">
        <v>0</v>
      </c>
      <c r="BU92" s="69">
        <v>0</v>
      </c>
      <c r="BW92" t="s">
        <v>602</v>
      </c>
    </row>
    <row r="93" spans="1:75" x14ac:dyDescent="0.25">
      <c r="A93" t="s">
        <v>608</v>
      </c>
      <c r="B93" s="2" t="s">
        <v>607</v>
      </c>
      <c r="C93" s="72" t="s">
        <v>607</v>
      </c>
      <c r="D93" s="69">
        <v>499</v>
      </c>
      <c r="E93" s="69">
        <v>9352026</v>
      </c>
      <c r="F93" s="69" t="s">
        <v>608</v>
      </c>
      <c r="G93" s="72">
        <v>0</v>
      </c>
      <c r="H93" s="72">
        <v>0</v>
      </c>
      <c r="I93" s="72">
        <v>0</v>
      </c>
      <c r="J93" s="72">
        <v>0</v>
      </c>
      <c r="K93" s="72">
        <v>0</v>
      </c>
      <c r="L93" s="72">
        <v>0</v>
      </c>
      <c r="M93" s="72">
        <v>0</v>
      </c>
      <c r="N93" s="72">
        <v>17442.52</v>
      </c>
      <c r="O93" s="72">
        <v>0</v>
      </c>
      <c r="P93" s="72">
        <v>3104.63</v>
      </c>
      <c r="Q93" s="72">
        <v>0</v>
      </c>
      <c r="R93" s="72">
        <v>0</v>
      </c>
      <c r="S93" s="72">
        <v>6184.73</v>
      </c>
      <c r="T93" s="72">
        <v>0</v>
      </c>
      <c r="U93" s="72">
        <v>0</v>
      </c>
      <c r="V93" s="72">
        <v>0</v>
      </c>
      <c r="W93" s="72">
        <v>0</v>
      </c>
      <c r="X93" s="72">
        <v>0</v>
      </c>
      <c r="Y93" s="72">
        <v>0</v>
      </c>
      <c r="Z93" s="72">
        <v>0</v>
      </c>
      <c r="AA93" s="72">
        <v>0</v>
      </c>
      <c r="AB93" s="72">
        <v>0</v>
      </c>
      <c r="AC93" s="72">
        <v>0</v>
      </c>
      <c r="AD93" s="72">
        <v>0</v>
      </c>
      <c r="AE93" s="72">
        <v>0</v>
      </c>
      <c r="AF93" s="72">
        <v>0</v>
      </c>
      <c r="AG93" s="72">
        <v>0</v>
      </c>
      <c r="AH93" s="72">
        <v>0</v>
      </c>
      <c r="AI93" s="72">
        <v>0</v>
      </c>
      <c r="AJ93" s="72">
        <v>0</v>
      </c>
      <c r="AK93" s="72">
        <v>0</v>
      </c>
      <c r="AL93" s="72">
        <v>0</v>
      </c>
      <c r="AM93" s="72">
        <v>0</v>
      </c>
      <c r="AN93" s="72">
        <v>0</v>
      </c>
      <c r="AO93" s="72">
        <v>0</v>
      </c>
      <c r="AP93" s="72">
        <v>0</v>
      </c>
      <c r="AQ93" s="72">
        <v>0</v>
      </c>
      <c r="AR93" s="72">
        <v>129</v>
      </c>
      <c r="AS93" s="72">
        <v>138.62</v>
      </c>
      <c r="AT93" s="72">
        <v>0</v>
      </c>
      <c r="AU93" s="72">
        <v>0</v>
      </c>
      <c r="AV93" s="72">
        <v>0</v>
      </c>
      <c r="AW93" s="72">
        <v>0</v>
      </c>
      <c r="AX93" s="72">
        <v>0</v>
      </c>
      <c r="AY93" s="72">
        <v>0</v>
      </c>
      <c r="AZ93" s="72">
        <v>0</v>
      </c>
      <c r="BA93" s="72">
        <v>175.88</v>
      </c>
      <c r="BB93" s="72">
        <v>0</v>
      </c>
      <c r="BC93" s="72">
        <v>0</v>
      </c>
      <c r="BD93" s="72">
        <v>0</v>
      </c>
      <c r="BE93" s="72">
        <v>0</v>
      </c>
      <c r="BF93" s="72">
        <v>0</v>
      </c>
      <c r="BG93" s="72">
        <v>0</v>
      </c>
      <c r="BH93" s="72">
        <v>0</v>
      </c>
      <c r="BI93" s="72">
        <v>0</v>
      </c>
      <c r="BJ93" s="72">
        <v>0</v>
      </c>
      <c r="BK93" s="72">
        <v>0</v>
      </c>
      <c r="BL93" s="72">
        <v>0</v>
      </c>
      <c r="BM93" s="72">
        <v>849</v>
      </c>
      <c r="BN93" s="72">
        <v>1000.97</v>
      </c>
      <c r="BO93" s="72">
        <v>25730.91</v>
      </c>
      <c r="BP93" s="72">
        <v>1292.5</v>
      </c>
      <c r="BQ93" s="72">
        <v>24438.41</v>
      </c>
      <c r="BS93" s="69">
        <v>0</v>
      </c>
      <c r="BT93" s="69">
        <v>0</v>
      </c>
      <c r="BU93" s="69">
        <v>0</v>
      </c>
      <c r="BW93" t="s">
        <v>607</v>
      </c>
    </row>
    <row r="94" spans="1:75" x14ac:dyDescent="0.25">
      <c r="A94" t="s">
        <v>613</v>
      </c>
      <c r="B94" s="2" t="s">
        <v>612</v>
      </c>
      <c r="C94" s="72" t="s">
        <v>612</v>
      </c>
      <c r="D94" s="69">
        <v>504</v>
      </c>
      <c r="E94" s="69">
        <v>9352923</v>
      </c>
      <c r="F94" s="69" t="s">
        <v>613</v>
      </c>
      <c r="G94" s="72">
        <v>0</v>
      </c>
      <c r="H94" s="72">
        <v>0</v>
      </c>
      <c r="I94" s="72">
        <v>0</v>
      </c>
      <c r="J94" s="72">
        <v>0</v>
      </c>
      <c r="K94" s="72">
        <v>0</v>
      </c>
      <c r="L94" s="72">
        <v>0</v>
      </c>
      <c r="M94" s="72">
        <v>0</v>
      </c>
      <c r="N94" s="72">
        <v>0</v>
      </c>
      <c r="O94" s="72">
        <v>0</v>
      </c>
      <c r="P94" s="72">
        <v>0</v>
      </c>
      <c r="Q94" s="72">
        <v>0</v>
      </c>
      <c r="R94" s="72">
        <v>0</v>
      </c>
      <c r="S94" s="72">
        <v>0</v>
      </c>
      <c r="T94" s="72">
        <v>0</v>
      </c>
      <c r="U94" s="72">
        <v>0</v>
      </c>
      <c r="V94" s="72">
        <v>0</v>
      </c>
      <c r="W94" s="72">
        <v>0</v>
      </c>
      <c r="X94" s="72">
        <v>0</v>
      </c>
      <c r="Y94" s="72">
        <v>0</v>
      </c>
      <c r="Z94" s="72">
        <v>0</v>
      </c>
      <c r="AA94" s="72">
        <v>0</v>
      </c>
      <c r="AB94" s="72">
        <v>0</v>
      </c>
      <c r="AC94" s="72">
        <v>0</v>
      </c>
      <c r="AD94" s="72">
        <v>0</v>
      </c>
      <c r="AE94" s="72">
        <v>0</v>
      </c>
      <c r="AF94" s="72">
        <v>0</v>
      </c>
      <c r="AG94" s="72">
        <v>0</v>
      </c>
      <c r="AH94" s="72">
        <v>0</v>
      </c>
      <c r="AI94" s="72">
        <v>0</v>
      </c>
      <c r="AJ94" s="72">
        <v>0</v>
      </c>
      <c r="AK94" s="72">
        <v>0</v>
      </c>
      <c r="AL94" s="72">
        <v>0</v>
      </c>
      <c r="AM94" s="72">
        <v>0</v>
      </c>
      <c r="AN94" s="72">
        <v>0</v>
      </c>
      <c r="AO94" s="72">
        <v>0</v>
      </c>
      <c r="AP94" s="72">
        <v>0</v>
      </c>
      <c r="AQ94" s="72">
        <v>0</v>
      </c>
      <c r="AR94" s="72">
        <v>0</v>
      </c>
      <c r="AS94" s="72">
        <v>0</v>
      </c>
      <c r="AT94" s="72">
        <v>0</v>
      </c>
      <c r="AU94" s="72">
        <v>0</v>
      </c>
      <c r="AV94" s="72">
        <v>0</v>
      </c>
      <c r="AW94" s="72">
        <v>0</v>
      </c>
      <c r="AX94" s="72">
        <v>0</v>
      </c>
      <c r="AY94" s="72">
        <v>0</v>
      </c>
      <c r="AZ94" s="72">
        <v>0</v>
      </c>
      <c r="BA94" s="72">
        <v>0</v>
      </c>
      <c r="BB94" s="72">
        <v>0</v>
      </c>
      <c r="BC94" s="72">
        <v>0</v>
      </c>
      <c r="BD94" s="72">
        <v>0</v>
      </c>
      <c r="BE94" s="72">
        <v>0</v>
      </c>
      <c r="BF94" s="72">
        <v>0</v>
      </c>
      <c r="BG94" s="72">
        <v>0</v>
      </c>
      <c r="BH94" s="72">
        <v>0</v>
      </c>
      <c r="BI94" s="72">
        <v>0</v>
      </c>
      <c r="BJ94" s="72">
        <v>0</v>
      </c>
      <c r="BK94" s="72">
        <v>0</v>
      </c>
      <c r="BL94" s="72">
        <v>0</v>
      </c>
      <c r="BM94" s="72">
        <v>0</v>
      </c>
      <c r="BN94" s="72">
        <v>0</v>
      </c>
      <c r="BO94" s="72">
        <v>0</v>
      </c>
      <c r="BP94" s="72">
        <v>0</v>
      </c>
      <c r="BQ94" s="72">
        <v>0</v>
      </c>
      <c r="BS94" s="69">
        <v>0</v>
      </c>
      <c r="BT94" s="69">
        <v>0</v>
      </c>
      <c r="BU94" s="69">
        <v>0</v>
      </c>
      <c r="BW94" t="s">
        <v>612</v>
      </c>
    </row>
    <row r="95" spans="1:75" x14ac:dyDescent="0.25">
      <c r="A95" t="s">
        <v>705</v>
      </c>
      <c r="B95" s="2" t="s">
        <v>617</v>
      </c>
      <c r="C95" s="72" t="s">
        <v>617</v>
      </c>
      <c r="D95" s="69">
        <v>507</v>
      </c>
      <c r="E95" s="69">
        <v>9353124</v>
      </c>
      <c r="F95" s="69" t="s">
        <v>618</v>
      </c>
      <c r="G95" s="72">
        <v>0</v>
      </c>
      <c r="H95" s="72">
        <v>0</v>
      </c>
      <c r="I95" s="72">
        <v>0</v>
      </c>
      <c r="J95" s="72">
        <v>0</v>
      </c>
      <c r="K95" s="72">
        <v>0</v>
      </c>
      <c r="L95" s="72">
        <v>0</v>
      </c>
      <c r="M95" s="72">
        <v>0</v>
      </c>
      <c r="N95" s="72">
        <v>3998.31</v>
      </c>
      <c r="O95" s="72">
        <v>0</v>
      </c>
      <c r="P95" s="72">
        <v>2040.58</v>
      </c>
      <c r="Q95" s="72">
        <v>0</v>
      </c>
      <c r="R95" s="72">
        <v>0</v>
      </c>
      <c r="S95" s="72">
        <v>207.39</v>
      </c>
      <c r="T95" s="72">
        <v>0</v>
      </c>
      <c r="U95" s="72">
        <v>0</v>
      </c>
      <c r="V95" s="72">
        <v>0</v>
      </c>
      <c r="W95" s="72">
        <v>0</v>
      </c>
      <c r="X95" s="72">
        <v>0</v>
      </c>
      <c r="Y95" s="72">
        <v>0</v>
      </c>
      <c r="Z95" s="72">
        <v>0</v>
      </c>
      <c r="AA95" s="72">
        <v>0</v>
      </c>
      <c r="AB95" s="72">
        <v>0</v>
      </c>
      <c r="AC95" s="72">
        <v>0</v>
      </c>
      <c r="AD95" s="72">
        <v>0</v>
      </c>
      <c r="AE95" s="72">
        <v>0</v>
      </c>
      <c r="AF95" s="72">
        <v>0</v>
      </c>
      <c r="AG95" s="72">
        <v>0</v>
      </c>
      <c r="AH95" s="72">
        <v>0</v>
      </c>
      <c r="AI95" s="72">
        <v>0</v>
      </c>
      <c r="AJ95" s="72">
        <v>0</v>
      </c>
      <c r="AK95" s="72">
        <v>0</v>
      </c>
      <c r="AL95" s="72">
        <v>0</v>
      </c>
      <c r="AM95" s="72">
        <v>0</v>
      </c>
      <c r="AN95" s="72">
        <v>0</v>
      </c>
      <c r="AO95" s="72">
        <v>0</v>
      </c>
      <c r="AP95" s="72">
        <v>0</v>
      </c>
      <c r="AQ95" s="72">
        <v>34.5</v>
      </c>
      <c r="AR95" s="72">
        <v>493.56</v>
      </c>
      <c r="AS95" s="72">
        <v>0</v>
      </c>
      <c r="AT95" s="72">
        <v>0</v>
      </c>
      <c r="AU95" s="72">
        <v>0</v>
      </c>
      <c r="AV95" s="72">
        <v>0</v>
      </c>
      <c r="AW95" s="72">
        <v>0</v>
      </c>
      <c r="AX95" s="72">
        <v>0</v>
      </c>
      <c r="AY95" s="72">
        <v>0</v>
      </c>
      <c r="AZ95" s="72">
        <v>0</v>
      </c>
      <c r="BA95" s="72">
        <v>200.98999999999995</v>
      </c>
      <c r="BB95" s="72">
        <v>0</v>
      </c>
      <c r="BC95" s="72">
        <v>0</v>
      </c>
      <c r="BD95" s="72">
        <v>70.84</v>
      </c>
      <c r="BE95" s="72">
        <v>0</v>
      </c>
      <c r="BF95" s="72">
        <v>0</v>
      </c>
      <c r="BG95" s="72">
        <v>0</v>
      </c>
      <c r="BH95" s="72">
        <v>0</v>
      </c>
      <c r="BI95" s="72">
        <v>0</v>
      </c>
      <c r="BJ95" s="72">
        <v>0</v>
      </c>
      <c r="BK95" s="72">
        <v>0</v>
      </c>
      <c r="BL95" s="72">
        <v>0</v>
      </c>
      <c r="BM95" s="72">
        <v>0</v>
      </c>
      <c r="BN95" s="72">
        <v>0</v>
      </c>
      <c r="BO95" s="72">
        <v>6246.28</v>
      </c>
      <c r="BP95" s="72">
        <v>799.89</v>
      </c>
      <c r="BQ95" s="72">
        <v>5446.3899999999994</v>
      </c>
      <c r="BS95" s="69">
        <v>0</v>
      </c>
      <c r="BT95" s="69">
        <v>0</v>
      </c>
      <c r="BU95" s="69">
        <v>0</v>
      </c>
      <c r="BW95" t="s">
        <v>617</v>
      </c>
    </row>
    <row r="96" spans="1:75" x14ac:dyDescent="0.25">
      <c r="A96" t="s">
        <v>706</v>
      </c>
      <c r="B96" s="2" t="s">
        <v>622</v>
      </c>
      <c r="C96" s="72" t="s">
        <v>622</v>
      </c>
      <c r="D96" s="69">
        <v>508</v>
      </c>
      <c r="E96" s="69">
        <v>9352016</v>
      </c>
      <c r="F96" s="69" t="s">
        <v>623</v>
      </c>
      <c r="G96" s="72">
        <v>0</v>
      </c>
      <c r="H96" s="72">
        <v>0</v>
      </c>
      <c r="I96" s="72">
        <v>0</v>
      </c>
      <c r="J96" s="72">
        <v>0</v>
      </c>
      <c r="K96" s="72">
        <v>0</v>
      </c>
      <c r="L96" s="72">
        <v>0</v>
      </c>
      <c r="M96" s="72">
        <v>0</v>
      </c>
      <c r="N96" s="72">
        <v>1944.17</v>
      </c>
      <c r="O96" s="72">
        <v>0</v>
      </c>
      <c r="P96" s="72">
        <v>183.92</v>
      </c>
      <c r="Q96" s="72">
        <v>0</v>
      </c>
      <c r="R96" s="72">
        <v>0</v>
      </c>
      <c r="S96" s="72">
        <v>1396.66</v>
      </c>
      <c r="T96" s="72">
        <v>2698.53</v>
      </c>
      <c r="U96" s="72">
        <v>0</v>
      </c>
      <c r="V96" s="72">
        <v>0</v>
      </c>
      <c r="W96" s="72">
        <v>0</v>
      </c>
      <c r="X96" s="72">
        <v>0</v>
      </c>
      <c r="Y96" s="72">
        <v>0</v>
      </c>
      <c r="Z96" s="72">
        <v>0</v>
      </c>
      <c r="AA96" s="72">
        <v>0</v>
      </c>
      <c r="AB96" s="72">
        <v>0</v>
      </c>
      <c r="AC96" s="72">
        <v>0</v>
      </c>
      <c r="AD96" s="72">
        <v>0</v>
      </c>
      <c r="AE96" s="72">
        <v>0</v>
      </c>
      <c r="AF96" s="72">
        <v>0</v>
      </c>
      <c r="AG96" s="72">
        <v>0</v>
      </c>
      <c r="AH96" s="72">
        <v>45.83</v>
      </c>
      <c r="AI96" s="72">
        <v>0</v>
      </c>
      <c r="AJ96" s="72">
        <v>0</v>
      </c>
      <c r="AK96" s="72">
        <v>95.51</v>
      </c>
      <c r="AL96" s="72">
        <v>0</v>
      </c>
      <c r="AM96" s="72">
        <v>0</v>
      </c>
      <c r="AN96" s="72">
        <v>0</v>
      </c>
      <c r="AO96" s="72">
        <v>0</v>
      </c>
      <c r="AP96" s="72">
        <v>0</v>
      </c>
      <c r="AQ96" s="72">
        <v>419.96</v>
      </c>
      <c r="AR96" s="72">
        <v>915.57</v>
      </c>
      <c r="AS96" s="72">
        <v>135</v>
      </c>
      <c r="AT96" s="72">
        <v>0</v>
      </c>
      <c r="AU96" s="72">
        <v>0</v>
      </c>
      <c r="AV96" s="72">
        <v>0</v>
      </c>
      <c r="AW96" s="72">
        <v>0</v>
      </c>
      <c r="AX96" s="72">
        <v>0</v>
      </c>
      <c r="AY96" s="72">
        <v>0</v>
      </c>
      <c r="AZ96" s="72">
        <v>0</v>
      </c>
      <c r="BA96" s="72">
        <v>248.23</v>
      </c>
      <c r="BB96" s="72">
        <v>0</v>
      </c>
      <c r="BC96" s="72">
        <v>0</v>
      </c>
      <c r="BD96" s="72">
        <v>0</v>
      </c>
      <c r="BE96" s="72">
        <v>0</v>
      </c>
      <c r="BF96" s="72">
        <v>0</v>
      </c>
      <c r="BG96" s="72">
        <v>0</v>
      </c>
      <c r="BH96" s="72">
        <v>0</v>
      </c>
      <c r="BI96" s="72">
        <v>0</v>
      </c>
      <c r="BJ96" s="72">
        <v>0</v>
      </c>
      <c r="BK96" s="72">
        <v>0</v>
      </c>
      <c r="BL96" s="72">
        <v>0</v>
      </c>
      <c r="BM96" s="72">
        <v>0</v>
      </c>
      <c r="BN96" s="72">
        <v>0</v>
      </c>
      <c r="BO96" s="72">
        <v>6223.2800000000007</v>
      </c>
      <c r="BP96" s="72">
        <v>1860.1</v>
      </c>
      <c r="BQ96" s="72">
        <v>4363.18</v>
      </c>
      <c r="BS96" s="69">
        <v>0</v>
      </c>
      <c r="BT96" s="69">
        <v>0</v>
      </c>
      <c r="BU96" s="69">
        <v>0</v>
      </c>
      <c r="BW96" t="s">
        <v>622</v>
      </c>
    </row>
    <row r="97" spans="1:75" x14ac:dyDescent="0.25">
      <c r="A97" t="s">
        <v>707</v>
      </c>
      <c r="B97" s="2" t="s">
        <v>627</v>
      </c>
      <c r="C97" s="72" t="s">
        <v>627</v>
      </c>
      <c r="D97" s="69">
        <v>517</v>
      </c>
      <c r="E97" s="69">
        <v>9353064</v>
      </c>
      <c r="F97" s="69" t="s">
        <v>628</v>
      </c>
      <c r="G97" s="72">
        <v>0</v>
      </c>
      <c r="H97" s="72">
        <v>0</v>
      </c>
      <c r="I97" s="72">
        <v>0</v>
      </c>
      <c r="J97" s="72">
        <v>0</v>
      </c>
      <c r="K97" s="72">
        <v>0</v>
      </c>
      <c r="L97" s="72">
        <v>0</v>
      </c>
      <c r="M97" s="72">
        <v>0</v>
      </c>
      <c r="N97" s="72">
        <v>0</v>
      </c>
      <c r="O97" s="72">
        <v>0</v>
      </c>
      <c r="P97" s="72">
        <v>0</v>
      </c>
      <c r="Q97" s="72">
        <v>0</v>
      </c>
      <c r="R97" s="72">
        <v>0</v>
      </c>
      <c r="S97" s="72">
        <v>0</v>
      </c>
      <c r="T97" s="72">
        <v>0</v>
      </c>
      <c r="U97" s="72">
        <v>0</v>
      </c>
      <c r="V97" s="72">
        <v>0</v>
      </c>
      <c r="W97" s="72">
        <v>0</v>
      </c>
      <c r="X97" s="72">
        <v>0</v>
      </c>
      <c r="Y97" s="72">
        <v>0</v>
      </c>
      <c r="Z97" s="72">
        <v>0</v>
      </c>
      <c r="AA97" s="72">
        <v>0</v>
      </c>
      <c r="AB97" s="72">
        <v>0</v>
      </c>
      <c r="AC97" s="72">
        <v>0</v>
      </c>
      <c r="AD97" s="72">
        <v>0</v>
      </c>
      <c r="AE97" s="72">
        <v>0</v>
      </c>
      <c r="AF97" s="72">
        <v>0</v>
      </c>
      <c r="AG97" s="72">
        <v>0</v>
      </c>
      <c r="AH97" s="72">
        <v>0</v>
      </c>
      <c r="AI97" s="72">
        <v>0</v>
      </c>
      <c r="AJ97" s="72">
        <v>0</v>
      </c>
      <c r="AK97" s="72">
        <v>0</v>
      </c>
      <c r="AL97" s="72">
        <v>0</v>
      </c>
      <c r="AM97" s="72">
        <v>0</v>
      </c>
      <c r="AN97" s="72">
        <v>0</v>
      </c>
      <c r="AO97" s="72">
        <v>0</v>
      </c>
      <c r="AP97" s="72">
        <v>0</v>
      </c>
      <c r="AQ97" s="72">
        <v>0</v>
      </c>
      <c r="AR97" s="72">
        <v>0</v>
      </c>
      <c r="AS97" s="72">
        <v>0</v>
      </c>
      <c r="AT97" s="72">
        <v>0</v>
      </c>
      <c r="AU97" s="72">
        <v>0</v>
      </c>
      <c r="AV97" s="72">
        <v>0</v>
      </c>
      <c r="AW97" s="72">
        <v>0</v>
      </c>
      <c r="AX97" s="72">
        <v>0</v>
      </c>
      <c r="AY97" s="72">
        <v>0</v>
      </c>
      <c r="AZ97" s="72">
        <v>0</v>
      </c>
      <c r="BA97" s="72">
        <v>1.021405182655144E-14</v>
      </c>
      <c r="BB97" s="72">
        <v>0</v>
      </c>
      <c r="BC97" s="72">
        <v>0</v>
      </c>
      <c r="BD97" s="72">
        <v>0</v>
      </c>
      <c r="BE97" s="72">
        <v>0</v>
      </c>
      <c r="BF97" s="72">
        <v>0</v>
      </c>
      <c r="BG97" s="72">
        <v>0</v>
      </c>
      <c r="BH97" s="72">
        <v>0</v>
      </c>
      <c r="BI97" s="72">
        <v>0</v>
      </c>
      <c r="BJ97" s="72">
        <v>0</v>
      </c>
      <c r="BK97" s="72">
        <v>0</v>
      </c>
      <c r="BL97" s="72">
        <v>0</v>
      </c>
      <c r="BM97" s="72">
        <v>0</v>
      </c>
      <c r="BN97" s="72">
        <v>0</v>
      </c>
      <c r="BO97" s="72">
        <v>0</v>
      </c>
      <c r="BP97" s="72">
        <v>1.021405182655144E-14</v>
      </c>
      <c r="BQ97" s="72">
        <v>-1.021405182655144E-14</v>
      </c>
      <c r="BS97" s="69">
        <v>0</v>
      </c>
      <c r="BT97" s="69">
        <v>0</v>
      </c>
      <c r="BU97" s="69">
        <v>0</v>
      </c>
      <c r="BW97" t="s">
        <v>627</v>
      </c>
    </row>
    <row r="98" spans="1:75" x14ac:dyDescent="0.25">
      <c r="A98" t="s">
        <v>708</v>
      </c>
      <c r="B98" s="2" t="s">
        <v>632</v>
      </c>
      <c r="C98" s="72" t="s">
        <v>632</v>
      </c>
      <c r="D98" s="69">
        <v>552</v>
      </c>
      <c r="E98" s="69">
        <v>9354500</v>
      </c>
      <c r="F98" s="69" t="s">
        <v>633</v>
      </c>
      <c r="G98" s="72">
        <v>0</v>
      </c>
      <c r="H98" s="72">
        <v>0</v>
      </c>
      <c r="I98" s="72">
        <v>0</v>
      </c>
      <c r="J98" s="72">
        <v>0</v>
      </c>
      <c r="K98" s="72">
        <v>0</v>
      </c>
      <c r="L98" s="72">
        <v>0</v>
      </c>
      <c r="M98" s="72">
        <v>0</v>
      </c>
      <c r="N98" s="72">
        <v>0</v>
      </c>
      <c r="O98" s="72">
        <v>0</v>
      </c>
      <c r="P98" s="72">
        <v>0</v>
      </c>
      <c r="Q98" s="72">
        <v>0</v>
      </c>
      <c r="R98" s="72">
        <v>0</v>
      </c>
      <c r="S98" s="72">
        <v>0</v>
      </c>
      <c r="T98" s="72">
        <v>0</v>
      </c>
      <c r="U98" s="72">
        <v>0</v>
      </c>
      <c r="V98" s="72">
        <v>0</v>
      </c>
      <c r="W98" s="72">
        <v>0</v>
      </c>
      <c r="X98" s="72">
        <v>0</v>
      </c>
      <c r="Y98" s="72">
        <v>0</v>
      </c>
      <c r="Z98" s="72">
        <v>0</v>
      </c>
      <c r="AA98" s="72">
        <v>0</v>
      </c>
      <c r="AB98" s="72">
        <v>0</v>
      </c>
      <c r="AC98" s="72">
        <v>0</v>
      </c>
      <c r="AD98" s="72">
        <v>0</v>
      </c>
      <c r="AE98" s="72">
        <v>0</v>
      </c>
      <c r="AF98" s="72">
        <v>0</v>
      </c>
      <c r="AG98" s="72">
        <v>0</v>
      </c>
      <c r="AH98" s="72">
        <v>0</v>
      </c>
      <c r="AI98" s="72">
        <v>0</v>
      </c>
      <c r="AJ98" s="72">
        <v>0</v>
      </c>
      <c r="AK98" s="72">
        <v>0</v>
      </c>
      <c r="AL98" s="72">
        <v>0</v>
      </c>
      <c r="AM98" s="72">
        <v>0</v>
      </c>
      <c r="AN98" s="72">
        <v>0</v>
      </c>
      <c r="AO98" s="72">
        <v>0</v>
      </c>
      <c r="AP98" s="72">
        <v>0</v>
      </c>
      <c r="AQ98" s="72">
        <v>0</v>
      </c>
      <c r="AR98" s="72">
        <v>0</v>
      </c>
      <c r="AS98" s="72">
        <v>0</v>
      </c>
      <c r="AT98" s="72">
        <v>0</v>
      </c>
      <c r="AU98" s="72">
        <v>0</v>
      </c>
      <c r="AV98" s="72">
        <v>0</v>
      </c>
      <c r="AW98" s="72">
        <v>0</v>
      </c>
      <c r="AX98" s="72">
        <v>0</v>
      </c>
      <c r="AY98" s="72">
        <v>0</v>
      </c>
      <c r="AZ98" s="72">
        <v>0</v>
      </c>
      <c r="BA98" s="72">
        <v>0</v>
      </c>
      <c r="BB98" s="72">
        <v>0</v>
      </c>
      <c r="BC98" s="72">
        <v>0</v>
      </c>
      <c r="BD98" s="72">
        <v>0</v>
      </c>
      <c r="BE98" s="72">
        <v>0</v>
      </c>
      <c r="BF98" s="72">
        <v>0</v>
      </c>
      <c r="BG98" s="72">
        <v>0</v>
      </c>
      <c r="BH98" s="72">
        <v>0</v>
      </c>
      <c r="BI98" s="72">
        <v>0</v>
      </c>
      <c r="BJ98" s="72">
        <v>0</v>
      </c>
      <c r="BK98" s="72">
        <v>0</v>
      </c>
      <c r="BL98" s="72">
        <v>0</v>
      </c>
      <c r="BM98" s="72">
        <v>0</v>
      </c>
      <c r="BN98" s="72">
        <v>0</v>
      </c>
      <c r="BO98" s="72">
        <v>0</v>
      </c>
      <c r="BP98" s="72">
        <v>0</v>
      </c>
      <c r="BQ98" s="72">
        <v>0</v>
      </c>
      <c r="BS98" s="69">
        <v>0</v>
      </c>
      <c r="BT98" s="69">
        <v>0</v>
      </c>
      <c r="BU98" s="69">
        <v>0</v>
      </c>
      <c r="BW98" t="s">
        <v>632</v>
      </c>
    </row>
    <row r="99" spans="1:75" x14ac:dyDescent="0.25">
      <c r="A99" t="s">
        <v>638</v>
      </c>
      <c r="B99" s="2" t="s">
        <v>637</v>
      </c>
      <c r="C99" s="72" t="s">
        <v>637</v>
      </c>
      <c r="D99" s="69">
        <v>560</v>
      </c>
      <c r="E99" s="69">
        <v>9354024</v>
      </c>
      <c r="F99" s="69" t="s">
        <v>638</v>
      </c>
      <c r="G99" s="72">
        <v>0</v>
      </c>
      <c r="H99" s="72">
        <v>0</v>
      </c>
      <c r="I99" s="72">
        <v>0</v>
      </c>
      <c r="J99" s="72">
        <v>0</v>
      </c>
      <c r="K99" s="72">
        <v>0</v>
      </c>
      <c r="L99" s="72">
        <v>0</v>
      </c>
      <c r="M99" s="72">
        <v>3755</v>
      </c>
      <c r="N99" s="72">
        <v>30171.48</v>
      </c>
      <c r="O99" s="72">
        <v>0</v>
      </c>
      <c r="P99" s="76">
        <v>-6</v>
      </c>
      <c r="Q99" s="72">
        <v>0</v>
      </c>
      <c r="R99" s="72">
        <v>0</v>
      </c>
      <c r="S99" s="72">
        <v>72731.5</v>
      </c>
      <c r="T99" s="72">
        <v>0</v>
      </c>
      <c r="U99" s="72">
        <v>0</v>
      </c>
      <c r="V99" s="72">
        <v>0</v>
      </c>
      <c r="W99" s="72">
        <v>0</v>
      </c>
      <c r="X99" s="72">
        <v>0</v>
      </c>
      <c r="Y99" s="72">
        <v>0</v>
      </c>
      <c r="Z99" s="72">
        <v>240.18</v>
      </c>
      <c r="AA99" s="72">
        <v>0</v>
      </c>
      <c r="AB99" s="72">
        <v>0</v>
      </c>
      <c r="AC99" s="72">
        <v>0</v>
      </c>
      <c r="AD99" s="72">
        <v>0</v>
      </c>
      <c r="AE99" s="72">
        <v>0</v>
      </c>
      <c r="AF99" s="72">
        <v>0</v>
      </c>
      <c r="AG99" s="72">
        <v>202.68</v>
      </c>
      <c r="AH99" s="72">
        <v>85</v>
      </c>
      <c r="AI99" s="72">
        <v>0</v>
      </c>
      <c r="AJ99" s="72">
        <v>0</v>
      </c>
      <c r="AK99" s="72">
        <v>689.02</v>
      </c>
      <c r="AL99" s="72">
        <v>0</v>
      </c>
      <c r="AM99" s="72">
        <v>54.31</v>
      </c>
      <c r="AN99" s="72">
        <v>0</v>
      </c>
      <c r="AO99" s="72">
        <v>0</v>
      </c>
      <c r="AP99" s="72">
        <v>0</v>
      </c>
      <c r="AQ99" s="72">
        <v>0</v>
      </c>
      <c r="AR99" s="72">
        <v>6914.25</v>
      </c>
      <c r="AS99" s="72">
        <v>0</v>
      </c>
      <c r="AT99" s="72">
        <v>0</v>
      </c>
      <c r="AU99" s="72">
        <v>0</v>
      </c>
      <c r="AV99" s="72">
        <v>0</v>
      </c>
      <c r="AW99" s="72">
        <v>0</v>
      </c>
      <c r="AX99" s="72">
        <v>0</v>
      </c>
      <c r="AY99" s="72">
        <v>0</v>
      </c>
      <c r="AZ99" s="72">
        <v>0</v>
      </c>
      <c r="BA99" s="72">
        <v>2980.33</v>
      </c>
      <c r="BB99" s="72">
        <v>0</v>
      </c>
      <c r="BC99" s="72">
        <v>1006.38</v>
      </c>
      <c r="BD99" s="72">
        <v>22.65</v>
      </c>
      <c r="BE99" s="72">
        <v>0</v>
      </c>
      <c r="BF99" s="72">
        <v>111.89</v>
      </c>
      <c r="BG99" s="72">
        <v>47</v>
      </c>
      <c r="BH99" s="72">
        <v>0</v>
      </c>
      <c r="BI99" s="72">
        <v>0</v>
      </c>
      <c r="BJ99" s="72">
        <v>0</v>
      </c>
      <c r="BK99" s="72">
        <v>0</v>
      </c>
      <c r="BL99" s="72">
        <v>0</v>
      </c>
      <c r="BM99" s="72">
        <v>5987.62</v>
      </c>
      <c r="BN99" s="72">
        <v>24384.26</v>
      </c>
      <c r="BO99" s="72">
        <v>82267.72</v>
      </c>
      <c r="BP99" s="72">
        <v>18341.309999999998</v>
      </c>
      <c r="BQ99" s="72">
        <v>63926.41</v>
      </c>
      <c r="BS99" s="69">
        <v>0</v>
      </c>
      <c r="BT99" s="69">
        <v>0</v>
      </c>
      <c r="BU99" s="69">
        <v>0</v>
      </c>
      <c r="BW99" t="s">
        <v>637</v>
      </c>
    </row>
    <row r="100" spans="1:75" x14ac:dyDescent="0.25">
      <c r="A100" t="s">
        <v>643</v>
      </c>
      <c r="B100" s="2" t="s">
        <v>642</v>
      </c>
      <c r="C100" s="72" t="s">
        <v>642</v>
      </c>
      <c r="D100" s="69">
        <v>579</v>
      </c>
      <c r="E100" s="69">
        <v>9357002</v>
      </c>
      <c r="F100" s="69" t="s">
        <v>643</v>
      </c>
      <c r="G100" s="72">
        <v>0</v>
      </c>
      <c r="H100" s="72">
        <v>0</v>
      </c>
      <c r="I100" s="72">
        <v>0</v>
      </c>
      <c r="J100" s="72">
        <v>0</v>
      </c>
      <c r="K100" s="72">
        <v>0</v>
      </c>
      <c r="L100" s="72">
        <v>0</v>
      </c>
      <c r="M100" s="72">
        <v>0</v>
      </c>
      <c r="N100" s="72">
        <v>834</v>
      </c>
      <c r="O100" s="72">
        <v>0</v>
      </c>
      <c r="P100" s="72">
        <v>615.85</v>
      </c>
      <c r="Q100" s="72">
        <v>0</v>
      </c>
      <c r="R100" s="72">
        <v>0</v>
      </c>
      <c r="S100" s="72">
        <v>163</v>
      </c>
      <c r="T100" s="72">
        <v>95.09</v>
      </c>
      <c r="U100" s="72">
        <v>0</v>
      </c>
      <c r="V100" s="72">
        <v>0</v>
      </c>
      <c r="W100" s="72">
        <v>0</v>
      </c>
      <c r="X100" s="72">
        <v>0</v>
      </c>
      <c r="Y100" s="72">
        <v>0</v>
      </c>
      <c r="Z100" s="72">
        <v>0</v>
      </c>
      <c r="AA100" s="72">
        <v>0</v>
      </c>
      <c r="AB100" s="72">
        <v>0</v>
      </c>
      <c r="AC100" s="72">
        <v>0</v>
      </c>
      <c r="AD100" s="72">
        <v>0</v>
      </c>
      <c r="AE100" s="72">
        <v>0</v>
      </c>
      <c r="AF100" s="72">
        <v>0</v>
      </c>
      <c r="AG100" s="72">
        <v>0</v>
      </c>
      <c r="AH100" s="72">
        <v>0</v>
      </c>
      <c r="AI100" s="72">
        <v>0</v>
      </c>
      <c r="AJ100" s="72">
        <v>0</v>
      </c>
      <c r="AK100" s="72">
        <v>0</v>
      </c>
      <c r="AL100" s="72">
        <v>0</v>
      </c>
      <c r="AM100" s="72">
        <v>0</v>
      </c>
      <c r="AN100" s="72">
        <v>0</v>
      </c>
      <c r="AO100" s="72">
        <v>0</v>
      </c>
      <c r="AP100" s="72">
        <v>0</v>
      </c>
      <c r="AQ100" s="72">
        <v>0</v>
      </c>
      <c r="AR100" s="72">
        <v>256.88</v>
      </c>
      <c r="AS100" s="72">
        <v>0</v>
      </c>
      <c r="AT100" s="72">
        <v>0</v>
      </c>
      <c r="AU100" s="72">
        <v>0</v>
      </c>
      <c r="AV100" s="72">
        <v>0</v>
      </c>
      <c r="AW100" s="72">
        <v>0</v>
      </c>
      <c r="AX100" s="72">
        <v>0</v>
      </c>
      <c r="AY100" s="72">
        <v>0</v>
      </c>
      <c r="AZ100" s="72">
        <v>0</v>
      </c>
      <c r="BA100" s="72">
        <v>118.91000000000001</v>
      </c>
      <c r="BB100" s="72">
        <v>0</v>
      </c>
      <c r="BC100" s="72">
        <v>0</v>
      </c>
      <c r="BD100" s="72">
        <v>0</v>
      </c>
      <c r="BE100" s="72">
        <v>0</v>
      </c>
      <c r="BF100" s="72">
        <v>0</v>
      </c>
      <c r="BG100" s="72">
        <v>0</v>
      </c>
      <c r="BH100" s="72">
        <v>0</v>
      </c>
      <c r="BI100" s="72">
        <v>0</v>
      </c>
      <c r="BJ100" s="72">
        <v>0</v>
      </c>
      <c r="BK100" s="72">
        <v>0</v>
      </c>
      <c r="BL100" s="72">
        <v>0</v>
      </c>
      <c r="BM100" s="72">
        <v>0</v>
      </c>
      <c r="BN100" s="72">
        <v>34.229999999999997</v>
      </c>
      <c r="BO100" s="72">
        <v>1673.7099999999998</v>
      </c>
      <c r="BP100" s="72">
        <v>375.79</v>
      </c>
      <c r="BQ100" s="72">
        <v>1297.9199999999998</v>
      </c>
      <c r="BS100" s="69">
        <v>0</v>
      </c>
      <c r="BT100" s="69">
        <v>0</v>
      </c>
      <c r="BU100" s="69">
        <v>0</v>
      </c>
      <c r="BW100" t="s">
        <v>642</v>
      </c>
    </row>
    <row r="101" spans="1:75" x14ac:dyDescent="0.25">
      <c r="A101">
        <v>0</v>
      </c>
      <c r="B101" s="2" t="s">
        <v>709</v>
      </c>
      <c r="C101" s="72" t="s">
        <v>709</v>
      </c>
      <c r="D101" s="69">
        <v>996</v>
      </c>
      <c r="E101" s="69" t="e">
        <v>#N/A</v>
      </c>
      <c r="F101" s="69" t="e">
        <v>#N/A</v>
      </c>
      <c r="G101" s="72">
        <v>0</v>
      </c>
      <c r="H101" s="72">
        <v>0</v>
      </c>
      <c r="I101" s="72">
        <v>0</v>
      </c>
      <c r="J101" s="72">
        <v>0</v>
      </c>
      <c r="K101" s="72">
        <v>0</v>
      </c>
      <c r="L101" s="72">
        <v>0</v>
      </c>
      <c r="M101" s="72">
        <v>0</v>
      </c>
      <c r="N101" s="72">
        <v>0</v>
      </c>
      <c r="O101" s="72">
        <v>0</v>
      </c>
      <c r="P101" s="72">
        <v>0</v>
      </c>
      <c r="Q101" s="72">
        <v>0</v>
      </c>
      <c r="R101" s="72">
        <v>0</v>
      </c>
      <c r="S101" s="72">
        <v>0</v>
      </c>
      <c r="T101" s="72">
        <v>0</v>
      </c>
      <c r="U101" s="72">
        <v>0</v>
      </c>
      <c r="V101" s="72">
        <v>0</v>
      </c>
      <c r="W101" s="72">
        <v>0</v>
      </c>
      <c r="X101" s="72">
        <v>0</v>
      </c>
      <c r="Y101" s="72">
        <v>0</v>
      </c>
      <c r="Z101" s="72">
        <v>0</v>
      </c>
      <c r="AA101" s="72">
        <v>0</v>
      </c>
      <c r="AB101" s="72">
        <v>0</v>
      </c>
      <c r="AC101" s="72">
        <v>0</v>
      </c>
      <c r="AD101" s="72">
        <v>0</v>
      </c>
      <c r="AE101" s="72">
        <v>0</v>
      </c>
      <c r="AF101" s="72">
        <v>0</v>
      </c>
      <c r="AG101" s="72">
        <v>0</v>
      </c>
      <c r="AH101" s="72">
        <v>0</v>
      </c>
      <c r="AI101" s="72">
        <v>0</v>
      </c>
      <c r="AJ101" s="72">
        <v>0</v>
      </c>
      <c r="AK101" s="72">
        <v>0</v>
      </c>
      <c r="AL101" s="72">
        <v>0</v>
      </c>
      <c r="AM101" s="72">
        <v>0</v>
      </c>
      <c r="AN101" s="72">
        <v>0</v>
      </c>
      <c r="AO101" s="72">
        <v>0</v>
      </c>
      <c r="AP101" s="72">
        <v>0</v>
      </c>
      <c r="AQ101" s="72">
        <v>0</v>
      </c>
      <c r="AR101" s="72">
        <v>0</v>
      </c>
      <c r="AS101" s="72">
        <v>0</v>
      </c>
      <c r="AT101" s="72">
        <v>0</v>
      </c>
      <c r="AU101" s="72">
        <v>0</v>
      </c>
      <c r="AV101" s="72">
        <v>0</v>
      </c>
      <c r="AW101" s="72">
        <v>0</v>
      </c>
      <c r="AX101" s="72">
        <v>0</v>
      </c>
      <c r="AY101" s="72">
        <v>0</v>
      </c>
      <c r="AZ101" s="72">
        <v>0</v>
      </c>
      <c r="BA101" s="72">
        <v>0</v>
      </c>
      <c r="BB101" s="72">
        <v>0</v>
      </c>
      <c r="BC101" s="72">
        <v>0</v>
      </c>
      <c r="BD101" s="72">
        <v>0</v>
      </c>
      <c r="BE101" s="72">
        <v>0</v>
      </c>
      <c r="BF101" s="72">
        <v>0</v>
      </c>
      <c r="BG101" s="72">
        <v>0</v>
      </c>
      <c r="BH101" s="72">
        <v>0</v>
      </c>
      <c r="BI101" s="72">
        <v>0</v>
      </c>
      <c r="BJ101" s="72">
        <v>0</v>
      </c>
      <c r="BK101" s="72">
        <v>0</v>
      </c>
      <c r="BL101" s="72">
        <v>0</v>
      </c>
      <c r="BM101" s="72">
        <v>0</v>
      </c>
      <c r="BN101" s="72">
        <v>0</v>
      </c>
      <c r="BO101" s="72">
        <v>0</v>
      </c>
      <c r="BP101" s="72">
        <v>0</v>
      </c>
      <c r="BQ101" s="72">
        <v>0</v>
      </c>
      <c r="BS101" s="69">
        <v>0</v>
      </c>
      <c r="BT101" s="69">
        <v>0</v>
      </c>
      <c r="BU101" s="69">
        <v>0</v>
      </c>
      <c r="BW101" t="s">
        <v>709</v>
      </c>
    </row>
    <row r="102" spans="1:75" x14ac:dyDescent="0.25">
      <c r="A102">
        <v>0</v>
      </c>
      <c r="B102" s="2" t="s">
        <v>710</v>
      </c>
      <c r="C102" s="72" t="s">
        <v>710</v>
      </c>
      <c r="D102" s="69">
        <v>999</v>
      </c>
      <c r="E102" s="69" t="e">
        <v>#N/A</v>
      </c>
      <c r="F102" s="69" t="e">
        <v>#N/A</v>
      </c>
      <c r="G102" s="72">
        <v>0</v>
      </c>
      <c r="H102" s="72">
        <v>0</v>
      </c>
      <c r="I102" s="72">
        <v>0</v>
      </c>
      <c r="J102" s="72">
        <v>0</v>
      </c>
      <c r="K102" s="72">
        <v>0</v>
      </c>
      <c r="L102" s="72">
        <v>0</v>
      </c>
      <c r="M102" s="72">
        <v>0</v>
      </c>
      <c r="N102" s="72">
        <v>0</v>
      </c>
      <c r="O102" s="72">
        <v>0</v>
      </c>
      <c r="P102" s="72">
        <v>0</v>
      </c>
      <c r="Q102" s="72">
        <v>0</v>
      </c>
      <c r="R102" s="72">
        <v>0</v>
      </c>
      <c r="S102" s="72">
        <v>0</v>
      </c>
      <c r="T102" s="72">
        <v>0</v>
      </c>
      <c r="U102" s="72">
        <v>0</v>
      </c>
      <c r="V102" s="72">
        <v>0</v>
      </c>
      <c r="W102" s="72">
        <v>0</v>
      </c>
      <c r="X102" s="72">
        <v>0</v>
      </c>
      <c r="Y102" s="72">
        <v>0</v>
      </c>
      <c r="Z102" s="72">
        <v>0</v>
      </c>
      <c r="AA102" s="72">
        <v>0</v>
      </c>
      <c r="AB102" s="72">
        <v>0</v>
      </c>
      <c r="AC102" s="72">
        <v>0</v>
      </c>
      <c r="AD102" s="72">
        <v>0</v>
      </c>
      <c r="AE102" s="72">
        <v>0</v>
      </c>
      <c r="AF102" s="72">
        <v>0</v>
      </c>
      <c r="AG102" s="72">
        <v>0</v>
      </c>
      <c r="AH102" s="72">
        <v>0</v>
      </c>
      <c r="AI102" s="72">
        <v>0</v>
      </c>
      <c r="AJ102" s="72">
        <v>0</v>
      </c>
      <c r="AK102" s="72">
        <v>0</v>
      </c>
      <c r="AL102" s="72">
        <v>0</v>
      </c>
      <c r="AM102" s="72">
        <v>0</v>
      </c>
      <c r="AN102" s="72">
        <v>0</v>
      </c>
      <c r="AO102" s="72">
        <v>0</v>
      </c>
      <c r="AP102" s="72">
        <v>0</v>
      </c>
      <c r="AQ102" s="72">
        <v>0</v>
      </c>
      <c r="AR102" s="72">
        <v>0</v>
      </c>
      <c r="AS102" s="72">
        <v>0</v>
      </c>
      <c r="AT102" s="72">
        <v>0</v>
      </c>
      <c r="AU102" s="72">
        <v>0</v>
      </c>
      <c r="AV102" s="72">
        <v>0</v>
      </c>
      <c r="AW102" s="72">
        <v>0</v>
      </c>
      <c r="AX102" s="72">
        <v>0</v>
      </c>
      <c r="AY102" s="72">
        <v>0</v>
      </c>
      <c r="AZ102" s="72">
        <v>0</v>
      </c>
      <c r="BA102" s="72">
        <v>0</v>
      </c>
      <c r="BB102" s="72">
        <v>0</v>
      </c>
      <c r="BC102" s="72">
        <v>0</v>
      </c>
      <c r="BD102" s="72">
        <v>0</v>
      </c>
      <c r="BE102" s="72">
        <v>0</v>
      </c>
      <c r="BF102" s="72">
        <v>0</v>
      </c>
      <c r="BG102" s="72">
        <v>0</v>
      </c>
      <c r="BH102" s="72">
        <v>0</v>
      </c>
      <c r="BI102" s="72">
        <v>0</v>
      </c>
      <c r="BJ102" s="72">
        <v>0</v>
      </c>
      <c r="BK102" s="72">
        <v>0</v>
      </c>
      <c r="BL102" s="72">
        <v>0</v>
      </c>
      <c r="BM102" s="72">
        <v>0</v>
      </c>
      <c r="BN102" s="72">
        <v>0</v>
      </c>
      <c r="BO102" s="72">
        <v>0</v>
      </c>
      <c r="BP102" s="72">
        <v>0</v>
      </c>
      <c r="BQ102" s="72">
        <v>0</v>
      </c>
      <c r="BS102" s="69">
        <v>0</v>
      </c>
      <c r="BT102" s="69">
        <v>0</v>
      </c>
      <c r="BU102" s="69">
        <v>0</v>
      </c>
      <c r="BW102" t="s">
        <v>710</v>
      </c>
    </row>
    <row r="103" spans="1:75" x14ac:dyDescent="0.25">
      <c r="C103" s="69"/>
      <c r="D103" s="69"/>
      <c r="E103" s="69"/>
      <c r="F103" s="69"/>
      <c r="G103" s="72"/>
      <c r="H103" s="72"/>
      <c r="I103" s="72"/>
      <c r="J103" s="72"/>
      <c r="K103" s="72"/>
      <c r="L103" s="72"/>
      <c r="M103" s="72"/>
      <c r="N103" s="72"/>
      <c r="O103" s="72"/>
      <c r="P103" s="72"/>
      <c r="Q103" s="72"/>
      <c r="R103" s="72"/>
      <c r="S103" s="72"/>
      <c r="T103" s="72"/>
      <c r="U103" s="72"/>
      <c r="V103" s="72"/>
      <c r="W103" s="72"/>
      <c r="X103" s="72"/>
      <c r="Y103" s="72"/>
      <c r="Z103" s="72"/>
      <c r="AA103" s="72"/>
      <c r="AB103" s="72"/>
      <c r="AC103" s="72"/>
      <c r="AD103" s="72"/>
      <c r="AE103" s="72"/>
      <c r="AF103" s="72"/>
      <c r="AG103" s="72"/>
      <c r="AH103" s="72"/>
      <c r="AI103" s="72"/>
      <c r="AJ103" s="72"/>
      <c r="AK103" s="72"/>
      <c r="AL103" s="72"/>
      <c r="AM103" s="72"/>
      <c r="AN103" s="72"/>
      <c r="AO103" s="72"/>
      <c r="AP103" s="72"/>
      <c r="AQ103" s="72"/>
      <c r="AR103" s="72"/>
      <c r="AS103" s="72"/>
      <c r="AT103" s="72"/>
      <c r="AU103" s="72"/>
      <c r="AV103" s="72"/>
      <c r="AW103" s="72"/>
      <c r="AX103" s="72"/>
      <c r="AY103" s="72"/>
      <c r="AZ103" s="72"/>
      <c r="BA103" s="72"/>
      <c r="BB103" s="72"/>
      <c r="BC103" s="72"/>
      <c r="BD103" s="72"/>
      <c r="BE103" s="72"/>
      <c r="BF103" s="72"/>
      <c r="BG103" s="72"/>
      <c r="BH103" s="72"/>
      <c r="BI103" s="72"/>
      <c r="BJ103" s="72"/>
      <c r="BK103" s="72"/>
      <c r="BL103" s="72"/>
      <c r="BM103" s="72"/>
      <c r="BN103" s="72"/>
    </row>
    <row r="104" spans="1:75" x14ac:dyDescent="0.25">
      <c r="C104" s="69"/>
      <c r="D104" s="69"/>
      <c r="E104" s="69"/>
      <c r="F104" s="69"/>
      <c r="G104" s="72"/>
      <c r="H104" s="72"/>
      <c r="I104" s="72"/>
      <c r="J104" s="72"/>
      <c r="K104" s="72"/>
      <c r="L104" s="72"/>
      <c r="M104" s="72"/>
      <c r="N104" s="72"/>
      <c r="O104" s="72"/>
      <c r="P104" s="72"/>
      <c r="Q104" s="72"/>
      <c r="R104" s="72"/>
      <c r="S104" s="72"/>
      <c r="T104" s="72"/>
      <c r="U104" s="72"/>
      <c r="V104" s="72"/>
      <c r="W104" s="72"/>
      <c r="X104" s="72"/>
      <c r="Y104" s="72"/>
      <c r="Z104" s="72"/>
      <c r="AA104" s="72"/>
      <c r="AB104" s="72"/>
      <c r="AC104" s="72"/>
      <c r="AD104" s="72"/>
      <c r="AE104" s="72"/>
      <c r="AF104" s="72"/>
      <c r="AG104" s="72"/>
      <c r="AH104" s="72"/>
      <c r="AI104" s="72"/>
      <c r="AJ104" s="72"/>
      <c r="AK104" s="72"/>
      <c r="AL104" s="72"/>
      <c r="AM104" s="72"/>
      <c r="AN104" s="72"/>
      <c r="AO104" s="72"/>
      <c r="AP104" s="72"/>
      <c r="AQ104" s="72"/>
      <c r="AR104" s="72"/>
      <c r="AS104" s="72"/>
      <c r="AT104" s="72"/>
      <c r="AU104" s="72"/>
      <c r="AV104" s="72"/>
      <c r="AW104" s="72"/>
      <c r="AX104" s="72"/>
      <c r="AY104" s="72"/>
      <c r="AZ104" s="72"/>
      <c r="BA104" s="72"/>
      <c r="BB104" s="72"/>
      <c r="BC104" s="72"/>
      <c r="BD104" s="72"/>
      <c r="BE104" s="72"/>
      <c r="BF104" s="72"/>
      <c r="BG104" s="72"/>
      <c r="BH104" s="72"/>
      <c r="BI104" s="72"/>
      <c r="BJ104" s="72"/>
      <c r="BK104" s="72"/>
      <c r="BL104" s="72"/>
      <c r="BM104" s="72"/>
      <c r="BN104" s="72"/>
    </row>
    <row r="106" spans="1:75" x14ac:dyDescent="0.25">
      <c r="G106" s="72">
        <v>0</v>
      </c>
      <c r="H106" s="72">
        <v>0</v>
      </c>
      <c r="I106" s="72">
        <v>4689.22</v>
      </c>
      <c r="J106" s="72">
        <v>0</v>
      </c>
      <c r="K106" s="72">
        <v>6950</v>
      </c>
      <c r="L106" s="72">
        <v>109674.63</v>
      </c>
      <c r="M106" s="72">
        <v>17411.36</v>
      </c>
      <c r="N106" s="72">
        <v>303785.61</v>
      </c>
      <c r="O106" s="72">
        <v>0</v>
      </c>
      <c r="P106" s="72">
        <v>121831.43999999999</v>
      </c>
      <c r="Q106" s="72">
        <v>28051.8</v>
      </c>
      <c r="R106" s="72">
        <v>2323.6</v>
      </c>
      <c r="S106" s="72">
        <v>147027.37</v>
      </c>
      <c r="T106" s="72">
        <v>15290</v>
      </c>
      <c r="U106" s="72">
        <v>0</v>
      </c>
      <c r="V106" s="72">
        <v>0</v>
      </c>
      <c r="W106" s="72">
        <v>0</v>
      </c>
      <c r="X106" s="72">
        <v>0</v>
      </c>
      <c r="Y106" s="72">
        <v>0</v>
      </c>
      <c r="Z106" s="72">
        <v>29629.060000000005</v>
      </c>
      <c r="AA106" s="72">
        <v>0</v>
      </c>
      <c r="AB106" s="72">
        <v>0</v>
      </c>
      <c r="AC106" s="72">
        <v>0</v>
      </c>
      <c r="AD106" s="72">
        <v>0</v>
      </c>
      <c r="AE106" s="72">
        <v>0</v>
      </c>
      <c r="AF106" s="72">
        <v>0</v>
      </c>
      <c r="AG106" s="72">
        <v>1343.69</v>
      </c>
      <c r="AH106" s="72">
        <v>2899.85</v>
      </c>
      <c r="AI106" s="72">
        <v>0</v>
      </c>
      <c r="AJ106" s="72">
        <v>0</v>
      </c>
      <c r="AK106" s="72">
        <v>-5681.0899999999983</v>
      </c>
      <c r="AL106" s="72">
        <v>1420.99</v>
      </c>
      <c r="AM106" s="72">
        <v>280.87</v>
      </c>
      <c r="AN106" s="72">
        <v>0</v>
      </c>
      <c r="AO106" s="72">
        <v>-839.11</v>
      </c>
      <c r="AP106" s="72">
        <v>0</v>
      </c>
      <c r="AQ106" s="72">
        <v>4628.95</v>
      </c>
      <c r="AR106" s="72">
        <v>22981.51</v>
      </c>
      <c r="AS106" s="72">
        <v>4905.3499999999985</v>
      </c>
      <c r="AT106" s="72">
        <v>0</v>
      </c>
      <c r="AU106" s="72">
        <v>0</v>
      </c>
      <c r="AV106" s="72">
        <v>0</v>
      </c>
      <c r="AW106" s="72">
        <v>0</v>
      </c>
      <c r="AX106" s="72">
        <v>0</v>
      </c>
      <c r="AY106" s="72">
        <v>0</v>
      </c>
      <c r="AZ106" s="72">
        <v>0</v>
      </c>
      <c r="BA106" s="72">
        <v>18424.91</v>
      </c>
      <c r="BB106" s="72">
        <v>0</v>
      </c>
      <c r="BC106" s="72">
        <v>4728.1699999999992</v>
      </c>
      <c r="BD106" s="72">
        <v>4597.2399999999989</v>
      </c>
      <c r="BE106" s="72">
        <v>0</v>
      </c>
      <c r="BF106" s="72">
        <v>2589.39</v>
      </c>
      <c r="BG106" s="72">
        <v>1059.1399999999999</v>
      </c>
      <c r="BH106" s="72">
        <v>0</v>
      </c>
      <c r="BI106" s="72">
        <v>0</v>
      </c>
      <c r="BJ106" s="72">
        <v>0</v>
      </c>
      <c r="BK106" s="72">
        <v>0</v>
      </c>
      <c r="BL106" s="72">
        <v>0</v>
      </c>
      <c r="BM106" s="72">
        <v>10730.4</v>
      </c>
      <c r="BN106" s="72">
        <v>53134.96</v>
      </c>
    </row>
  </sheetData>
  <autoFilter ref="A4:BW102" xr:uid="{C4C2B5F6-0126-4803-8ADE-D5E78EEE0C92}"/>
  <mergeCells count="3">
    <mergeCell ref="E3:F3"/>
    <mergeCell ref="G3:Y3"/>
    <mergeCell ref="Z3:BL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686DDE-8E7C-45CA-B1F9-7625BF9762B8}">
  <dimension ref="A1:CZ100"/>
  <sheetViews>
    <sheetView topLeftCell="CN1" zoomScale="70" zoomScaleNormal="70" workbookViewId="0">
      <selection activeCell="BK10" sqref="BK10"/>
    </sheetView>
  </sheetViews>
  <sheetFormatPr defaultRowHeight="15" x14ac:dyDescent="0.25"/>
  <cols>
    <col min="1" max="1" width="6.42578125" bestFit="1" customWidth="1"/>
    <col min="2" max="2" width="84.5703125" bestFit="1" customWidth="1"/>
    <col min="3" max="3" width="10.28515625"/>
    <col min="4" max="4" width="22" style="33" bestFit="1" customWidth="1"/>
    <col min="5" max="5" width="84.5703125" bestFit="1" customWidth="1"/>
    <col min="6" max="6" width="75.140625" hidden="1" customWidth="1"/>
    <col min="7" max="7" width="16.5703125" hidden="1" customWidth="1"/>
    <col min="8" max="8" width="17.85546875" hidden="1" customWidth="1"/>
    <col min="9" max="9" width="14.140625" hidden="1" customWidth="1"/>
    <col min="10" max="19" width="13.140625" hidden="1" customWidth="1"/>
    <col min="20" max="20" width="12.5703125" hidden="1" customWidth="1"/>
    <col min="21" max="21" width="18.28515625" hidden="1" customWidth="1"/>
    <col min="22" max="22" width="12.28515625" hidden="1" customWidth="1"/>
    <col min="23" max="23" width="12.5703125" hidden="1" customWidth="1"/>
    <col min="24" max="24" width="10.28515625" hidden="1" customWidth="1"/>
    <col min="25" max="25" width="10.140625" hidden="1" customWidth="1"/>
    <col min="26" max="26" width="26.42578125" style="8" bestFit="1" customWidth="1"/>
    <col min="27" max="27" width="13.140625" style="8" bestFit="1" customWidth="1"/>
    <col min="28" max="28" width="9.42578125" bestFit="1" customWidth="1"/>
    <col min="29" max="29" width="22.28515625" bestFit="1" customWidth="1"/>
    <col min="30" max="31" width="20.140625" bestFit="1" customWidth="1"/>
    <col min="32" max="32" width="9" bestFit="1" customWidth="1"/>
    <col min="33" max="33" width="19.140625" bestFit="1" customWidth="1"/>
    <col min="34" max="34" width="19.5703125" bestFit="1" customWidth="1"/>
    <col min="35" max="35" width="17.85546875" bestFit="1" customWidth="1"/>
    <col min="36" max="36" width="17" bestFit="1" customWidth="1"/>
    <col min="37" max="37" width="40.85546875" customWidth="1"/>
    <col min="38" max="38" width="49" bestFit="1" customWidth="1"/>
    <col min="39" max="39" width="28" bestFit="1" customWidth="1"/>
    <col min="40" max="40" width="53.85546875" bestFit="1" customWidth="1"/>
    <col min="41" max="41" width="49" bestFit="1" customWidth="1"/>
    <col min="42" max="42" width="17.85546875" bestFit="1" customWidth="1"/>
    <col min="43" max="45" width="9" bestFit="1" customWidth="1"/>
    <col min="46" max="47" width="56.42578125" customWidth="1"/>
    <col min="48" max="48" width="21.140625" bestFit="1" customWidth="1"/>
    <col min="49" max="51" width="46.28515625" customWidth="1"/>
    <col min="52" max="58" width="53" customWidth="1"/>
    <col min="59" max="59" width="18.5703125" bestFit="1" customWidth="1"/>
    <col min="60" max="60" width="18.85546875" bestFit="1" customWidth="1"/>
    <col min="61" max="61" width="23.5703125" bestFit="1" customWidth="1"/>
    <col min="62" max="62" width="11.5703125" bestFit="1" customWidth="1"/>
    <col min="63" max="63" width="50.85546875" customWidth="1"/>
    <col min="64" max="64" width="20.140625" bestFit="1" customWidth="1"/>
    <col min="65" max="66" width="55.7109375" customWidth="1"/>
    <col min="67" max="68" width="9.28515625" bestFit="1" customWidth="1"/>
    <col min="71" max="71" width="37" bestFit="1" customWidth="1"/>
    <col min="72" max="72" width="50.28515625" bestFit="1" customWidth="1"/>
    <col min="73" max="73" width="19.5703125" bestFit="1" customWidth="1"/>
    <col min="74" max="74" width="50" customWidth="1"/>
    <col min="75" max="75" width="19.140625" bestFit="1" customWidth="1"/>
    <col min="76" max="76" width="20.140625" bestFit="1" customWidth="1"/>
    <col min="77" max="77" width="24" bestFit="1" customWidth="1"/>
    <col min="78" max="78" width="19.140625" bestFit="1" customWidth="1"/>
    <col min="79" max="80" width="42.5703125" customWidth="1"/>
    <col min="81" max="81" width="10" bestFit="1" customWidth="1"/>
    <col min="82" max="83" width="40.28515625" customWidth="1"/>
    <col min="84" max="84" width="37.85546875" bestFit="1" customWidth="1"/>
    <col min="85" max="85" width="61.140625" bestFit="1" customWidth="1"/>
    <col min="86" max="86" width="18.28515625" bestFit="1" customWidth="1"/>
    <col min="87" max="87" width="52.28515625" bestFit="1" customWidth="1"/>
    <col min="88" max="88" width="9.28515625" bestFit="1" customWidth="1"/>
    <col min="89" max="89" width="21.7109375" bestFit="1" customWidth="1"/>
    <col min="90" max="90" width="25.85546875" bestFit="1" customWidth="1"/>
    <col min="91" max="91" width="19.85546875" bestFit="1" customWidth="1"/>
    <col min="92" max="92" width="32.85546875" bestFit="1" customWidth="1"/>
    <col min="93" max="93" width="18.28515625" bestFit="1" customWidth="1"/>
    <col min="94" max="94" width="45.85546875" bestFit="1" customWidth="1"/>
    <col min="95" max="95" width="46.140625" bestFit="1" customWidth="1"/>
    <col min="96" max="96" width="29" bestFit="1" customWidth="1"/>
    <col min="97" max="97" width="68.7109375" bestFit="1" customWidth="1"/>
    <col min="98" max="98" width="22.42578125" bestFit="1" customWidth="1"/>
    <col min="99" max="99" width="15.7109375" bestFit="1" customWidth="1"/>
    <col min="100" max="100" width="22.28515625" bestFit="1" customWidth="1"/>
    <col min="101" max="101" width="25.140625" bestFit="1" customWidth="1"/>
    <col min="102" max="102" width="20.42578125" bestFit="1" customWidth="1"/>
    <col min="103" max="103" width="24.42578125" customWidth="1"/>
  </cols>
  <sheetData>
    <row r="1" spans="1:104" ht="295.5" customHeight="1" x14ac:dyDescent="0.25">
      <c r="Z1" s="62" t="s">
        <v>1</v>
      </c>
      <c r="AC1" s="45" t="s">
        <v>2</v>
      </c>
      <c r="AD1" s="46" t="s">
        <v>3</v>
      </c>
      <c r="AE1" s="45" t="s">
        <v>4</v>
      </c>
      <c r="AF1" s="46" t="s">
        <v>5</v>
      </c>
      <c r="AG1" s="45" t="s">
        <v>6</v>
      </c>
      <c r="AH1" s="45" t="s">
        <v>7</v>
      </c>
      <c r="AI1" s="45" t="s">
        <v>8</v>
      </c>
      <c r="AJ1" s="39" t="s">
        <v>9</v>
      </c>
      <c r="AK1" s="46" t="s">
        <v>10</v>
      </c>
      <c r="AL1" s="46" t="s">
        <v>11</v>
      </c>
      <c r="AM1" s="46" t="s">
        <v>12</v>
      </c>
      <c r="AN1" s="46" t="s">
        <v>13</v>
      </c>
      <c r="AO1" s="46" t="s">
        <v>14</v>
      </c>
      <c r="AP1" s="46" t="s">
        <v>15</v>
      </c>
      <c r="AT1" s="45" t="s">
        <v>16</v>
      </c>
      <c r="AU1" s="44" t="s">
        <v>17</v>
      </c>
      <c r="AV1" s="45" t="s">
        <v>18</v>
      </c>
      <c r="AW1" s="45" t="s">
        <v>19</v>
      </c>
      <c r="AX1" s="45" t="s">
        <v>20</v>
      </c>
      <c r="AY1" s="45" t="s">
        <v>21</v>
      </c>
      <c r="AZ1" s="45" t="s">
        <v>22</v>
      </c>
      <c r="BA1" s="43" t="s">
        <v>23</v>
      </c>
      <c r="BB1" s="43" t="s">
        <v>24</v>
      </c>
      <c r="BC1" s="41" t="s">
        <v>25</v>
      </c>
      <c r="BD1" s="41" t="s">
        <v>26</v>
      </c>
      <c r="BE1" s="43" t="s">
        <v>27</v>
      </c>
      <c r="BF1" s="45" t="s">
        <v>28</v>
      </c>
      <c r="BG1" s="44" t="s">
        <v>29</v>
      </c>
      <c r="BH1" s="44" t="s">
        <v>30</v>
      </c>
      <c r="BI1" s="44" t="s">
        <v>31</v>
      </c>
      <c r="BJ1" s="44" t="s">
        <v>32</v>
      </c>
      <c r="BK1" s="44" t="s">
        <v>33</v>
      </c>
      <c r="BL1" s="44" t="s">
        <v>34</v>
      </c>
      <c r="BM1" s="46" t="s">
        <v>35</v>
      </c>
      <c r="BN1" s="44" t="s">
        <v>36</v>
      </c>
      <c r="BO1" s="44" t="s">
        <v>37</v>
      </c>
      <c r="BP1" s="44" t="s">
        <v>38</v>
      </c>
      <c r="BQ1" s="44" t="s">
        <v>39</v>
      </c>
      <c r="BR1" s="44" t="s">
        <v>40</v>
      </c>
      <c r="BS1" s="44" t="s">
        <v>41</v>
      </c>
      <c r="BT1" s="46" t="s">
        <v>42</v>
      </c>
      <c r="BU1" s="46" t="s">
        <v>43</v>
      </c>
      <c r="BV1" s="46" t="s">
        <v>44</v>
      </c>
      <c r="BW1" s="46" t="s">
        <v>45</v>
      </c>
      <c r="BX1" s="46" t="s">
        <v>46</v>
      </c>
      <c r="BY1" s="46" t="s">
        <v>47</v>
      </c>
      <c r="BZ1" s="46" t="s">
        <v>48</v>
      </c>
      <c r="CA1" s="46" t="s">
        <v>49</v>
      </c>
      <c r="CB1" s="46" t="s">
        <v>50</v>
      </c>
      <c r="CC1" s="46" t="s">
        <v>51</v>
      </c>
      <c r="CD1" s="46" t="s">
        <v>52</v>
      </c>
      <c r="CE1" s="46" t="s">
        <v>53</v>
      </c>
      <c r="CF1" s="46" t="s">
        <v>54</v>
      </c>
      <c r="CG1" s="44" t="s">
        <v>55</v>
      </c>
      <c r="CH1" s="44" t="s">
        <v>56</v>
      </c>
      <c r="CI1" s="44" t="s">
        <v>57</v>
      </c>
      <c r="CJ1" s="33"/>
      <c r="CK1" s="44" t="s">
        <v>58</v>
      </c>
      <c r="CL1" s="44" t="s">
        <v>59</v>
      </c>
      <c r="CM1" s="44" t="s">
        <v>60</v>
      </c>
      <c r="CN1" s="44" t="s">
        <v>61</v>
      </c>
      <c r="CO1" s="44" t="s">
        <v>62</v>
      </c>
      <c r="CP1" s="44" t="s">
        <v>63</v>
      </c>
      <c r="CQ1" s="44" t="s">
        <v>64</v>
      </c>
      <c r="CR1" s="44" t="s">
        <v>65</v>
      </c>
      <c r="CS1" s="41" t="s">
        <v>66</v>
      </c>
      <c r="CT1" s="41" t="s">
        <v>67</v>
      </c>
      <c r="CU1" s="41" t="s">
        <v>68</v>
      </c>
      <c r="CV1" s="41" t="s">
        <v>69</v>
      </c>
      <c r="CW1" s="41" t="s">
        <v>70</v>
      </c>
      <c r="CX1" s="41" t="s">
        <v>71</v>
      </c>
    </row>
    <row r="2" spans="1:104" ht="47.25" x14ac:dyDescent="0.25">
      <c r="AC2" s="34"/>
      <c r="AD2" s="33"/>
      <c r="AE2" s="34"/>
      <c r="AF2" s="33"/>
      <c r="AG2" s="34"/>
      <c r="AH2" s="26"/>
      <c r="AI2" s="34"/>
      <c r="AJ2" s="34"/>
      <c r="AK2" s="34"/>
      <c r="AL2" s="33"/>
      <c r="AM2" s="33"/>
      <c r="AN2" s="33"/>
      <c r="AO2" s="33"/>
      <c r="AP2" s="33"/>
      <c r="AT2" s="45" t="s">
        <v>711</v>
      </c>
      <c r="AV2" s="34"/>
      <c r="AW2" s="34"/>
      <c r="AX2" s="34"/>
      <c r="AY2" s="34"/>
      <c r="AZ2" s="34"/>
      <c r="BA2" s="34"/>
      <c r="BB2" s="34"/>
      <c r="BE2" s="34"/>
      <c r="BF2" s="34"/>
      <c r="BM2" s="47" t="s">
        <v>712</v>
      </c>
      <c r="BT2" s="33"/>
      <c r="BU2" s="33"/>
      <c r="BV2" s="33"/>
      <c r="BW2" s="33"/>
      <c r="BX2" s="33"/>
      <c r="BY2" s="33"/>
      <c r="BZ2" s="33"/>
      <c r="CA2" s="33"/>
      <c r="CB2" s="47" t="s">
        <v>74</v>
      </c>
      <c r="CC2" s="33"/>
      <c r="CD2" s="33"/>
      <c r="CE2" s="33"/>
      <c r="CF2" s="33"/>
      <c r="CG2" s="3" t="s">
        <v>72</v>
      </c>
      <c r="CJ2" s="3" t="s">
        <v>73</v>
      </c>
      <c r="CN2" s="47" t="s">
        <v>74</v>
      </c>
      <c r="CS2" s="33" t="s">
        <v>713</v>
      </c>
      <c r="CT2" s="3" t="s">
        <v>714</v>
      </c>
      <c r="CU2" s="33" t="s">
        <v>713</v>
      </c>
      <c r="CY2" s="3" t="s">
        <v>76</v>
      </c>
    </row>
    <row r="3" spans="1:104" ht="15.75" x14ac:dyDescent="0.25">
      <c r="D3" s="3" t="s">
        <v>77</v>
      </c>
      <c r="E3" s="3"/>
      <c r="F3" s="3"/>
      <c r="G3" s="3"/>
      <c r="H3" s="3"/>
      <c r="I3" s="3"/>
      <c r="J3" s="3"/>
      <c r="K3" s="3"/>
      <c r="L3" s="3"/>
      <c r="M3" s="3"/>
      <c r="N3" s="3"/>
      <c r="O3" s="3"/>
      <c r="P3" s="3"/>
      <c r="Q3" s="3"/>
      <c r="R3" s="3"/>
      <c r="S3" s="3"/>
      <c r="T3" s="3"/>
      <c r="U3" s="3"/>
      <c r="V3" s="3"/>
      <c r="W3" s="3"/>
      <c r="X3" s="3"/>
      <c r="Y3" s="3"/>
      <c r="Z3" s="7" t="s">
        <v>78</v>
      </c>
      <c r="AA3" s="7"/>
      <c r="AB3" s="3"/>
      <c r="AC3" s="7">
        <v>116659548.59000005</v>
      </c>
      <c r="AD3" s="7">
        <v>3225566</v>
      </c>
      <c r="AE3" s="7">
        <v>9364803.9799999986</v>
      </c>
      <c r="AF3" s="7">
        <v>0</v>
      </c>
      <c r="AG3" s="7">
        <v>5313514.0600000005</v>
      </c>
      <c r="AH3" s="7">
        <v>6215659.5500000007</v>
      </c>
      <c r="AI3" s="7">
        <v>559504.75</v>
      </c>
      <c r="AJ3" s="7">
        <v>108377.93</v>
      </c>
      <c r="AK3" s="7">
        <v>4223748.8600000003</v>
      </c>
      <c r="AL3" s="7">
        <v>2279830.0999999996</v>
      </c>
      <c r="AM3" s="7">
        <v>127232.42</v>
      </c>
      <c r="AN3" s="7">
        <v>160666.37000000002</v>
      </c>
      <c r="AO3" s="7">
        <v>1416632.86</v>
      </c>
      <c r="AP3" s="7">
        <v>580085.22</v>
      </c>
      <c r="AQ3" s="7">
        <v>0</v>
      </c>
      <c r="AR3" s="7">
        <v>0</v>
      </c>
      <c r="AS3" s="7">
        <v>0</v>
      </c>
      <c r="AT3" s="7">
        <v>76845257.87000002</v>
      </c>
      <c r="AU3" s="7">
        <v>885156.22999999986</v>
      </c>
      <c r="AV3" s="7">
        <v>29271226.440000016</v>
      </c>
      <c r="AW3" s="7">
        <v>3011080.94</v>
      </c>
      <c r="AX3" s="7">
        <v>8284987.120000002</v>
      </c>
      <c r="AY3" s="7">
        <v>1011731.27</v>
      </c>
      <c r="AZ3" s="7">
        <v>3440756.2500000014</v>
      </c>
      <c r="BA3" s="7">
        <v>737869.41999999993</v>
      </c>
      <c r="BB3" s="7">
        <v>362675.7</v>
      </c>
      <c r="BC3" s="7">
        <v>240365.53000000003</v>
      </c>
      <c r="BD3" s="7">
        <v>165548.36000000002</v>
      </c>
      <c r="BE3" s="7">
        <v>1779184.9100000001</v>
      </c>
      <c r="BF3" s="7">
        <v>645411.41999999981</v>
      </c>
      <c r="BG3" s="7">
        <v>1801547.15</v>
      </c>
      <c r="BH3" s="7">
        <v>432277.42999999982</v>
      </c>
      <c r="BI3" s="7">
        <v>2351097.0599999987</v>
      </c>
      <c r="BJ3" s="7">
        <v>0</v>
      </c>
      <c r="BK3" s="7">
        <v>995459.37999999977</v>
      </c>
      <c r="BL3" s="7">
        <v>4345257.8599999994</v>
      </c>
      <c r="BM3" s="7">
        <v>1293846.0699999998</v>
      </c>
      <c r="BN3" s="7">
        <v>0</v>
      </c>
      <c r="BO3" s="7">
        <v>0</v>
      </c>
      <c r="BP3" s="7">
        <v>0</v>
      </c>
      <c r="BQ3" s="7">
        <v>0</v>
      </c>
      <c r="BR3" s="7">
        <v>0</v>
      </c>
      <c r="BS3" s="7">
        <v>0</v>
      </c>
      <c r="BT3" s="7">
        <v>478311.47000000003</v>
      </c>
      <c r="BU3" s="7">
        <v>1372802.5300000003</v>
      </c>
      <c r="BV3" s="7">
        <v>503369.62000000011</v>
      </c>
      <c r="BW3" s="7">
        <v>2137418.4599999995</v>
      </c>
      <c r="BX3" s="7">
        <v>5579322.8899999987</v>
      </c>
      <c r="BY3" s="7">
        <v>1162692.9800000002</v>
      </c>
      <c r="BZ3" s="7">
        <v>2194155.5000000005</v>
      </c>
      <c r="CA3" s="7">
        <v>2375036.15</v>
      </c>
      <c r="CB3" s="7">
        <v>0</v>
      </c>
      <c r="CC3" s="7">
        <v>0</v>
      </c>
      <c r="CD3" s="7">
        <v>762785.02999999991</v>
      </c>
      <c r="CE3" s="7">
        <v>0</v>
      </c>
      <c r="CF3" s="7">
        <v>0</v>
      </c>
      <c r="CG3" s="7">
        <v>456504.48000000004</v>
      </c>
      <c r="CH3" s="7">
        <v>1955</v>
      </c>
      <c r="CI3" s="7">
        <v>0</v>
      </c>
      <c r="CJ3" s="7"/>
      <c r="CK3" s="7">
        <v>0</v>
      </c>
      <c r="CL3" s="7">
        <v>466563.32</v>
      </c>
      <c r="CM3" s="7">
        <v>67873.210000000021</v>
      </c>
      <c r="CN3" s="7">
        <v>330915.71000000002</v>
      </c>
      <c r="CO3" s="7">
        <v>0</v>
      </c>
      <c r="CP3" s="7">
        <v>0</v>
      </c>
      <c r="CQ3" s="7">
        <v>0</v>
      </c>
      <c r="CR3" s="7">
        <v>0</v>
      </c>
      <c r="CS3" s="7">
        <v>11022465.913301531</v>
      </c>
      <c r="CT3" s="7">
        <v>0</v>
      </c>
      <c r="CU3" s="7">
        <v>982800.13000000012</v>
      </c>
      <c r="CV3" s="7">
        <v>0</v>
      </c>
      <c r="CW3" s="7">
        <v>0</v>
      </c>
      <c r="CX3" s="7">
        <v>0</v>
      </c>
    </row>
    <row r="4" spans="1:104" ht="63" x14ac:dyDescent="0.25">
      <c r="D4" s="77" t="s">
        <v>79</v>
      </c>
      <c r="E4" s="78" t="s">
        <v>80</v>
      </c>
      <c r="F4" s="78" t="s">
        <v>81</v>
      </c>
      <c r="G4" s="79" t="s">
        <v>82</v>
      </c>
      <c r="H4" s="77" t="s">
        <v>83</v>
      </c>
      <c r="I4" s="77" t="s">
        <v>84</v>
      </c>
      <c r="J4" s="77" t="s">
        <v>85</v>
      </c>
      <c r="K4" s="77" t="s">
        <v>86</v>
      </c>
      <c r="L4" s="77" t="s">
        <v>87</v>
      </c>
      <c r="M4" s="77" t="s">
        <v>88</v>
      </c>
      <c r="N4" s="77" t="s">
        <v>89</v>
      </c>
      <c r="O4" s="77" t="s">
        <v>90</v>
      </c>
      <c r="P4" s="77" t="s">
        <v>91</v>
      </c>
      <c r="Q4" s="77" t="s">
        <v>92</v>
      </c>
      <c r="R4" s="80" t="s">
        <v>93</v>
      </c>
      <c r="S4" s="80" t="s">
        <v>94</v>
      </c>
      <c r="T4" s="80" t="s">
        <v>95</v>
      </c>
      <c r="U4" s="80" t="s">
        <v>96</v>
      </c>
      <c r="V4" s="80" t="s">
        <v>97</v>
      </c>
      <c r="W4" s="80" t="s">
        <v>98</v>
      </c>
      <c r="X4" s="80" t="s">
        <v>99</v>
      </c>
      <c r="Y4" s="80"/>
      <c r="Z4" s="81" t="s">
        <v>100</v>
      </c>
      <c r="AA4" s="81" t="s">
        <v>101</v>
      </c>
      <c r="AB4" s="80" t="s">
        <v>102</v>
      </c>
      <c r="AC4" s="81" t="s">
        <v>103</v>
      </c>
      <c r="AD4" s="80" t="s">
        <v>104</v>
      </c>
      <c r="AE4" s="81" t="s">
        <v>105</v>
      </c>
      <c r="AF4" s="80" t="s">
        <v>106</v>
      </c>
      <c r="AG4" s="81" t="s">
        <v>107</v>
      </c>
      <c r="AH4" s="81" t="s">
        <v>108</v>
      </c>
      <c r="AI4" s="81" t="s">
        <v>109</v>
      </c>
      <c r="AJ4" s="80" t="s">
        <v>110</v>
      </c>
      <c r="AK4" s="80" t="s">
        <v>111</v>
      </c>
      <c r="AL4" s="80" t="s">
        <v>112</v>
      </c>
      <c r="AM4" s="80" t="s">
        <v>113</v>
      </c>
      <c r="AN4" s="80" t="s">
        <v>114</v>
      </c>
      <c r="AO4" s="80" t="s">
        <v>115</v>
      </c>
      <c r="AP4" s="80" t="s">
        <v>116</v>
      </c>
      <c r="AQ4" s="80" t="s">
        <v>117</v>
      </c>
      <c r="AR4" s="80" t="s">
        <v>118</v>
      </c>
      <c r="AS4" s="80" t="s">
        <v>119</v>
      </c>
      <c r="AT4" s="82" t="s">
        <v>120</v>
      </c>
      <c r="AU4" s="77" t="s">
        <v>121</v>
      </c>
      <c r="AV4" s="82" t="s">
        <v>122</v>
      </c>
      <c r="AW4" s="82" t="s">
        <v>123</v>
      </c>
      <c r="AX4" s="82" t="s">
        <v>124</v>
      </c>
      <c r="AY4" s="82" t="s">
        <v>125</v>
      </c>
      <c r="AZ4" s="82" t="s">
        <v>126</v>
      </c>
      <c r="BA4" s="82" t="s">
        <v>127</v>
      </c>
      <c r="BB4" s="82" t="s">
        <v>128</v>
      </c>
      <c r="BC4" s="77" t="s">
        <v>129</v>
      </c>
      <c r="BD4" s="77" t="s">
        <v>130</v>
      </c>
      <c r="BE4" s="82" t="s">
        <v>131</v>
      </c>
      <c r="BF4" s="82" t="s">
        <v>132</v>
      </c>
      <c r="BG4" s="77" t="s">
        <v>133</v>
      </c>
      <c r="BH4" s="77" t="s">
        <v>134</v>
      </c>
      <c r="BI4" s="77" t="s">
        <v>135</v>
      </c>
      <c r="BJ4" s="80" t="s">
        <v>136</v>
      </c>
      <c r="BK4" s="80" t="s">
        <v>137</v>
      </c>
      <c r="BL4" s="80" t="s">
        <v>138</v>
      </c>
      <c r="BM4" s="83" t="s">
        <v>139</v>
      </c>
      <c r="BN4" s="83" t="s">
        <v>140</v>
      </c>
      <c r="BO4" s="83" t="s">
        <v>141</v>
      </c>
      <c r="BP4" s="83" t="s">
        <v>142</v>
      </c>
      <c r="BQ4" s="83" t="s">
        <v>143</v>
      </c>
      <c r="BR4" s="83" t="s">
        <v>144</v>
      </c>
      <c r="BS4" s="83" t="s">
        <v>145</v>
      </c>
      <c r="BT4" s="80" t="s">
        <v>146</v>
      </c>
      <c r="BU4" s="80" t="s">
        <v>147</v>
      </c>
      <c r="BV4" s="80" t="s">
        <v>148</v>
      </c>
      <c r="BW4" s="80" t="s">
        <v>149</v>
      </c>
      <c r="BX4" s="80" t="s">
        <v>150</v>
      </c>
      <c r="BY4" s="80" t="s">
        <v>151</v>
      </c>
      <c r="BZ4" s="80" t="s">
        <v>152</v>
      </c>
      <c r="CA4" s="83" t="s">
        <v>153</v>
      </c>
      <c r="CB4" s="83" t="s">
        <v>154</v>
      </c>
      <c r="CC4" s="80" t="s">
        <v>155</v>
      </c>
      <c r="CD4" s="80" t="s">
        <v>156</v>
      </c>
      <c r="CE4" s="80" t="s">
        <v>157</v>
      </c>
      <c r="CF4" s="80" t="s">
        <v>158</v>
      </c>
      <c r="CG4" s="80" t="s">
        <v>159</v>
      </c>
      <c r="CH4" s="80" t="s">
        <v>160</v>
      </c>
      <c r="CI4" s="80" t="s">
        <v>161</v>
      </c>
      <c r="CJ4" s="80" t="s">
        <v>162</v>
      </c>
      <c r="CK4" s="80" t="s">
        <v>163</v>
      </c>
      <c r="CL4" s="80" t="s">
        <v>164</v>
      </c>
      <c r="CM4" s="80" t="s">
        <v>165</v>
      </c>
      <c r="CN4" s="83" t="s">
        <v>166</v>
      </c>
      <c r="CO4" s="83" t="s">
        <v>167</v>
      </c>
      <c r="CP4" s="83" t="s">
        <v>168</v>
      </c>
      <c r="CQ4" s="83" t="s">
        <v>169</v>
      </c>
      <c r="CR4" s="83" t="s">
        <v>170</v>
      </c>
      <c r="CS4" s="80" t="s">
        <v>171</v>
      </c>
      <c r="CT4" s="80" t="s">
        <v>172</v>
      </c>
      <c r="CU4" s="80" t="s">
        <v>173</v>
      </c>
      <c r="CV4" s="80" t="s">
        <v>174</v>
      </c>
      <c r="CW4" s="80" t="s">
        <v>175</v>
      </c>
      <c r="CX4" s="80" t="s">
        <v>176</v>
      </c>
      <c r="CY4" s="80"/>
    </row>
    <row r="5" spans="1:104" x14ac:dyDescent="0.25">
      <c r="A5" s="103" t="s">
        <v>179</v>
      </c>
      <c r="B5" s="69" t="s">
        <v>180</v>
      </c>
      <c r="C5" s="69"/>
      <c r="D5" s="84">
        <v>3114</v>
      </c>
      <c r="E5" s="69" t="s">
        <v>180</v>
      </c>
      <c r="F5" s="69" t="s">
        <v>181</v>
      </c>
      <c r="G5" s="69"/>
      <c r="H5" s="69"/>
      <c r="I5" s="69"/>
      <c r="J5" s="69"/>
      <c r="K5" s="69"/>
      <c r="L5" s="69"/>
      <c r="M5" s="69"/>
      <c r="N5" s="69"/>
      <c r="O5" s="69"/>
      <c r="P5" s="69"/>
      <c r="Q5" s="69"/>
      <c r="R5" s="69"/>
      <c r="S5" s="69"/>
      <c r="T5" s="69"/>
      <c r="U5" s="69"/>
      <c r="V5" s="69"/>
      <c r="W5" s="69"/>
      <c r="X5" s="69"/>
      <c r="Y5" s="69"/>
      <c r="Z5" s="87">
        <f>'CFR V1'!Z5</f>
        <v>116787.90999999896</v>
      </c>
      <c r="AA5" s="87">
        <f>'CFR V1'!AA5</f>
        <v>7086.8899999999994</v>
      </c>
      <c r="AB5" s="87">
        <f>'CFR V1'!AB5</f>
        <v>0</v>
      </c>
      <c r="AC5" s="87">
        <f>'CFR V1'!AC5+'ARBOR CFR'!G5</f>
        <v>915422</v>
      </c>
      <c r="AD5" s="87">
        <f>'CFR V1'!AD5+'ARBOR CFR'!H5</f>
        <v>0</v>
      </c>
      <c r="AE5" s="87">
        <f>'CFR V1'!AE5+'ARBOR CFR'!I5</f>
        <v>55487</v>
      </c>
      <c r="AF5" s="87">
        <f>'CFR V1'!AF5+'ARBOR CFR'!J5</f>
        <v>0</v>
      </c>
      <c r="AG5" s="87">
        <f>'CFR V1'!AG5+'ARBOR CFR'!K5</f>
        <v>48566</v>
      </c>
      <c r="AH5" s="87">
        <f>'CFR V1'!AH5+'ARBOR CFR'!L5</f>
        <v>65599</v>
      </c>
      <c r="AI5" s="87">
        <f>'CFR V1'!AI5+'ARBOR CFR'!M5</f>
        <v>1876</v>
      </c>
      <c r="AJ5" s="87">
        <f>'CFR V1'!AJ5+'ARBOR CFR'!N5</f>
        <v>2204.15</v>
      </c>
      <c r="AK5" s="87">
        <f>'CFR V1'!AK5+'ARBOR CFR'!O5</f>
        <v>29250.98</v>
      </c>
      <c r="AL5" s="87">
        <f>'CFR V1'!AL5+'ARBOR CFR'!P5</f>
        <v>18400.419999999998</v>
      </c>
      <c r="AM5" s="87">
        <f>'CFR V1'!AM5+'ARBOR CFR'!Q5</f>
        <v>750</v>
      </c>
      <c r="AN5" s="87">
        <f>'CFR V1'!AN5+'ARBOR CFR'!R5</f>
        <v>0</v>
      </c>
      <c r="AO5" s="87">
        <f>'CFR V1'!AO5+'CFR V1'!DB5+'ARBOR CFR'!S5+'ARBOR CFR'!BN5</f>
        <v>15283.77</v>
      </c>
      <c r="AP5" s="87">
        <f>'CFR V1'!AP5+'ARBOR CFR'!T5</f>
        <v>4805.46</v>
      </c>
      <c r="AQ5" s="87">
        <f>'CFR V1'!AQ5+'ARBOR CFR'!U5</f>
        <v>0</v>
      </c>
      <c r="AR5" s="87">
        <f>'CFR V1'!AR5+'ARBOR CFR'!V5</f>
        <v>0</v>
      </c>
      <c r="AS5" s="87">
        <f>'CFR V1'!AS5+'ARBOR CFR'!W5</f>
        <v>0</v>
      </c>
      <c r="AT5" s="87">
        <f>'CFR V1'!AT5+'ARBOR CFR'!Z5</f>
        <v>628427.94999999995</v>
      </c>
      <c r="AU5" s="87">
        <f>'CFR V1'!AU5+'ARBOR CFR'!AA5</f>
        <v>13962.96</v>
      </c>
      <c r="AV5" s="87">
        <f>'CFR V1'!AV5+'ARBOR CFR'!AB5</f>
        <v>141869.01999999996</v>
      </c>
      <c r="AW5" s="87">
        <f>'CFR V1'!AW5+'ARBOR CFR'!AC5</f>
        <v>35507.300000000003</v>
      </c>
      <c r="AX5" s="87">
        <f>'CFR V1'!AX5+'ARBOR CFR'!AD5</f>
        <v>83525.86</v>
      </c>
      <c r="AY5" s="87">
        <f>'CFR V1'!AY5+'ARBOR CFR'!AE5</f>
        <v>0</v>
      </c>
      <c r="AZ5" s="87">
        <f>'CFR V1'!AZ5+'ARBOR CFR'!AF5</f>
        <v>3362.7500000000005</v>
      </c>
      <c r="BA5" s="87">
        <f>'CFR V1'!BA5+'ARBOR CFR'!AG5</f>
        <v>3910.7800000000011</v>
      </c>
      <c r="BB5" s="87">
        <f>'CFR V1'!BB5+'ARBOR CFR'!AH5</f>
        <v>2713.5</v>
      </c>
      <c r="BC5" s="87">
        <f>'CFR V1'!BC5+'ARBOR CFR'!AI5</f>
        <v>0</v>
      </c>
      <c r="BD5" s="87">
        <f>'CFR V1'!BD5+'ARBOR CFR'!AJ5</f>
        <v>0</v>
      </c>
      <c r="BE5" s="87">
        <f>'CFR V1'!BE5+'ARBOR CFR'!AK5</f>
        <v>6114.8300000000008</v>
      </c>
      <c r="BF5" s="87">
        <f>'CFR V1'!BF5+'ARBOR CFR'!AL5</f>
        <v>6742.32</v>
      </c>
      <c r="BG5" s="87">
        <f>'CFR V1'!BG5+'ARBOR CFR'!AM5</f>
        <v>1899.3500000000001</v>
      </c>
      <c r="BH5" s="87">
        <f>'CFR V1'!BH5+'ARBOR CFR'!AN5</f>
        <v>2463.2199999999998</v>
      </c>
      <c r="BI5" s="87">
        <f>'CFR V1'!BI5+'ARBOR CFR'!AO5</f>
        <v>19679.29</v>
      </c>
      <c r="BJ5" s="87">
        <f>'CFR V1'!BJ5+'ARBOR CFR'!AP5</f>
        <v>0</v>
      </c>
      <c r="BK5" s="87">
        <f>'CFR V1'!BK5+'ARBOR CFR'!AQ5</f>
        <v>3783.29</v>
      </c>
      <c r="BL5" s="87">
        <f>'CFR V1'!BL5+'CFR V1'!DB5+'ARBOR CFR'!AR5+'ARBOR CFR'!BM5</f>
        <v>40011.130000000005</v>
      </c>
      <c r="BM5" s="87">
        <f>'CFR V1'!BM5+'ARBOR CFR'!AS5</f>
        <v>9027.5499999999993</v>
      </c>
      <c r="BN5" s="87">
        <f>'CFR V1'!BN5+'ARBOR CFR'!AT5</f>
        <v>0</v>
      </c>
      <c r="BO5" s="87">
        <f>'CFR V1'!BO5+'ARBOR CFR'!AU5</f>
        <v>0</v>
      </c>
      <c r="BP5" s="87">
        <f>'CFR V1'!BP5+'ARBOR CFR'!AV5</f>
        <v>0</v>
      </c>
      <c r="BQ5" s="87">
        <f>'CFR V1'!BQ5+'ARBOR CFR'!AW5</f>
        <v>0</v>
      </c>
      <c r="BR5" s="87">
        <f>'CFR V1'!BR5+'ARBOR CFR'!AX5</f>
        <v>0</v>
      </c>
      <c r="BS5" s="87">
        <f>'CFR V1'!BS5+'ARBOR CFR'!AY5</f>
        <v>0</v>
      </c>
      <c r="BT5" s="87">
        <f>'CFR V1'!BT5+'ARBOR CFR'!AZ5</f>
        <v>0</v>
      </c>
      <c r="BU5" s="87">
        <f>'CFR V1'!BU5+'ARBOR CFR'!BA5</f>
        <v>9130.7000000000007</v>
      </c>
      <c r="BV5" s="87">
        <f>'CFR V1'!BV5+'ARBOR CFR'!BB5</f>
        <v>4094</v>
      </c>
      <c r="BW5" s="87">
        <f>'CFR V1'!BW5+'ARBOR CFR'!BC5</f>
        <v>6823.4800000000005</v>
      </c>
      <c r="BX5" s="87">
        <f>'CFR V1'!BX5+'ARBOR CFR'!BD5</f>
        <v>52611.05</v>
      </c>
      <c r="BY5" s="87">
        <f>'CFR V1'!BY5+'ARBOR CFR'!BE5</f>
        <v>38749.760000000002</v>
      </c>
      <c r="BZ5" s="87">
        <f>'CFR V1'!BZ5+'ARBOR CFR'!BF5</f>
        <v>26723.08</v>
      </c>
      <c r="CA5" s="87">
        <f>'CFR V1'!CA5+'ARBOR CFR'!BG5</f>
        <v>20394.82</v>
      </c>
      <c r="CB5" s="87">
        <f>'CFR V1'!CB5+'ARBOR CFR'!BH5</f>
        <v>0</v>
      </c>
      <c r="CC5" s="87">
        <f>'CFR V1'!CC5+'ARBOR CFR'!BI5</f>
        <v>0</v>
      </c>
      <c r="CD5" s="87">
        <f>'CFR V1'!CD5+'ARBOR CFR'!BJ5</f>
        <v>2880.25</v>
      </c>
      <c r="CE5" s="87">
        <f>'CFR V1'!CE5+'ARBOR CFR'!BK5</f>
        <v>0</v>
      </c>
      <c r="CF5" s="87">
        <f>'CFR V1'!CF5+'ARBOR CFR'!BL5</f>
        <v>0</v>
      </c>
      <c r="CG5" s="87">
        <v>6013.75</v>
      </c>
      <c r="CH5" s="87">
        <v>0</v>
      </c>
      <c r="CI5" s="87">
        <v>0</v>
      </c>
      <c r="CJ5" s="87">
        <v>1</v>
      </c>
      <c r="CK5" s="87">
        <v>0</v>
      </c>
      <c r="CL5" s="87">
        <v>0</v>
      </c>
      <c r="CM5" s="87">
        <v>0</v>
      </c>
      <c r="CN5" s="87">
        <v>0</v>
      </c>
      <c r="CO5" s="87">
        <v>0</v>
      </c>
      <c r="CP5" s="87">
        <v>0</v>
      </c>
      <c r="CQ5" s="87">
        <v>0</v>
      </c>
      <c r="CR5" s="87">
        <v>0</v>
      </c>
      <c r="CS5" s="88">
        <v>84603.889999999199</v>
      </c>
      <c r="CT5" s="88"/>
      <c r="CU5" s="88">
        <v>13100.64</v>
      </c>
      <c r="CV5" s="87"/>
      <c r="CW5" s="87"/>
      <c r="CX5" s="87"/>
      <c r="CY5" s="69"/>
      <c r="CZ5" s="8"/>
    </row>
    <row r="6" spans="1:104" x14ac:dyDescent="0.25">
      <c r="A6" s="103" t="s">
        <v>188</v>
      </c>
      <c r="B6" s="69" t="s">
        <v>189</v>
      </c>
      <c r="C6" s="69"/>
      <c r="D6" s="84">
        <v>3125</v>
      </c>
      <c r="E6" s="69" t="s">
        <v>189</v>
      </c>
      <c r="F6" s="69" t="s">
        <v>190</v>
      </c>
      <c r="G6" s="69"/>
      <c r="H6" s="69"/>
      <c r="I6" s="69"/>
      <c r="J6" s="69"/>
      <c r="K6" s="69"/>
      <c r="L6" s="69"/>
      <c r="M6" s="69"/>
      <c r="N6" s="69"/>
      <c r="O6" s="69"/>
      <c r="P6" s="69"/>
      <c r="Q6" s="69"/>
      <c r="R6" s="69"/>
      <c r="S6" s="69"/>
      <c r="T6" s="69"/>
      <c r="U6" s="69"/>
      <c r="V6" s="69"/>
      <c r="W6" s="69"/>
      <c r="X6" s="69"/>
      <c r="Y6" s="69"/>
      <c r="Z6" s="88">
        <f>'CFR V1'!Z6</f>
        <v>154136.20000000001</v>
      </c>
      <c r="AA6" s="87">
        <f>'CFR V1'!AA6</f>
        <v>53370.949999999924</v>
      </c>
      <c r="AB6" s="87">
        <f>'CFR V1'!AB6</f>
        <v>0</v>
      </c>
      <c r="AC6" s="87">
        <f>'CFR V1'!AC6+'ARBOR CFR'!G6</f>
        <v>934443</v>
      </c>
      <c r="AD6" s="87">
        <f>'CFR V1'!AD6+'ARBOR CFR'!H6</f>
        <v>0</v>
      </c>
      <c r="AE6" s="87">
        <f>'CFR V1'!AE6+'ARBOR CFR'!I6</f>
        <v>22935</v>
      </c>
      <c r="AF6" s="87">
        <f>'CFR V1'!AF6+'ARBOR CFR'!J6</f>
        <v>0</v>
      </c>
      <c r="AG6" s="87">
        <f>'CFR V1'!AG6+'ARBOR CFR'!K6</f>
        <v>49295</v>
      </c>
      <c r="AH6" s="87">
        <f>'CFR V1'!AH6+'ARBOR CFR'!L6</f>
        <v>62224</v>
      </c>
      <c r="AI6" s="87">
        <f>'CFR V1'!AI6+'ARBOR CFR'!M6</f>
        <v>0</v>
      </c>
      <c r="AJ6" s="87">
        <f>'CFR V1'!AJ6+'ARBOR CFR'!N6</f>
        <v>957.5</v>
      </c>
      <c r="AK6" s="87">
        <f>'CFR V1'!AK6+'ARBOR CFR'!O6</f>
        <v>10644.76</v>
      </c>
      <c r="AL6" s="87">
        <f>'CFR V1'!AL6+'ARBOR CFR'!P6</f>
        <v>13004.42</v>
      </c>
      <c r="AM6" s="87">
        <f>'CFR V1'!AM6+'ARBOR CFR'!Q6</f>
        <v>3000</v>
      </c>
      <c r="AN6" s="87">
        <f>'CFR V1'!AN6+'ARBOR CFR'!R6</f>
        <v>0</v>
      </c>
      <c r="AO6" s="87">
        <f>'CFR V1'!AO6+'CFR V1'!DB6+'ARBOR CFR'!S6+'ARBOR CFR'!BN6</f>
        <v>16699.68</v>
      </c>
      <c r="AP6" s="87">
        <f>'CFR V1'!AP6+'ARBOR CFR'!T6</f>
        <v>1144.25</v>
      </c>
      <c r="AQ6" s="87">
        <f>'CFR V1'!AQ6+'ARBOR CFR'!U6</f>
        <v>0</v>
      </c>
      <c r="AR6" s="87">
        <f>'CFR V1'!AR6+'ARBOR CFR'!V6</f>
        <v>0</v>
      </c>
      <c r="AS6" s="87">
        <f>'CFR V1'!AS6+'ARBOR CFR'!W6</f>
        <v>0</v>
      </c>
      <c r="AT6" s="87">
        <f>'CFR V1'!AT6+'ARBOR CFR'!Z6</f>
        <v>587902.28</v>
      </c>
      <c r="AU6" s="87">
        <f>'CFR V1'!AU6+'ARBOR CFR'!AA6</f>
        <v>22153.55</v>
      </c>
      <c r="AV6" s="87">
        <f>'CFR V1'!AV6+'ARBOR CFR'!AB6</f>
        <v>194210.79999999976</v>
      </c>
      <c r="AW6" s="87">
        <f>'CFR V1'!AW6+'ARBOR CFR'!AC6</f>
        <v>13358.14</v>
      </c>
      <c r="AX6" s="87">
        <f>'CFR V1'!AX6+'ARBOR CFR'!AD6</f>
        <v>57231.18</v>
      </c>
      <c r="AY6" s="87">
        <f>'CFR V1'!AY6+'ARBOR CFR'!AE6</f>
        <v>0</v>
      </c>
      <c r="AZ6" s="87">
        <f>'CFR V1'!AZ6+'ARBOR CFR'!AF6</f>
        <v>23173.650000000012</v>
      </c>
      <c r="BA6" s="87">
        <f>'CFR V1'!BA6+'ARBOR CFR'!AG6</f>
        <v>4723.26</v>
      </c>
      <c r="BB6" s="87">
        <f>'CFR V1'!BB6+'ARBOR CFR'!AH6</f>
        <v>1767</v>
      </c>
      <c r="BC6" s="87">
        <f>'CFR V1'!BC6+'ARBOR CFR'!AI6</f>
        <v>0</v>
      </c>
      <c r="BD6" s="87">
        <f>'CFR V1'!BD6+'ARBOR CFR'!AJ6</f>
        <v>4955.8</v>
      </c>
      <c r="BE6" s="87">
        <f>'CFR V1'!BE6+'ARBOR CFR'!AK6</f>
        <v>18964.03</v>
      </c>
      <c r="BF6" s="87">
        <f>'CFR V1'!BF6+'ARBOR CFR'!AL6</f>
        <v>6630.91</v>
      </c>
      <c r="BG6" s="87">
        <f>'CFR V1'!BG6+'ARBOR CFR'!AM6</f>
        <v>24866.93</v>
      </c>
      <c r="BH6" s="87">
        <f>'CFR V1'!BH6+'ARBOR CFR'!AN6</f>
        <v>8559.49</v>
      </c>
      <c r="BI6" s="87">
        <f>'CFR V1'!BI6+'ARBOR CFR'!AO6</f>
        <v>27701.87</v>
      </c>
      <c r="BJ6" s="87">
        <f>'CFR V1'!BJ6+'ARBOR CFR'!AP6</f>
        <v>0</v>
      </c>
      <c r="BK6" s="87">
        <f>'CFR V1'!BK6+'ARBOR CFR'!AQ6</f>
        <v>7523.85</v>
      </c>
      <c r="BL6" s="87">
        <f>'CFR V1'!BL6+'CFR V1'!DB6+'ARBOR CFR'!AR6+'ARBOR CFR'!BM6</f>
        <v>46506</v>
      </c>
      <c r="BM6" s="87">
        <f>'CFR V1'!BM6+'ARBOR CFR'!AS6</f>
        <v>13596.08</v>
      </c>
      <c r="BN6" s="87">
        <f>'CFR V1'!BN6+'ARBOR CFR'!AT6</f>
        <v>0</v>
      </c>
      <c r="BO6" s="87">
        <f>'CFR V1'!BO6+'ARBOR CFR'!AU6</f>
        <v>0</v>
      </c>
      <c r="BP6" s="87">
        <f>'CFR V1'!BP6+'ARBOR CFR'!AV6</f>
        <v>0</v>
      </c>
      <c r="BQ6" s="87">
        <f>'CFR V1'!BQ6+'ARBOR CFR'!AW6</f>
        <v>0</v>
      </c>
      <c r="BR6" s="87">
        <f>'CFR V1'!BR6+'ARBOR CFR'!AX6</f>
        <v>0</v>
      </c>
      <c r="BS6" s="87">
        <f>'CFR V1'!BS6+'ARBOR CFR'!AY6</f>
        <v>0</v>
      </c>
      <c r="BT6" s="87">
        <f>'CFR V1'!BT6+'ARBOR CFR'!AZ6</f>
        <v>0</v>
      </c>
      <c r="BU6" s="87">
        <f>'CFR V1'!BU6+'ARBOR CFR'!BA6</f>
        <v>9579.65</v>
      </c>
      <c r="BV6" s="87">
        <f>'CFR V1'!BV6+'ARBOR CFR'!BB6</f>
        <v>4163</v>
      </c>
      <c r="BW6" s="87">
        <f>'CFR V1'!BW6+'ARBOR CFR'!BC6</f>
        <v>0</v>
      </c>
      <c r="BX6" s="87">
        <f>'CFR V1'!BX6+'ARBOR CFR'!BD6</f>
        <v>40123.74</v>
      </c>
      <c r="BY6" s="87">
        <f>'CFR V1'!BY6+'ARBOR CFR'!BE6</f>
        <v>23526.400000000001</v>
      </c>
      <c r="BZ6" s="87">
        <f>'CFR V1'!BZ6+'ARBOR CFR'!BF6</f>
        <v>15842.94</v>
      </c>
      <c r="CA6" s="87">
        <f>'CFR V1'!CA6+'ARBOR CFR'!BG6</f>
        <v>23837.87</v>
      </c>
      <c r="CB6" s="87">
        <f>'CFR V1'!CB6+'ARBOR CFR'!BH6</f>
        <v>0</v>
      </c>
      <c r="CC6" s="87">
        <f>'CFR V1'!CC6+'ARBOR CFR'!BI6</f>
        <v>0</v>
      </c>
      <c r="CD6" s="87">
        <f>'CFR V1'!CD6+'ARBOR CFR'!BJ6</f>
        <v>0</v>
      </c>
      <c r="CE6" s="87">
        <f>'CFR V1'!CE6+'ARBOR CFR'!BK6</f>
        <v>0</v>
      </c>
      <c r="CF6" s="87">
        <f>'CFR V1'!CF6+'ARBOR CFR'!BL6</f>
        <v>0</v>
      </c>
      <c r="CG6" s="87">
        <v>5991.25</v>
      </c>
      <c r="CH6" s="87">
        <v>0</v>
      </c>
      <c r="CI6" s="87">
        <v>0</v>
      </c>
      <c r="CJ6" s="87">
        <v>1</v>
      </c>
      <c r="CK6" s="87">
        <v>0</v>
      </c>
      <c r="CL6" s="87">
        <v>15399</v>
      </c>
      <c r="CM6" s="87">
        <v>2352.5300000000002</v>
      </c>
      <c r="CN6" s="87">
        <v>8372</v>
      </c>
      <c r="CO6" s="87">
        <v>0</v>
      </c>
      <c r="CP6" s="87">
        <v>0</v>
      </c>
      <c r="CQ6" s="87">
        <v>0</v>
      </c>
      <c r="CR6" s="87">
        <v>0</v>
      </c>
      <c r="CS6" s="88">
        <v>75317.10999999987</v>
      </c>
      <c r="CT6" s="87"/>
      <c r="CU6" s="87">
        <v>33238.669999999925</v>
      </c>
      <c r="CV6" s="87"/>
      <c r="CW6" s="87"/>
      <c r="CX6" s="87"/>
      <c r="CY6" s="69"/>
    </row>
    <row r="7" spans="1:104" x14ac:dyDescent="0.25">
      <c r="A7" s="104" t="s">
        <v>193</v>
      </c>
      <c r="B7" s="69" t="s">
        <v>194</v>
      </c>
      <c r="C7" s="69"/>
      <c r="D7" s="84">
        <v>2068</v>
      </c>
      <c r="E7" s="69" t="s">
        <v>194</v>
      </c>
      <c r="F7" s="69" t="s">
        <v>195</v>
      </c>
      <c r="G7" s="69"/>
      <c r="H7" s="69"/>
      <c r="I7" s="69"/>
      <c r="J7" s="69"/>
      <c r="K7" s="69"/>
      <c r="L7" s="69"/>
      <c r="M7" s="69"/>
      <c r="N7" s="69"/>
      <c r="O7" s="69"/>
      <c r="P7" s="69"/>
      <c r="Q7" s="69"/>
      <c r="R7" s="69"/>
      <c r="S7" s="69"/>
      <c r="T7" s="69"/>
      <c r="U7" s="69"/>
      <c r="V7" s="69"/>
      <c r="W7" s="69"/>
      <c r="X7" s="69"/>
      <c r="Y7" s="69"/>
      <c r="Z7" s="87">
        <f>'CFR V1'!Z7</f>
        <v>148562.5</v>
      </c>
      <c r="AA7" s="87">
        <f>'CFR V1'!AA7</f>
        <v>28364.760000000006</v>
      </c>
      <c r="AB7" s="87">
        <f>'CFR V1'!AB7</f>
        <v>0</v>
      </c>
      <c r="AC7" s="87">
        <f>'CFR V1'!AC7+'ARBOR CFR'!G7</f>
        <v>1489781.76</v>
      </c>
      <c r="AD7" s="87">
        <f>'CFR V1'!AD7+'ARBOR CFR'!H7</f>
        <v>0</v>
      </c>
      <c r="AE7" s="87">
        <f>'CFR V1'!AE7+'ARBOR CFR'!I7</f>
        <v>99356.33</v>
      </c>
      <c r="AF7" s="87">
        <f>'CFR V1'!AF7+'ARBOR CFR'!J7</f>
        <v>0</v>
      </c>
      <c r="AG7" s="87">
        <f>'CFR V1'!AG7+'ARBOR CFR'!K7</f>
        <v>80872.5</v>
      </c>
      <c r="AH7" s="87">
        <f>'CFR V1'!AH7+'ARBOR CFR'!L7</f>
        <v>95978.03</v>
      </c>
      <c r="AI7" s="87">
        <f>'CFR V1'!AI7+'ARBOR CFR'!M7</f>
        <v>0</v>
      </c>
      <c r="AJ7" s="87">
        <f>'CFR V1'!AJ7+'ARBOR CFR'!N7</f>
        <v>14526.27</v>
      </c>
      <c r="AK7" s="87">
        <f>'CFR V1'!AK7+'ARBOR CFR'!O7</f>
        <v>99262.27</v>
      </c>
      <c r="AL7" s="87">
        <f>'CFR V1'!AL7+'ARBOR CFR'!P7</f>
        <v>31823.279999999999</v>
      </c>
      <c r="AM7" s="87">
        <f>'CFR V1'!AM7+'ARBOR CFR'!Q7</f>
        <v>0</v>
      </c>
      <c r="AN7" s="87">
        <f>'CFR V1'!AN7+'ARBOR CFR'!R7</f>
        <v>0</v>
      </c>
      <c r="AO7" s="87">
        <f>'CFR V1'!AO7+'CFR V1'!DB7+'ARBOR CFR'!S7+'ARBOR CFR'!BN7</f>
        <v>20632.03</v>
      </c>
      <c r="AP7" s="87">
        <f>'CFR V1'!AP7+'ARBOR CFR'!T7</f>
        <v>2088.09</v>
      </c>
      <c r="AQ7" s="87">
        <f>'CFR V1'!AQ7+'ARBOR CFR'!U7</f>
        <v>0</v>
      </c>
      <c r="AR7" s="87">
        <f>'CFR V1'!AR7+'ARBOR CFR'!V7</f>
        <v>0</v>
      </c>
      <c r="AS7" s="87">
        <f>'CFR V1'!AS7+'ARBOR CFR'!W7</f>
        <v>0</v>
      </c>
      <c r="AT7" s="87">
        <f>'CFR V1'!AT7+'ARBOR CFR'!Z7</f>
        <v>889049.43</v>
      </c>
      <c r="AU7" s="87">
        <f>'CFR V1'!AU7+'ARBOR CFR'!AA7</f>
        <v>2040</v>
      </c>
      <c r="AV7" s="87">
        <f>'CFR V1'!AV7+'ARBOR CFR'!AB7</f>
        <v>351228.17000000045</v>
      </c>
      <c r="AW7" s="87">
        <f>'CFR V1'!AW7+'ARBOR CFR'!AC7</f>
        <v>85649.8</v>
      </c>
      <c r="AX7" s="87">
        <f>'CFR V1'!AX7+'ARBOR CFR'!AD7</f>
        <v>75637.05</v>
      </c>
      <c r="AY7" s="87">
        <f>'CFR V1'!AY7+'ARBOR CFR'!AE7</f>
        <v>0</v>
      </c>
      <c r="AZ7" s="87">
        <f>'CFR V1'!AZ7+'ARBOR CFR'!AF7</f>
        <v>47470.449999999968</v>
      </c>
      <c r="BA7" s="87">
        <f>'CFR V1'!BA7+'ARBOR CFR'!AG7</f>
        <v>9272.2900000000027</v>
      </c>
      <c r="BB7" s="87">
        <f>'CFR V1'!BB7+'ARBOR CFR'!AH7</f>
        <v>4055.71</v>
      </c>
      <c r="BC7" s="87">
        <f>'CFR V1'!BC7+'ARBOR CFR'!AI7</f>
        <v>0</v>
      </c>
      <c r="BD7" s="87">
        <f>'CFR V1'!BD7+'ARBOR CFR'!AJ7</f>
        <v>0</v>
      </c>
      <c r="BE7" s="87">
        <f>'CFR V1'!BE7+'ARBOR CFR'!AK7</f>
        <v>10812.04</v>
      </c>
      <c r="BF7" s="87">
        <f>'CFR V1'!BF7+'ARBOR CFR'!AL7</f>
        <v>1782.4</v>
      </c>
      <c r="BG7" s="87">
        <f>'CFR V1'!BG7+'ARBOR CFR'!AM7</f>
        <v>0</v>
      </c>
      <c r="BH7" s="87">
        <f>'CFR V1'!BH7+'ARBOR CFR'!AN7</f>
        <v>5344.95</v>
      </c>
      <c r="BI7" s="87">
        <f>'CFR V1'!BI7+'ARBOR CFR'!AO7</f>
        <v>18130.54</v>
      </c>
      <c r="BJ7" s="87">
        <f>'CFR V1'!BJ7+'ARBOR CFR'!AP7</f>
        <v>0</v>
      </c>
      <c r="BK7" s="87">
        <f>'CFR V1'!BK7+'ARBOR CFR'!AQ7</f>
        <v>25657.25</v>
      </c>
      <c r="BL7" s="87">
        <f>'CFR V1'!BL7+'CFR V1'!DB7+'ARBOR CFR'!AR7+'ARBOR CFR'!BM7</f>
        <v>50733.640000000007</v>
      </c>
      <c r="BM7" s="87">
        <f>'CFR V1'!BM7+'ARBOR CFR'!AS7</f>
        <v>14673.89</v>
      </c>
      <c r="BN7" s="87">
        <f>'CFR V1'!BN7+'ARBOR CFR'!AT7</f>
        <v>0</v>
      </c>
      <c r="BO7" s="87">
        <f>'CFR V1'!BO7+'ARBOR CFR'!AU7</f>
        <v>0</v>
      </c>
      <c r="BP7" s="87">
        <f>'CFR V1'!BP7+'ARBOR CFR'!AV7</f>
        <v>0</v>
      </c>
      <c r="BQ7" s="87">
        <f>'CFR V1'!BQ7+'ARBOR CFR'!AW7</f>
        <v>0</v>
      </c>
      <c r="BR7" s="87">
        <f>'CFR V1'!BR7+'ARBOR CFR'!AX7</f>
        <v>0</v>
      </c>
      <c r="BS7" s="87">
        <f>'CFR V1'!BS7+'ARBOR CFR'!AY7</f>
        <v>0</v>
      </c>
      <c r="BT7" s="87">
        <f>'CFR V1'!BT7+'ARBOR CFR'!AZ7</f>
        <v>0</v>
      </c>
      <c r="BU7" s="87">
        <f>'CFR V1'!BU7+'ARBOR CFR'!BA7</f>
        <v>6725.99</v>
      </c>
      <c r="BV7" s="87">
        <f>'CFR V1'!BV7+'ARBOR CFR'!BB7</f>
        <v>6434.24</v>
      </c>
      <c r="BW7" s="87">
        <f>'CFR V1'!BW7+'ARBOR CFR'!BC7</f>
        <v>268179.86</v>
      </c>
      <c r="BX7" s="87">
        <f>'CFR V1'!BX7+'ARBOR CFR'!BD7</f>
        <v>64078.34</v>
      </c>
      <c r="BY7" s="87">
        <f>'CFR V1'!BY7+'ARBOR CFR'!BE7</f>
        <v>139476</v>
      </c>
      <c r="BZ7" s="87">
        <f>'CFR V1'!BZ7+'ARBOR CFR'!BF7</f>
        <v>0</v>
      </c>
      <c r="CA7" s="87">
        <f>'CFR V1'!CA7+'ARBOR CFR'!BG7</f>
        <v>20540.21</v>
      </c>
      <c r="CB7" s="87">
        <f>'CFR V1'!CB7+'ARBOR CFR'!BH7</f>
        <v>0</v>
      </c>
      <c r="CC7" s="87">
        <f>'CFR V1'!CC7+'ARBOR CFR'!BI7</f>
        <v>0</v>
      </c>
      <c r="CD7" s="87">
        <f>'CFR V1'!CD7+'ARBOR CFR'!BJ7</f>
        <v>0</v>
      </c>
      <c r="CE7" s="87">
        <f>'CFR V1'!CE7+'ARBOR CFR'!BK7</f>
        <v>0</v>
      </c>
      <c r="CF7" s="87">
        <f>'CFR V1'!CF7+'ARBOR CFR'!BL7</f>
        <v>0</v>
      </c>
      <c r="CG7" s="87">
        <v>8443.75</v>
      </c>
      <c r="CH7" s="87">
        <v>0</v>
      </c>
      <c r="CI7" s="87">
        <v>0</v>
      </c>
      <c r="CJ7" s="87">
        <v>1</v>
      </c>
      <c r="CK7" s="87">
        <v>0</v>
      </c>
      <c r="CL7" s="87">
        <v>18535.28</v>
      </c>
      <c r="CM7" s="87">
        <v>16283.23</v>
      </c>
      <c r="CN7" s="87">
        <v>1990</v>
      </c>
      <c r="CO7" s="87">
        <v>0</v>
      </c>
      <c r="CP7" s="87">
        <v>0</v>
      </c>
      <c r="CQ7" s="87">
        <v>0</v>
      </c>
      <c r="CR7" s="87">
        <v>0</v>
      </c>
      <c r="CS7" s="87">
        <v>-6332.350000000326</v>
      </c>
      <c r="CT7" s="87"/>
      <c r="CU7" s="87">
        <v>0</v>
      </c>
      <c r="CV7" s="87"/>
      <c r="CW7" s="87"/>
      <c r="CX7" s="87"/>
      <c r="CY7" s="69"/>
    </row>
    <row r="8" spans="1:104" x14ac:dyDescent="0.25">
      <c r="A8" s="103" t="s">
        <v>198</v>
      </c>
      <c r="B8" s="69" t="s">
        <v>199</v>
      </c>
      <c r="C8" s="69"/>
      <c r="D8" s="84">
        <v>3083</v>
      </c>
      <c r="E8" s="69" t="s">
        <v>199</v>
      </c>
      <c r="F8" s="69" t="s">
        <v>200</v>
      </c>
      <c r="G8" s="69"/>
      <c r="H8" s="69"/>
      <c r="I8" s="69"/>
      <c r="J8" s="69"/>
      <c r="K8" s="69"/>
      <c r="L8" s="69"/>
      <c r="M8" s="69"/>
      <c r="N8" s="69"/>
      <c r="O8" s="69"/>
      <c r="P8" s="69"/>
      <c r="Q8" s="69"/>
      <c r="R8" s="69"/>
      <c r="S8" s="69"/>
      <c r="T8" s="69"/>
      <c r="U8" s="69"/>
      <c r="V8" s="69"/>
      <c r="W8" s="69"/>
      <c r="X8" s="69"/>
      <c r="Y8" s="69"/>
      <c r="Z8" s="87">
        <f>'CFR V1'!Z8</f>
        <v>229400.37000000026</v>
      </c>
      <c r="AA8" s="87">
        <f>'CFR V1'!AA8</f>
        <v>47.77</v>
      </c>
      <c r="AB8" s="87">
        <f>'CFR V1'!AB8</f>
        <v>0</v>
      </c>
      <c r="AC8" s="87">
        <f>'CFR V1'!AC8+'ARBOR CFR'!G8</f>
        <v>726935.04000000004</v>
      </c>
      <c r="AD8" s="87">
        <f>'CFR V1'!AD8+'ARBOR CFR'!H8</f>
        <v>0</v>
      </c>
      <c r="AE8" s="87">
        <f>'CFR V1'!AE8+'ARBOR CFR'!I8</f>
        <v>114102</v>
      </c>
      <c r="AF8" s="87">
        <f>'CFR V1'!AF8+'ARBOR CFR'!J8</f>
        <v>0</v>
      </c>
      <c r="AG8" s="87">
        <f>'CFR V1'!AG8+'ARBOR CFR'!K8</f>
        <v>41620</v>
      </c>
      <c r="AH8" s="87">
        <f>'CFR V1'!AH8+'ARBOR CFR'!L8</f>
        <v>47231.03</v>
      </c>
      <c r="AI8" s="87">
        <f>'CFR V1'!AI8+'ARBOR CFR'!M8</f>
        <v>6405.64</v>
      </c>
      <c r="AJ8" s="87">
        <f>'CFR V1'!AJ8+'ARBOR CFR'!N8</f>
        <v>0</v>
      </c>
      <c r="AK8" s="87">
        <f>'CFR V1'!AK8+'ARBOR CFR'!O8</f>
        <v>19483.009999999998</v>
      </c>
      <c r="AL8" s="87">
        <f>'CFR V1'!AL8+'ARBOR CFR'!P8</f>
        <v>6240.68</v>
      </c>
      <c r="AM8" s="87">
        <f>'CFR V1'!AM8+'ARBOR CFR'!Q8</f>
        <v>0</v>
      </c>
      <c r="AN8" s="87">
        <f>'CFR V1'!AN8+'ARBOR CFR'!R8</f>
        <v>0</v>
      </c>
      <c r="AO8" s="87">
        <f>'CFR V1'!AO8+'CFR V1'!DB8+'ARBOR CFR'!S8+'ARBOR CFR'!BN8</f>
        <v>4320.29</v>
      </c>
      <c r="AP8" s="87">
        <f>'CFR V1'!AP8+'ARBOR CFR'!T8</f>
        <v>0</v>
      </c>
      <c r="AQ8" s="87">
        <f>'CFR V1'!AQ8+'ARBOR CFR'!U8</f>
        <v>0</v>
      </c>
      <c r="AR8" s="87">
        <f>'CFR V1'!AR8+'ARBOR CFR'!V8</f>
        <v>0</v>
      </c>
      <c r="AS8" s="87">
        <f>'CFR V1'!AS8+'ARBOR CFR'!W8</f>
        <v>0</v>
      </c>
      <c r="AT8" s="87">
        <f>'CFR V1'!AT8+'ARBOR CFR'!Z8</f>
        <v>386663.64</v>
      </c>
      <c r="AU8" s="87">
        <f>'CFR V1'!AU8+'ARBOR CFR'!AA8</f>
        <v>2447.34</v>
      </c>
      <c r="AV8" s="87">
        <f>'CFR V1'!AV8+'ARBOR CFR'!AB8</f>
        <v>287188.74000000005</v>
      </c>
      <c r="AW8" s="87">
        <f>'CFR V1'!AW8+'ARBOR CFR'!AC8</f>
        <v>0</v>
      </c>
      <c r="AX8" s="87">
        <f>'CFR V1'!AX8+'ARBOR CFR'!AD8</f>
        <v>85347.8</v>
      </c>
      <c r="AY8" s="87">
        <f>'CFR V1'!AY8+'ARBOR CFR'!AE8</f>
        <v>0</v>
      </c>
      <c r="AZ8" s="87">
        <f>'CFR V1'!AZ8+'ARBOR CFR'!AF8</f>
        <v>32508.930000000051</v>
      </c>
      <c r="BA8" s="87">
        <f>'CFR V1'!BA8+'ARBOR CFR'!AG8</f>
        <v>2149.2800000000002</v>
      </c>
      <c r="BB8" s="87">
        <f>'CFR V1'!BB8+'ARBOR CFR'!AH8</f>
        <v>8106.59</v>
      </c>
      <c r="BC8" s="87">
        <f>'CFR V1'!BC8+'ARBOR CFR'!AI8</f>
        <v>592.25</v>
      </c>
      <c r="BD8" s="87">
        <f>'CFR V1'!BD8+'ARBOR CFR'!AJ8</f>
        <v>0</v>
      </c>
      <c r="BE8" s="87">
        <f>'CFR V1'!BE8+'ARBOR CFR'!AK8</f>
        <v>9245.1199999999972</v>
      </c>
      <c r="BF8" s="87">
        <f>'CFR V1'!BF8+'ARBOR CFR'!AL8</f>
        <v>0</v>
      </c>
      <c r="BG8" s="87">
        <f>'CFR V1'!BG8+'ARBOR CFR'!AM8</f>
        <v>29132.439999999991</v>
      </c>
      <c r="BH8" s="87">
        <f>'CFR V1'!BH8+'ARBOR CFR'!AN8</f>
        <v>2215.29</v>
      </c>
      <c r="BI8" s="87">
        <f>'CFR V1'!BI8+'ARBOR CFR'!AO8</f>
        <v>8892.2999999999993</v>
      </c>
      <c r="BJ8" s="87">
        <f>'CFR V1'!BJ8+'ARBOR CFR'!AP8</f>
        <v>0</v>
      </c>
      <c r="BK8" s="87">
        <f>'CFR V1'!BK8+'ARBOR CFR'!AQ8</f>
        <v>3404.05</v>
      </c>
      <c r="BL8" s="87">
        <f>'CFR V1'!BL8+'CFR V1'!DB8+'ARBOR CFR'!AR8+'ARBOR CFR'!BM8</f>
        <v>29305.079999999998</v>
      </c>
      <c r="BM8" s="87">
        <f>'CFR V1'!BM8+'ARBOR CFR'!AS8</f>
        <v>1968.79</v>
      </c>
      <c r="BN8" s="87">
        <f>'CFR V1'!BN8+'ARBOR CFR'!AT8</f>
        <v>0</v>
      </c>
      <c r="BO8" s="87">
        <f>'CFR V1'!BO8+'ARBOR CFR'!AU8</f>
        <v>0</v>
      </c>
      <c r="BP8" s="87">
        <f>'CFR V1'!BP8+'ARBOR CFR'!AV8</f>
        <v>0</v>
      </c>
      <c r="BQ8" s="87">
        <f>'CFR V1'!BQ8+'ARBOR CFR'!AW8</f>
        <v>0</v>
      </c>
      <c r="BR8" s="87">
        <f>'CFR V1'!BR8+'ARBOR CFR'!AX8</f>
        <v>0</v>
      </c>
      <c r="BS8" s="87">
        <f>'CFR V1'!BS8+'ARBOR CFR'!AY8</f>
        <v>0</v>
      </c>
      <c r="BT8" s="87">
        <f>'CFR V1'!BT8+'ARBOR CFR'!AZ8</f>
        <v>0</v>
      </c>
      <c r="BU8" s="87">
        <f>'CFR V1'!BU8+'ARBOR CFR'!BA8</f>
        <v>5350.22</v>
      </c>
      <c r="BV8" s="87">
        <f>'CFR V1'!BV8+'ARBOR CFR'!BB8</f>
        <v>2369</v>
      </c>
      <c r="BW8" s="87">
        <f>'CFR V1'!BW8+'ARBOR CFR'!BC8</f>
        <v>470</v>
      </c>
      <c r="BX8" s="87">
        <f>'CFR V1'!BX8+'ARBOR CFR'!BD8</f>
        <v>42288.79</v>
      </c>
      <c r="BY8" s="87">
        <f>'CFR V1'!BY8+'ARBOR CFR'!BE8</f>
        <v>2720</v>
      </c>
      <c r="BZ8" s="87">
        <f>'CFR V1'!BZ8+'ARBOR CFR'!BF8</f>
        <v>5875.46</v>
      </c>
      <c r="CA8" s="87">
        <f>'CFR V1'!CA8+'ARBOR CFR'!BG8</f>
        <v>17194.900000000001</v>
      </c>
      <c r="CB8" s="87">
        <f>'CFR V1'!CB8+'ARBOR CFR'!BH8</f>
        <v>0</v>
      </c>
      <c r="CC8" s="87">
        <f>'CFR V1'!CC8+'ARBOR CFR'!BI8</f>
        <v>0</v>
      </c>
      <c r="CD8" s="87">
        <f>'CFR V1'!CD8+'ARBOR CFR'!BJ8</f>
        <v>11421.29</v>
      </c>
      <c r="CE8" s="87">
        <f>'CFR V1'!CE8+'ARBOR CFR'!BK8</f>
        <v>0</v>
      </c>
      <c r="CF8" s="87">
        <f>'CFR V1'!CF8+'ARBOR CFR'!BL8</f>
        <v>0</v>
      </c>
      <c r="CG8" s="87">
        <v>0</v>
      </c>
      <c r="CH8" s="87">
        <v>0</v>
      </c>
      <c r="CI8" s="87">
        <v>0</v>
      </c>
      <c r="CJ8" s="87">
        <v>1</v>
      </c>
      <c r="CK8" s="87">
        <v>0</v>
      </c>
      <c r="CL8" s="87">
        <v>0</v>
      </c>
      <c r="CM8" s="87">
        <v>0</v>
      </c>
      <c r="CN8" s="87">
        <v>0</v>
      </c>
      <c r="CO8" s="87">
        <v>0</v>
      </c>
      <c r="CP8" s="87">
        <v>0</v>
      </c>
      <c r="CQ8" s="87">
        <v>0</v>
      </c>
      <c r="CR8" s="87">
        <v>0</v>
      </c>
      <c r="CS8" s="87">
        <v>218880.76</v>
      </c>
      <c r="CT8" s="87"/>
      <c r="CU8" s="87">
        <v>47.77</v>
      </c>
      <c r="CV8" s="87"/>
      <c r="CW8" s="87"/>
      <c r="CX8" s="87"/>
      <c r="CY8" s="69"/>
    </row>
    <row r="9" spans="1:104" x14ac:dyDescent="0.25">
      <c r="A9" s="103" t="s">
        <v>203</v>
      </c>
      <c r="B9" s="69" t="s">
        <v>204</v>
      </c>
      <c r="C9" s="69"/>
      <c r="D9" s="84">
        <v>3329</v>
      </c>
      <c r="E9" s="69" t="s">
        <v>204</v>
      </c>
      <c r="F9" s="69" t="s">
        <v>205</v>
      </c>
      <c r="G9" s="69"/>
      <c r="H9" s="69"/>
      <c r="I9" s="69"/>
      <c r="J9" s="69"/>
      <c r="K9" s="69"/>
      <c r="L9" s="69"/>
      <c r="M9" s="69"/>
      <c r="N9" s="69"/>
      <c r="O9" s="69"/>
      <c r="P9" s="69"/>
      <c r="Q9" s="69"/>
      <c r="R9" s="69"/>
      <c r="S9" s="69"/>
      <c r="T9" s="69"/>
      <c r="U9" s="69"/>
      <c r="V9" s="69"/>
      <c r="W9" s="69"/>
      <c r="X9" s="69"/>
      <c r="Y9" s="69"/>
      <c r="Z9" s="87">
        <f>'CFR V1'!Z9</f>
        <v>-40109.520000000251</v>
      </c>
      <c r="AA9" s="87">
        <f>'CFR V1'!AA9</f>
        <v>24920.959999999999</v>
      </c>
      <c r="AB9" s="87">
        <f>'CFR V1'!AB9</f>
        <v>0</v>
      </c>
      <c r="AC9" s="87">
        <f>'CFR V1'!AC9+'ARBOR CFR'!G9</f>
        <v>868674.11</v>
      </c>
      <c r="AD9" s="87">
        <f>'CFR V1'!AD9+'ARBOR CFR'!H9</f>
        <v>0</v>
      </c>
      <c r="AE9" s="87">
        <f>'CFR V1'!AE9+'ARBOR CFR'!I9</f>
        <v>53079</v>
      </c>
      <c r="AF9" s="87">
        <f>'CFR V1'!AF9+'ARBOR CFR'!J9</f>
        <v>0</v>
      </c>
      <c r="AG9" s="87">
        <f>'CFR V1'!AG9+'ARBOR CFR'!K9</f>
        <v>38525</v>
      </c>
      <c r="AH9" s="87">
        <f>'CFR V1'!AH9+'ARBOR CFR'!L9</f>
        <v>64977.63</v>
      </c>
      <c r="AI9" s="87">
        <f>'CFR V1'!AI9+'ARBOR CFR'!M9</f>
        <v>20978.5</v>
      </c>
      <c r="AJ9" s="87">
        <f>'CFR V1'!AJ9+'ARBOR CFR'!N9</f>
        <v>846.75</v>
      </c>
      <c r="AK9" s="87">
        <f>'CFR V1'!AK9+'ARBOR CFR'!O9</f>
        <v>34414.269999999997</v>
      </c>
      <c r="AL9" s="87">
        <f>'CFR V1'!AL9+'ARBOR CFR'!P9</f>
        <v>28872.5</v>
      </c>
      <c r="AM9" s="87">
        <f>'CFR V1'!AM9+'ARBOR CFR'!Q9</f>
        <v>0</v>
      </c>
      <c r="AN9" s="87">
        <f>'CFR V1'!AN9+'ARBOR CFR'!R9</f>
        <v>0</v>
      </c>
      <c r="AO9" s="87">
        <f>'CFR V1'!AO9+'CFR V1'!DB9+'ARBOR CFR'!S9+'ARBOR CFR'!BN9</f>
        <v>14010.22</v>
      </c>
      <c r="AP9" s="87">
        <f>'CFR V1'!AP9+'ARBOR CFR'!T9</f>
        <v>9429.91</v>
      </c>
      <c r="AQ9" s="87">
        <f>'CFR V1'!AQ9+'ARBOR CFR'!U9</f>
        <v>0</v>
      </c>
      <c r="AR9" s="87">
        <f>'CFR V1'!AR9+'ARBOR CFR'!V9</f>
        <v>0</v>
      </c>
      <c r="AS9" s="87">
        <f>'CFR V1'!AS9+'ARBOR CFR'!W9</f>
        <v>0</v>
      </c>
      <c r="AT9" s="87">
        <f>'CFR V1'!AT9+'ARBOR CFR'!Z9</f>
        <v>559255.35</v>
      </c>
      <c r="AU9" s="87">
        <f>'CFR V1'!AU9+'ARBOR CFR'!AA9</f>
        <v>2769.18</v>
      </c>
      <c r="AV9" s="87">
        <f>'CFR V1'!AV9+'ARBOR CFR'!AB9</f>
        <v>177834.92000000027</v>
      </c>
      <c r="AW9" s="87">
        <f>'CFR V1'!AW9+'ARBOR CFR'!AC9</f>
        <v>7348.84</v>
      </c>
      <c r="AX9" s="87">
        <f>'CFR V1'!AX9+'ARBOR CFR'!AD9</f>
        <v>62826.95</v>
      </c>
      <c r="AY9" s="87">
        <f>'CFR V1'!AY9+'ARBOR CFR'!AE9</f>
        <v>0</v>
      </c>
      <c r="AZ9" s="87">
        <f>'CFR V1'!AZ9+'ARBOR CFR'!AF9</f>
        <v>0</v>
      </c>
      <c r="BA9" s="87">
        <f>'CFR V1'!BA9+'ARBOR CFR'!AG9</f>
        <v>1423.92</v>
      </c>
      <c r="BB9" s="87">
        <f>'CFR V1'!BB9+'ARBOR CFR'!AH9</f>
        <v>2659.6499999999996</v>
      </c>
      <c r="BC9" s="87">
        <f>'CFR V1'!BC9+'ARBOR CFR'!AI9</f>
        <v>989</v>
      </c>
      <c r="BD9" s="87">
        <f>'CFR V1'!BD9+'ARBOR CFR'!AJ9</f>
        <v>0</v>
      </c>
      <c r="BE9" s="87">
        <f>'CFR V1'!BE9+'ARBOR CFR'!AK9</f>
        <v>16510.309999999998</v>
      </c>
      <c r="BF9" s="87">
        <f>'CFR V1'!BF9+'ARBOR CFR'!AL9</f>
        <v>7670.68</v>
      </c>
      <c r="BG9" s="87">
        <f>'CFR V1'!BG9+'ARBOR CFR'!AM9</f>
        <v>30057.429999999993</v>
      </c>
      <c r="BH9" s="87">
        <f>'CFR V1'!BH9+'ARBOR CFR'!AN9</f>
        <v>4482.05</v>
      </c>
      <c r="BI9" s="87">
        <f>'CFR V1'!BI9+'ARBOR CFR'!AO9</f>
        <v>29656.7</v>
      </c>
      <c r="BJ9" s="87">
        <f>'CFR V1'!BJ9+'ARBOR CFR'!AP9</f>
        <v>0</v>
      </c>
      <c r="BK9" s="87">
        <f>'CFR V1'!BK9+'ARBOR CFR'!AQ9</f>
        <v>10160.25</v>
      </c>
      <c r="BL9" s="87">
        <f>'CFR V1'!BL9+'CFR V1'!DB9+'ARBOR CFR'!AR9+'ARBOR CFR'!BM9</f>
        <v>28887.78</v>
      </c>
      <c r="BM9" s="87">
        <f>'CFR V1'!BM9+'ARBOR CFR'!AS9</f>
        <v>10654.12</v>
      </c>
      <c r="BN9" s="87">
        <f>'CFR V1'!BN9+'ARBOR CFR'!AT9</f>
        <v>0</v>
      </c>
      <c r="BO9" s="87">
        <f>'CFR V1'!BO9+'ARBOR CFR'!AU9</f>
        <v>0</v>
      </c>
      <c r="BP9" s="87">
        <f>'CFR V1'!BP9+'ARBOR CFR'!AV9</f>
        <v>0</v>
      </c>
      <c r="BQ9" s="87">
        <f>'CFR V1'!BQ9+'ARBOR CFR'!AW9</f>
        <v>0</v>
      </c>
      <c r="BR9" s="87">
        <f>'CFR V1'!BR9+'ARBOR CFR'!AX9</f>
        <v>0</v>
      </c>
      <c r="BS9" s="87">
        <f>'CFR V1'!BS9+'ARBOR CFR'!AY9</f>
        <v>0</v>
      </c>
      <c r="BT9" s="87">
        <f>'CFR V1'!BT9+'ARBOR CFR'!AZ9</f>
        <v>0</v>
      </c>
      <c r="BU9" s="87">
        <f>'CFR V1'!BU9+'ARBOR CFR'!BA9</f>
        <v>16375.07</v>
      </c>
      <c r="BV9" s="87">
        <f>'CFR V1'!BV9+'ARBOR CFR'!BB9</f>
        <v>3956</v>
      </c>
      <c r="BW9" s="87">
        <f>'CFR V1'!BW9+'ARBOR CFR'!BC9</f>
        <v>0</v>
      </c>
      <c r="BX9" s="87">
        <f>'CFR V1'!BX9+'ARBOR CFR'!BD9</f>
        <v>72316.850000000006</v>
      </c>
      <c r="BY9" s="87">
        <f>'CFR V1'!BY9+'ARBOR CFR'!BE9</f>
        <v>1902.65</v>
      </c>
      <c r="BZ9" s="87">
        <f>'CFR V1'!BZ9+'ARBOR CFR'!BF9</f>
        <v>21660.03</v>
      </c>
      <c r="CA9" s="87">
        <f>'CFR V1'!CA9+'ARBOR CFR'!BG9</f>
        <v>13836.77</v>
      </c>
      <c r="CB9" s="87">
        <f>'CFR V1'!CB9+'ARBOR CFR'!BH9</f>
        <v>0</v>
      </c>
      <c r="CC9" s="87">
        <f>'CFR V1'!CC9+'ARBOR CFR'!BI9</f>
        <v>0</v>
      </c>
      <c r="CD9" s="87">
        <f>'CFR V1'!CD9+'ARBOR CFR'!BJ9</f>
        <v>16440.63</v>
      </c>
      <c r="CE9" s="87">
        <f>'CFR V1'!CE9+'ARBOR CFR'!BK9</f>
        <v>0</v>
      </c>
      <c r="CF9" s="87">
        <f>'CFR V1'!CF9+'ARBOR CFR'!BL9</f>
        <v>0</v>
      </c>
      <c r="CG9" s="87">
        <v>0</v>
      </c>
      <c r="CH9" s="87">
        <v>0</v>
      </c>
      <c r="CI9" s="87">
        <v>0</v>
      </c>
      <c r="CJ9" s="87">
        <v>1</v>
      </c>
      <c r="CK9" s="87">
        <v>0</v>
      </c>
      <c r="CL9" s="87">
        <v>0</v>
      </c>
      <c r="CM9" s="87">
        <v>0</v>
      </c>
      <c r="CN9" s="87">
        <v>0</v>
      </c>
      <c r="CO9" s="87">
        <v>0</v>
      </c>
      <c r="CP9" s="87">
        <v>0</v>
      </c>
      <c r="CQ9" s="87">
        <v>0</v>
      </c>
      <c r="CR9" s="87">
        <v>0</v>
      </c>
      <c r="CS9" s="87">
        <v>-5976.7600000007078</v>
      </c>
      <c r="CT9" s="87"/>
      <c r="CU9" s="87">
        <v>24920.959999999999</v>
      </c>
      <c r="CV9" s="87"/>
      <c r="CW9" s="87"/>
      <c r="CX9" s="87"/>
      <c r="CY9" s="69"/>
    </row>
    <row r="10" spans="1:104" x14ac:dyDescent="0.25">
      <c r="A10" s="103" t="s">
        <v>208</v>
      </c>
      <c r="B10" s="69" t="s">
        <v>209</v>
      </c>
      <c r="C10" s="69"/>
      <c r="D10" s="84">
        <v>2072</v>
      </c>
      <c r="E10" s="69" t="s">
        <v>209</v>
      </c>
      <c r="F10" s="69" t="s">
        <v>210</v>
      </c>
      <c r="G10" s="69"/>
      <c r="H10" s="69"/>
      <c r="I10" s="69"/>
      <c r="J10" s="69"/>
      <c r="K10" s="69"/>
      <c r="L10" s="69"/>
      <c r="M10" s="69"/>
      <c r="N10" s="69"/>
      <c r="O10" s="69"/>
      <c r="P10" s="69"/>
      <c r="Q10" s="69"/>
      <c r="R10" s="69"/>
      <c r="S10" s="69"/>
      <c r="T10" s="69"/>
      <c r="U10" s="69"/>
      <c r="V10" s="69"/>
      <c r="W10" s="69"/>
      <c r="X10" s="69"/>
      <c r="Y10" s="69"/>
      <c r="Z10" s="87">
        <f>'CFR V1'!Z10</f>
        <v>69213.019999999975</v>
      </c>
      <c r="AA10" s="87">
        <f>'CFR V1'!AA10</f>
        <v>3413.3900000000003</v>
      </c>
      <c r="AB10" s="87">
        <f>'CFR V1'!AB10</f>
        <v>0</v>
      </c>
      <c r="AC10" s="87">
        <f>'CFR V1'!AC10+'ARBOR CFR'!G10</f>
        <v>547079</v>
      </c>
      <c r="AD10" s="87">
        <f>'CFR V1'!AD10+'ARBOR CFR'!H10</f>
        <v>0</v>
      </c>
      <c r="AE10" s="87">
        <f>'CFR V1'!AE10+'ARBOR CFR'!I10</f>
        <v>52437</v>
      </c>
      <c r="AF10" s="87">
        <f>'CFR V1'!AF10+'ARBOR CFR'!J10</f>
        <v>0</v>
      </c>
      <c r="AG10" s="87">
        <f>'CFR V1'!AG10+'ARBOR CFR'!K10</f>
        <v>17264.25</v>
      </c>
      <c r="AH10" s="87">
        <f>'CFR V1'!AH10+'ARBOR CFR'!L10</f>
        <v>35166.050000000003</v>
      </c>
      <c r="AI10" s="87">
        <f>'CFR V1'!AI10+'ARBOR CFR'!M10</f>
        <v>0</v>
      </c>
      <c r="AJ10" s="87">
        <f>'CFR V1'!AJ10+'ARBOR CFR'!N10</f>
        <v>525</v>
      </c>
      <c r="AK10" s="87">
        <f>'CFR V1'!AK10+'ARBOR CFR'!O10</f>
        <v>8895.91</v>
      </c>
      <c r="AL10" s="87">
        <f>'CFR V1'!AL10+'ARBOR CFR'!P10</f>
        <v>11631.97</v>
      </c>
      <c r="AM10" s="87">
        <f>'CFR V1'!AM10+'ARBOR CFR'!Q10</f>
        <v>0</v>
      </c>
      <c r="AN10" s="87">
        <f>'CFR V1'!AN10+'ARBOR CFR'!R10</f>
        <v>0</v>
      </c>
      <c r="AO10" s="87">
        <f>'CFR V1'!AO10+'CFR V1'!DB10+'ARBOR CFR'!S10+'ARBOR CFR'!BN10</f>
        <v>4719.82</v>
      </c>
      <c r="AP10" s="87">
        <f>'CFR V1'!AP10+'ARBOR CFR'!T10</f>
        <v>27724.02</v>
      </c>
      <c r="AQ10" s="87">
        <f>'CFR V1'!AQ10+'ARBOR CFR'!U10</f>
        <v>0</v>
      </c>
      <c r="AR10" s="87">
        <f>'CFR V1'!AR10+'ARBOR CFR'!V10</f>
        <v>0</v>
      </c>
      <c r="AS10" s="87">
        <f>'CFR V1'!AS10+'ARBOR CFR'!W10</f>
        <v>0</v>
      </c>
      <c r="AT10" s="87">
        <f>'CFR V1'!AT10+'ARBOR CFR'!Z10</f>
        <v>268718.75</v>
      </c>
      <c r="AU10" s="87">
        <f>'CFR V1'!AU10+'ARBOR CFR'!AA10</f>
        <v>0</v>
      </c>
      <c r="AV10" s="87">
        <f>'CFR V1'!AV10+'ARBOR CFR'!AB10</f>
        <v>171648.7499999993</v>
      </c>
      <c r="AW10" s="87">
        <f>'CFR V1'!AW10+'ARBOR CFR'!AC10</f>
        <v>12542.85</v>
      </c>
      <c r="AX10" s="87">
        <f>'CFR V1'!AX10+'ARBOR CFR'!AD10</f>
        <v>27129.33</v>
      </c>
      <c r="AY10" s="87">
        <f>'CFR V1'!AY10+'ARBOR CFR'!AE10</f>
        <v>0</v>
      </c>
      <c r="AZ10" s="87">
        <f>'CFR V1'!AZ10+'ARBOR CFR'!AF10</f>
        <v>7216.5799999999972</v>
      </c>
      <c r="BA10" s="87">
        <f>'CFR V1'!BA10+'ARBOR CFR'!AG10</f>
        <v>2893.1400000000003</v>
      </c>
      <c r="BB10" s="87">
        <f>'CFR V1'!BB10+'ARBOR CFR'!AH10</f>
        <v>2587.4</v>
      </c>
      <c r="BC10" s="87">
        <f>'CFR V1'!BC10+'ARBOR CFR'!AI10</f>
        <v>1103.1600000000001</v>
      </c>
      <c r="BD10" s="87">
        <f>'CFR V1'!BD10+'ARBOR CFR'!AJ10</f>
        <v>1103.1600000000001</v>
      </c>
      <c r="BE10" s="87">
        <f>'CFR V1'!BE10+'ARBOR CFR'!AK10</f>
        <v>23001.08</v>
      </c>
      <c r="BF10" s="87">
        <f>'CFR V1'!BF10+'ARBOR CFR'!AL10</f>
        <v>12314.199999999999</v>
      </c>
      <c r="BG10" s="87">
        <f>'CFR V1'!BG10+'ARBOR CFR'!AM10</f>
        <v>394.61</v>
      </c>
      <c r="BH10" s="87">
        <f>'CFR V1'!BH10+'ARBOR CFR'!AN10</f>
        <v>1965.68</v>
      </c>
      <c r="BI10" s="87">
        <f>'CFR V1'!BI10+'ARBOR CFR'!AO10</f>
        <v>10989.28</v>
      </c>
      <c r="BJ10" s="87">
        <f>'CFR V1'!BJ10+'ARBOR CFR'!AP10</f>
        <v>0</v>
      </c>
      <c r="BK10" s="87">
        <f>'CFR V1'!BK10+'ARBOR CFR'!AQ10</f>
        <v>7493.62</v>
      </c>
      <c r="BL10" s="87">
        <f>'CFR V1'!BL10+'CFR V1'!DB10+'ARBOR CFR'!AR10+'ARBOR CFR'!BM10</f>
        <v>32108.49</v>
      </c>
      <c r="BM10" s="87">
        <f>'CFR V1'!BM10+'ARBOR CFR'!AS10</f>
        <v>15967.95</v>
      </c>
      <c r="BN10" s="87">
        <f>'CFR V1'!BN10+'ARBOR CFR'!AT10</f>
        <v>0</v>
      </c>
      <c r="BO10" s="87">
        <f>'CFR V1'!BO10+'ARBOR CFR'!AU10</f>
        <v>0</v>
      </c>
      <c r="BP10" s="87">
        <f>'CFR V1'!BP10+'ARBOR CFR'!AV10</f>
        <v>0</v>
      </c>
      <c r="BQ10" s="87">
        <f>'CFR V1'!BQ10+'ARBOR CFR'!AW10</f>
        <v>0</v>
      </c>
      <c r="BR10" s="87">
        <f>'CFR V1'!BR10+'ARBOR CFR'!AX10</f>
        <v>0</v>
      </c>
      <c r="BS10" s="87">
        <f>'CFR V1'!BS10+'ARBOR CFR'!AY10</f>
        <v>0</v>
      </c>
      <c r="BT10" s="87">
        <f>'CFR V1'!BT10+'ARBOR CFR'!AZ10</f>
        <v>109.99</v>
      </c>
      <c r="BU10" s="87">
        <f>'CFR V1'!BU10+'ARBOR CFR'!BA10</f>
        <v>11906.51</v>
      </c>
      <c r="BV10" s="87">
        <f>'CFR V1'!BV10+'ARBOR CFR'!BB10</f>
        <v>1794</v>
      </c>
      <c r="BW10" s="87">
        <f>'CFR V1'!BW10+'ARBOR CFR'!BC10</f>
        <v>1519.19</v>
      </c>
      <c r="BX10" s="87">
        <f>'CFR V1'!BX10+'ARBOR CFR'!BD10</f>
        <v>47303.43</v>
      </c>
      <c r="BY10" s="87">
        <f>'CFR V1'!BY10+'ARBOR CFR'!BE10</f>
        <v>0</v>
      </c>
      <c r="BZ10" s="87">
        <f>'CFR V1'!BZ10+'ARBOR CFR'!BF10</f>
        <v>11438.71</v>
      </c>
      <c r="CA10" s="87">
        <f>'CFR V1'!CA10+'ARBOR CFR'!BG10</f>
        <v>45536.79</v>
      </c>
      <c r="CB10" s="87">
        <f>'CFR V1'!CB10+'ARBOR CFR'!BH10</f>
        <v>0</v>
      </c>
      <c r="CC10" s="87">
        <f>'CFR V1'!CC10+'ARBOR CFR'!BI10</f>
        <v>0</v>
      </c>
      <c r="CD10" s="87">
        <f>'CFR V1'!CD10+'ARBOR CFR'!BJ10</f>
        <v>21415.19</v>
      </c>
      <c r="CE10" s="87">
        <f>'CFR V1'!CE10+'ARBOR CFR'!BK10</f>
        <v>0</v>
      </c>
      <c r="CF10" s="87">
        <f>'CFR V1'!CF10+'ARBOR CFR'!BL10</f>
        <v>0</v>
      </c>
      <c r="CG10" s="87">
        <v>4787.5</v>
      </c>
      <c r="CH10" s="87">
        <v>0</v>
      </c>
      <c r="CI10" s="87">
        <v>0</v>
      </c>
      <c r="CJ10" s="87">
        <v>1</v>
      </c>
      <c r="CK10" s="87">
        <v>0</v>
      </c>
      <c r="CL10" s="87">
        <v>0</v>
      </c>
      <c r="CM10" s="87">
        <v>0</v>
      </c>
      <c r="CN10" s="87">
        <v>0</v>
      </c>
      <c r="CO10" s="87">
        <v>0</v>
      </c>
      <c r="CP10" s="87">
        <v>0</v>
      </c>
      <c r="CQ10" s="87">
        <v>0</v>
      </c>
      <c r="CR10" s="87">
        <v>0</v>
      </c>
      <c r="CS10" s="87">
        <v>34454.200000000768</v>
      </c>
      <c r="CT10" s="87"/>
      <c r="CU10" s="87">
        <v>8200.89</v>
      </c>
      <c r="CV10" s="87"/>
      <c r="CW10" s="87"/>
      <c r="CX10" s="87"/>
      <c r="CY10" s="69"/>
    </row>
    <row r="11" spans="1:104" x14ac:dyDescent="0.25">
      <c r="A11" s="103" t="s">
        <v>213</v>
      </c>
      <c r="B11" s="69" t="s">
        <v>214</v>
      </c>
      <c r="C11" s="69"/>
      <c r="D11" s="84">
        <v>3330</v>
      </c>
      <c r="E11" s="69" t="s">
        <v>214</v>
      </c>
      <c r="F11" s="69" t="s">
        <v>215</v>
      </c>
      <c r="G11" s="69"/>
      <c r="H11" s="69"/>
      <c r="I11" s="69"/>
      <c r="J11" s="69"/>
      <c r="K11" s="69"/>
      <c r="L11" s="69"/>
      <c r="M11" s="69"/>
      <c r="N11" s="69"/>
      <c r="O11" s="69"/>
      <c r="P11" s="69"/>
      <c r="Q11" s="69"/>
      <c r="R11" s="69"/>
      <c r="S11" s="69"/>
      <c r="T11" s="69"/>
      <c r="U11" s="69"/>
      <c r="V11" s="69"/>
      <c r="W11" s="69"/>
      <c r="X11" s="69"/>
      <c r="Y11" s="69"/>
      <c r="Z11" s="87">
        <f>'CFR V1'!Z11</f>
        <v>424938.54000000015</v>
      </c>
      <c r="AA11" s="87">
        <f>'CFR V1'!AA11</f>
        <v>25444.729999999996</v>
      </c>
      <c r="AB11" s="87">
        <f>'CFR V1'!AB11</f>
        <v>0</v>
      </c>
      <c r="AC11" s="87">
        <f>'CFR V1'!AC11+'ARBOR CFR'!G11</f>
        <v>1674700.14</v>
      </c>
      <c r="AD11" s="87">
        <f>'CFR V1'!AD11+'ARBOR CFR'!H11</f>
        <v>0</v>
      </c>
      <c r="AE11" s="87">
        <f>'CFR V1'!AE11+'ARBOR CFR'!I11</f>
        <v>51882.33</v>
      </c>
      <c r="AF11" s="87">
        <f>'CFR V1'!AF11+'ARBOR CFR'!J11</f>
        <v>0</v>
      </c>
      <c r="AG11" s="87">
        <f>'CFR V1'!AG11+'ARBOR CFR'!K11</f>
        <v>90185</v>
      </c>
      <c r="AH11" s="87">
        <f>'CFR V1'!AH11+'ARBOR CFR'!L11</f>
        <v>100443.23</v>
      </c>
      <c r="AI11" s="87">
        <f>'CFR V1'!AI11+'ARBOR CFR'!M11</f>
        <v>4032.24</v>
      </c>
      <c r="AJ11" s="87">
        <f>'CFR V1'!AJ11+'ARBOR CFR'!N11</f>
        <v>1349</v>
      </c>
      <c r="AK11" s="87">
        <f>'CFR V1'!AK11+'ARBOR CFR'!O11</f>
        <v>26068.959999999999</v>
      </c>
      <c r="AL11" s="87">
        <f>'CFR V1'!AL11+'ARBOR CFR'!P11</f>
        <v>42679.3</v>
      </c>
      <c r="AM11" s="87">
        <f>'CFR V1'!AM11+'ARBOR CFR'!Q11</f>
        <v>0</v>
      </c>
      <c r="AN11" s="87">
        <f>'CFR V1'!AN11+'ARBOR CFR'!R11</f>
        <v>11205.5</v>
      </c>
      <c r="AO11" s="87">
        <f>'CFR V1'!AO11+'CFR V1'!DB11+'ARBOR CFR'!S11+'ARBOR CFR'!BN11</f>
        <v>23706.39</v>
      </c>
      <c r="AP11" s="87">
        <f>'CFR V1'!AP11+'ARBOR CFR'!T11</f>
        <v>47322.58</v>
      </c>
      <c r="AQ11" s="87">
        <f>'CFR V1'!AQ11+'ARBOR CFR'!U11</f>
        <v>0</v>
      </c>
      <c r="AR11" s="87">
        <f>'CFR V1'!AR11+'ARBOR CFR'!V11</f>
        <v>0</v>
      </c>
      <c r="AS11" s="87">
        <f>'CFR V1'!AS11+'ARBOR CFR'!W11</f>
        <v>0</v>
      </c>
      <c r="AT11" s="87">
        <f>'CFR V1'!AT11+'ARBOR CFR'!Z11</f>
        <v>1010077.86</v>
      </c>
      <c r="AU11" s="87">
        <f>'CFR V1'!AU11+'ARBOR CFR'!AA11</f>
        <v>8802.43</v>
      </c>
      <c r="AV11" s="87">
        <f>'CFR V1'!AV11+'ARBOR CFR'!AB11</f>
        <v>418989.5699999996</v>
      </c>
      <c r="AW11" s="87">
        <f>'CFR V1'!AW11+'ARBOR CFR'!AC11</f>
        <v>0</v>
      </c>
      <c r="AX11" s="87">
        <f>'CFR V1'!AX11+'ARBOR CFR'!AD11</f>
        <v>160534.64000000001</v>
      </c>
      <c r="AY11" s="87">
        <f>'CFR V1'!AY11+'ARBOR CFR'!AE11</f>
        <v>0</v>
      </c>
      <c r="AZ11" s="87">
        <f>'CFR V1'!AZ11+'ARBOR CFR'!AF11</f>
        <v>28259.179999999993</v>
      </c>
      <c r="BA11" s="87">
        <f>'CFR V1'!BA11+'ARBOR CFR'!AG11</f>
        <v>1914.74</v>
      </c>
      <c r="BB11" s="87">
        <f>'CFR V1'!BB11+'ARBOR CFR'!AH11</f>
        <v>3051.52</v>
      </c>
      <c r="BC11" s="87">
        <f>'CFR V1'!BC11+'ARBOR CFR'!AI11</f>
        <v>7210.86</v>
      </c>
      <c r="BD11" s="87">
        <f>'CFR V1'!BD11+'ARBOR CFR'!AJ11</f>
        <v>0</v>
      </c>
      <c r="BE11" s="87">
        <f>'CFR V1'!BE11+'ARBOR CFR'!AK11</f>
        <v>28402.93</v>
      </c>
      <c r="BF11" s="87">
        <f>'CFR V1'!BF11+'ARBOR CFR'!AL11</f>
        <v>8221.98</v>
      </c>
      <c r="BG11" s="87">
        <f>'CFR V1'!BG11+'ARBOR CFR'!AM11</f>
        <v>59987.640000000007</v>
      </c>
      <c r="BH11" s="87">
        <f>'CFR V1'!BH11+'ARBOR CFR'!AN11</f>
        <v>4932.91</v>
      </c>
      <c r="BI11" s="87">
        <f>'CFR V1'!BI11+'ARBOR CFR'!AO11</f>
        <v>22210.25</v>
      </c>
      <c r="BJ11" s="87">
        <f>'CFR V1'!BJ11+'ARBOR CFR'!AP11</f>
        <v>0</v>
      </c>
      <c r="BK11" s="87">
        <f>'CFR V1'!BK11+'ARBOR CFR'!AQ11</f>
        <v>13886.81</v>
      </c>
      <c r="BL11" s="87">
        <f>'CFR V1'!BL11+'CFR V1'!DB11+'ARBOR CFR'!AR11+'ARBOR CFR'!BM11</f>
        <v>52078.73</v>
      </c>
      <c r="BM11" s="87">
        <f>'CFR V1'!BM11+'ARBOR CFR'!AS11</f>
        <v>15518.81</v>
      </c>
      <c r="BN11" s="87">
        <f>'CFR V1'!BN11+'ARBOR CFR'!AT11</f>
        <v>0</v>
      </c>
      <c r="BO11" s="87">
        <f>'CFR V1'!BO11+'ARBOR CFR'!AU11</f>
        <v>0</v>
      </c>
      <c r="BP11" s="87">
        <f>'CFR V1'!BP11+'ARBOR CFR'!AV11</f>
        <v>0</v>
      </c>
      <c r="BQ11" s="87">
        <f>'CFR V1'!BQ11+'ARBOR CFR'!AW11</f>
        <v>0</v>
      </c>
      <c r="BR11" s="87">
        <f>'CFR V1'!BR11+'ARBOR CFR'!AX11</f>
        <v>0</v>
      </c>
      <c r="BS11" s="87">
        <f>'CFR V1'!BS11+'ARBOR CFR'!AY11</f>
        <v>0</v>
      </c>
      <c r="BT11" s="87">
        <f>'CFR V1'!BT11+'ARBOR CFR'!AZ11</f>
        <v>0</v>
      </c>
      <c r="BU11" s="87">
        <f>'CFR V1'!BU11+'ARBOR CFR'!BA11</f>
        <v>54279.61</v>
      </c>
      <c r="BV11" s="87">
        <f>'CFR V1'!BV11+'ARBOR CFR'!BB11</f>
        <v>7820</v>
      </c>
      <c r="BW11" s="87">
        <f>'CFR V1'!BW11+'ARBOR CFR'!BC11</f>
        <v>14649</v>
      </c>
      <c r="BX11" s="87">
        <f>'CFR V1'!BX11+'ARBOR CFR'!BD11</f>
        <v>105473.93</v>
      </c>
      <c r="BY11" s="87">
        <f>'CFR V1'!BY11+'ARBOR CFR'!BE11</f>
        <v>0</v>
      </c>
      <c r="BZ11" s="87">
        <f>'CFR V1'!BZ11+'ARBOR CFR'!BF11</f>
        <v>45960.34</v>
      </c>
      <c r="CA11" s="87">
        <f>'CFR V1'!CA11+'ARBOR CFR'!BG11</f>
        <v>29203.09</v>
      </c>
      <c r="CB11" s="87">
        <f>'CFR V1'!CB11+'ARBOR CFR'!BH11</f>
        <v>0</v>
      </c>
      <c r="CC11" s="87">
        <f>'CFR V1'!CC11+'ARBOR CFR'!BI11</f>
        <v>0</v>
      </c>
      <c r="CD11" s="87">
        <f>'CFR V1'!CD11+'ARBOR CFR'!BJ11</f>
        <v>139744.46</v>
      </c>
      <c r="CE11" s="87">
        <f>'CFR V1'!CE11+'ARBOR CFR'!BK11</f>
        <v>0</v>
      </c>
      <c r="CF11" s="87">
        <f>'CFR V1'!CF11+'ARBOR CFR'!BL11</f>
        <v>0</v>
      </c>
      <c r="CG11" s="87">
        <v>0</v>
      </c>
      <c r="CH11" s="87">
        <v>0</v>
      </c>
      <c r="CI11" s="87">
        <v>0</v>
      </c>
      <c r="CJ11" s="87">
        <v>1</v>
      </c>
      <c r="CK11" s="87">
        <v>0</v>
      </c>
      <c r="CL11" s="87">
        <v>0</v>
      </c>
      <c r="CM11" s="87">
        <v>0</v>
      </c>
      <c r="CN11" s="87">
        <v>0</v>
      </c>
      <c r="CO11" s="87">
        <v>0</v>
      </c>
      <c r="CP11" s="87">
        <v>0</v>
      </c>
      <c r="CQ11" s="87">
        <v>0</v>
      </c>
      <c r="CR11" s="87">
        <v>0</v>
      </c>
      <c r="CS11" s="87">
        <v>257650.52000000048</v>
      </c>
      <c r="CT11" s="87"/>
      <c r="CU11" s="87">
        <v>25444.729999999996</v>
      </c>
      <c r="CV11" s="87"/>
      <c r="CW11" s="87"/>
      <c r="CX11" s="87"/>
      <c r="CY11" s="69"/>
    </row>
    <row r="12" spans="1:104" x14ac:dyDescent="0.25">
      <c r="A12" s="103" t="s">
        <v>218</v>
      </c>
      <c r="B12" s="69" t="s">
        <v>219</v>
      </c>
      <c r="C12" s="69"/>
      <c r="D12" s="84">
        <v>3093</v>
      </c>
      <c r="E12" s="69" t="s">
        <v>219</v>
      </c>
      <c r="F12" s="69" t="s">
        <v>220</v>
      </c>
      <c r="G12" s="69"/>
      <c r="H12" s="69"/>
      <c r="I12" s="69"/>
      <c r="J12" s="69"/>
      <c r="K12" s="69"/>
      <c r="L12" s="69"/>
      <c r="M12" s="69"/>
      <c r="N12" s="69"/>
      <c r="O12" s="69"/>
      <c r="P12" s="69"/>
      <c r="Q12" s="69"/>
      <c r="R12" s="69"/>
      <c r="S12" s="69"/>
      <c r="T12" s="69"/>
      <c r="U12" s="69"/>
      <c r="V12" s="69"/>
      <c r="W12" s="69"/>
      <c r="X12" s="69"/>
      <c r="Y12" s="69"/>
      <c r="Z12" s="87">
        <f>'CFR V1'!Z12</f>
        <v>73082.799999999115</v>
      </c>
      <c r="AA12" s="87">
        <f>'CFR V1'!AA12</f>
        <v>13161.62</v>
      </c>
      <c r="AB12" s="87">
        <f>'CFR V1'!AB12</f>
        <v>0</v>
      </c>
      <c r="AC12" s="87">
        <f>'CFR V1'!AC12+'ARBOR CFR'!G12</f>
        <v>882227.93</v>
      </c>
      <c r="AD12" s="87">
        <f>'CFR V1'!AD12+'ARBOR CFR'!H12</f>
        <v>0</v>
      </c>
      <c r="AE12" s="87">
        <f>'CFR V1'!AE12+'ARBOR CFR'!I12</f>
        <v>91611</v>
      </c>
      <c r="AF12" s="87">
        <f>'CFR V1'!AF12+'ARBOR CFR'!J12</f>
        <v>0</v>
      </c>
      <c r="AG12" s="87">
        <f>'CFR V1'!AG12+'ARBOR CFR'!K12</f>
        <v>41452</v>
      </c>
      <c r="AH12" s="87">
        <f>'CFR V1'!AH12+'ARBOR CFR'!L12</f>
        <v>59316</v>
      </c>
      <c r="AI12" s="87">
        <f>'CFR V1'!AI12+'ARBOR CFR'!M12</f>
        <v>312.5</v>
      </c>
      <c r="AJ12" s="87">
        <f>'CFR V1'!AJ12+'ARBOR CFR'!N12</f>
        <v>0</v>
      </c>
      <c r="AK12" s="87">
        <f>'CFR V1'!AK12+'ARBOR CFR'!O12</f>
        <v>46316.68</v>
      </c>
      <c r="AL12" s="87">
        <f>'CFR V1'!AL12+'ARBOR CFR'!P12</f>
        <v>14620.92</v>
      </c>
      <c r="AM12" s="87">
        <f>'CFR V1'!AM12+'ARBOR CFR'!Q12</f>
        <v>4230</v>
      </c>
      <c r="AN12" s="87">
        <f>'CFR V1'!AN12+'ARBOR CFR'!R12</f>
        <v>0</v>
      </c>
      <c r="AO12" s="87">
        <f>'CFR V1'!AO12+'CFR V1'!DB12+'ARBOR CFR'!S12+'ARBOR CFR'!BN12</f>
        <v>2241.96</v>
      </c>
      <c r="AP12" s="87">
        <f>'CFR V1'!AP12+'ARBOR CFR'!T12</f>
        <v>11048.75</v>
      </c>
      <c r="AQ12" s="87">
        <f>'CFR V1'!AQ12+'ARBOR CFR'!U12</f>
        <v>0</v>
      </c>
      <c r="AR12" s="87">
        <f>'CFR V1'!AR12+'ARBOR CFR'!V12</f>
        <v>0</v>
      </c>
      <c r="AS12" s="87">
        <f>'CFR V1'!AS12+'ARBOR CFR'!W12</f>
        <v>0</v>
      </c>
      <c r="AT12" s="87">
        <f>'CFR V1'!AT12+'ARBOR CFR'!Z12</f>
        <v>556255.1</v>
      </c>
      <c r="AU12" s="87">
        <f>'CFR V1'!AU12+'ARBOR CFR'!AA12</f>
        <v>0</v>
      </c>
      <c r="AV12" s="87">
        <f>'CFR V1'!AV12+'ARBOR CFR'!AB12</f>
        <v>274471.72999999986</v>
      </c>
      <c r="AW12" s="87">
        <f>'CFR V1'!AW12+'ARBOR CFR'!AC12</f>
        <v>0</v>
      </c>
      <c r="AX12" s="87">
        <f>'CFR V1'!AX12+'ARBOR CFR'!AD12</f>
        <v>67601.95</v>
      </c>
      <c r="AY12" s="87">
        <f>'CFR V1'!AY12+'ARBOR CFR'!AE12</f>
        <v>0</v>
      </c>
      <c r="AZ12" s="87">
        <f>'CFR V1'!AZ12+'ARBOR CFR'!AF12</f>
        <v>12015.830000000009</v>
      </c>
      <c r="BA12" s="87">
        <f>'CFR V1'!BA12+'ARBOR CFR'!AG12</f>
        <v>6682.29</v>
      </c>
      <c r="BB12" s="87">
        <f>'CFR V1'!BB12+'ARBOR CFR'!AH12</f>
        <v>8473.49</v>
      </c>
      <c r="BC12" s="87">
        <f>'CFR V1'!BC12+'ARBOR CFR'!AI12</f>
        <v>3966.84</v>
      </c>
      <c r="BD12" s="87">
        <f>'CFR V1'!BD12+'ARBOR CFR'!AJ12</f>
        <v>0</v>
      </c>
      <c r="BE12" s="87">
        <f>'CFR V1'!BE12+'ARBOR CFR'!AK12</f>
        <v>8022.06</v>
      </c>
      <c r="BF12" s="87">
        <f>'CFR V1'!BF12+'ARBOR CFR'!AL12</f>
        <v>5326.23</v>
      </c>
      <c r="BG12" s="87">
        <f>'CFR V1'!BG12+'ARBOR CFR'!AM12</f>
        <v>24483.54</v>
      </c>
      <c r="BH12" s="87">
        <f>'CFR V1'!BH12+'ARBOR CFR'!AN12</f>
        <v>4071.79</v>
      </c>
      <c r="BI12" s="87">
        <f>'CFR V1'!BI12+'ARBOR CFR'!AO12</f>
        <v>23765.82</v>
      </c>
      <c r="BJ12" s="87">
        <f>'CFR V1'!BJ12+'ARBOR CFR'!AP12</f>
        <v>0</v>
      </c>
      <c r="BK12" s="87">
        <f>'CFR V1'!BK12+'ARBOR CFR'!AQ12</f>
        <v>6630.1</v>
      </c>
      <c r="BL12" s="87">
        <f>'CFR V1'!BL12+'CFR V1'!DB12+'ARBOR CFR'!AR12+'ARBOR CFR'!BM12</f>
        <v>35687.480000000003</v>
      </c>
      <c r="BM12" s="87">
        <f>'CFR V1'!BM12+'ARBOR CFR'!AS12</f>
        <v>7498.71</v>
      </c>
      <c r="BN12" s="87">
        <f>'CFR V1'!BN12+'ARBOR CFR'!AT12</f>
        <v>0</v>
      </c>
      <c r="BO12" s="87">
        <f>'CFR V1'!BO12+'ARBOR CFR'!AU12</f>
        <v>0</v>
      </c>
      <c r="BP12" s="87">
        <f>'CFR V1'!BP12+'ARBOR CFR'!AV12</f>
        <v>0</v>
      </c>
      <c r="BQ12" s="87">
        <f>'CFR V1'!BQ12+'ARBOR CFR'!AW12</f>
        <v>0</v>
      </c>
      <c r="BR12" s="87">
        <f>'CFR V1'!BR12+'ARBOR CFR'!AX12</f>
        <v>0</v>
      </c>
      <c r="BS12" s="87">
        <f>'CFR V1'!BS12+'ARBOR CFR'!AY12</f>
        <v>0</v>
      </c>
      <c r="BT12" s="87">
        <f>'CFR V1'!BT12+'ARBOR CFR'!AZ12</f>
        <v>0</v>
      </c>
      <c r="BU12" s="87">
        <f>'CFR V1'!BU12+'ARBOR CFR'!BA12</f>
        <v>13465.3</v>
      </c>
      <c r="BV12" s="87">
        <f>'CFR V1'!BV12+'ARBOR CFR'!BB12</f>
        <v>3726</v>
      </c>
      <c r="BW12" s="87">
        <f>'CFR V1'!BW12+'ARBOR CFR'!BC12</f>
        <v>357.75</v>
      </c>
      <c r="BX12" s="87">
        <f>'CFR V1'!BX12+'ARBOR CFR'!BD12</f>
        <v>61681.67</v>
      </c>
      <c r="BY12" s="87">
        <f>'CFR V1'!BY12+'ARBOR CFR'!BE12</f>
        <v>10498.48</v>
      </c>
      <c r="BZ12" s="87">
        <f>'CFR V1'!BZ12+'ARBOR CFR'!BF12</f>
        <v>10988.87</v>
      </c>
      <c r="CA12" s="87">
        <f>'CFR V1'!CA12+'ARBOR CFR'!BG12</f>
        <v>18861.509999999998</v>
      </c>
      <c r="CB12" s="87">
        <f>'CFR V1'!CB12+'ARBOR CFR'!BH12</f>
        <v>0</v>
      </c>
      <c r="CC12" s="87">
        <f>'CFR V1'!CC12+'ARBOR CFR'!BI12</f>
        <v>0</v>
      </c>
      <c r="CD12" s="87">
        <f>'CFR V1'!CD12+'ARBOR CFR'!BJ12</f>
        <v>0</v>
      </c>
      <c r="CE12" s="87">
        <f>'CFR V1'!CE12+'ARBOR CFR'!BK12</f>
        <v>0</v>
      </c>
      <c r="CF12" s="87">
        <f>'CFR V1'!CF12+'ARBOR CFR'!BL12</f>
        <v>0</v>
      </c>
      <c r="CG12" s="87">
        <v>5833.75</v>
      </c>
      <c r="CH12" s="87">
        <v>0</v>
      </c>
      <c r="CI12" s="87">
        <v>0</v>
      </c>
      <c r="CJ12" s="87">
        <v>1</v>
      </c>
      <c r="CK12" s="87">
        <v>0</v>
      </c>
      <c r="CL12" s="87">
        <v>0</v>
      </c>
      <c r="CM12" s="87">
        <v>2509.96</v>
      </c>
      <c r="CN12" s="87">
        <v>1216</v>
      </c>
      <c r="CO12" s="87">
        <v>0</v>
      </c>
      <c r="CP12" s="87">
        <v>0</v>
      </c>
      <c r="CQ12" s="87">
        <v>0</v>
      </c>
      <c r="CR12" s="87">
        <v>0</v>
      </c>
      <c r="CS12" s="87">
        <v>61927.999999999302</v>
      </c>
      <c r="CT12" s="87"/>
      <c r="CU12" s="87">
        <v>15269.410000000003</v>
      </c>
      <c r="CV12" s="87"/>
      <c r="CW12" s="87"/>
      <c r="CX12" s="87"/>
      <c r="CY12" s="69"/>
    </row>
    <row r="13" spans="1:104" x14ac:dyDescent="0.25">
      <c r="A13" s="103" t="s">
        <v>223</v>
      </c>
      <c r="B13" s="69" t="s">
        <v>224</v>
      </c>
      <c r="C13" s="69"/>
      <c r="D13" s="84">
        <v>2919</v>
      </c>
      <c r="E13" s="69" t="s">
        <v>224</v>
      </c>
      <c r="F13" s="69" t="s">
        <v>225</v>
      </c>
      <c r="G13" s="69"/>
      <c r="H13" s="69"/>
      <c r="I13" s="69"/>
      <c r="J13" s="69"/>
      <c r="K13" s="69"/>
      <c r="L13" s="69"/>
      <c r="M13" s="69"/>
      <c r="N13" s="69"/>
      <c r="O13" s="69"/>
      <c r="P13" s="69"/>
      <c r="Q13" s="69"/>
      <c r="R13" s="69"/>
      <c r="S13" s="69"/>
      <c r="T13" s="69"/>
      <c r="U13" s="69"/>
      <c r="V13" s="69"/>
      <c r="W13" s="69"/>
      <c r="X13" s="69"/>
      <c r="Y13" s="69"/>
      <c r="Z13" s="87">
        <f>'CFR V1'!Z13</f>
        <v>965469.19000000041</v>
      </c>
      <c r="AA13" s="87">
        <f>'CFR V1'!AA13</f>
        <v>53264.17</v>
      </c>
      <c r="AB13" s="87">
        <f>'CFR V1'!AB13</f>
        <v>0</v>
      </c>
      <c r="AC13" s="87">
        <f>'CFR V1'!AC13+'ARBOR CFR'!G13</f>
        <v>1886459.06</v>
      </c>
      <c r="AD13" s="87">
        <f>'CFR V1'!AD13+'ARBOR CFR'!H13</f>
        <v>0</v>
      </c>
      <c r="AE13" s="87">
        <f>'CFR V1'!AE13+'ARBOR CFR'!I13</f>
        <v>173878</v>
      </c>
      <c r="AF13" s="87">
        <f>'CFR V1'!AF13+'ARBOR CFR'!J13</f>
        <v>0</v>
      </c>
      <c r="AG13" s="87">
        <f>'CFR V1'!AG13+'ARBOR CFR'!K13</f>
        <v>123030</v>
      </c>
      <c r="AH13" s="87">
        <f>'CFR V1'!AH13+'ARBOR CFR'!L13</f>
        <v>93680.960000000006</v>
      </c>
      <c r="AI13" s="87">
        <f>'CFR V1'!AI13+'ARBOR CFR'!M13</f>
        <v>312.5</v>
      </c>
      <c r="AJ13" s="87">
        <f>'CFR V1'!AJ13+'ARBOR CFR'!N13</f>
        <v>0</v>
      </c>
      <c r="AK13" s="87">
        <f>'CFR V1'!AK13+'ARBOR CFR'!O13</f>
        <v>94877.21</v>
      </c>
      <c r="AL13" s="87">
        <f>'CFR V1'!AL13+'ARBOR CFR'!P13</f>
        <v>27555.7</v>
      </c>
      <c r="AM13" s="87">
        <f>'CFR V1'!AM13+'ARBOR CFR'!Q13</f>
        <v>0</v>
      </c>
      <c r="AN13" s="87">
        <f>'CFR V1'!AN13+'ARBOR CFR'!R13</f>
        <v>0</v>
      </c>
      <c r="AO13" s="87">
        <f>'CFR V1'!AO13+'CFR V1'!DB13+'ARBOR CFR'!S13+'ARBOR CFR'!BN13</f>
        <v>27739.01</v>
      </c>
      <c r="AP13" s="87">
        <f>'CFR V1'!AP13+'ARBOR CFR'!T13</f>
        <v>0</v>
      </c>
      <c r="AQ13" s="87">
        <f>'CFR V1'!AQ13+'ARBOR CFR'!U13</f>
        <v>0</v>
      </c>
      <c r="AR13" s="87">
        <f>'CFR V1'!AR13+'ARBOR CFR'!V13</f>
        <v>0</v>
      </c>
      <c r="AS13" s="87">
        <f>'CFR V1'!AS13+'ARBOR CFR'!W13</f>
        <v>0</v>
      </c>
      <c r="AT13" s="87">
        <f>'CFR V1'!AT13+'ARBOR CFR'!Z13</f>
        <v>1219749.6599999999</v>
      </c>
      <c r="AU13" s="87">
        <f>'CFR V1'!AU13+'ARBOR CFR'!AA13</f>
        <v>0</v>
      </c>
      <c r="AV13" s="87">
        <f>'CFR V1'!AV13+'ARBOR CFR'!AB13</f>
        <v>683349.03999999934</v>
      </c>
      <c r="AW13" s="87">
        <f>'CFR V1'!AW13+'ARBOR CFR'!AC13</f>
        <v>55755.42</v>
      </c>
      <c r="AX13" s="87">
        <f>'CFR V1'!AX13+'ARBOR CFR'!AD13</f>
        <v>81050.12</v>
      </c>
      <c r="AY13" s="87">
        <f>'CFR V1'!AY13+'ARBOR CFR'!AE13</f>
        <v>0</v>
      </c>
      <c r="AZ13" s="87">
        <f>'CFR V1'!AZ13+'ARBOR CFR'!AF13</f>
        <v>57318.050000000025</v>
      </c>
      <c r="BA13" s="87">
        <f>'CFR V1'!BA13+'ARBOR CFR'!AG13</f>
        <v>8881.8800000000028</v>
      </c>
      <c r="BB13" s="87">
        <f>'CFR V1'!BB13+'ARBOR CFR'!AH13</f>
        <v>1689</v>
      </c>
      <c r="BC13" s="87">
        <f>'CFR V1'!BC13+'ARBOR CFR'!AI13</f>
        <v>0</v>
      </c>
      <c r="BD13" s="87">
        <f>'CFR V1'!BD13+'ARBOR CFR'!AJ13</f>
        <v>0</v>
      </c>
      <c r="BE13" s="87">
        <f>'CFR V1'!BE13+'ARBOR CFR'!AK13</f>
        <v>18088.199999999997</v>
      </c>
      <c r="BF13" s="87">
        <f>'CFR V1'!BF13+'ARBOR CFR'!AL13</f>
        <v>9766.6299999999992</v>
      </c>
      <c r="BG13" s="87">
        <f>'CFR V1'!BG13+'ARBOR CFR'!AM13</f>
        <v>845.07</v>
      </c>
      <c r="BH13" s="87">
        <f>'CFR V1'!BH13+'ARBOR CFR'!AN13</f>
        <v>5454.82</v>
      </c>
      <c r="BI13" s="87">
        <f>'CFR V1'!BI13+'ARBOR CFR'!AO13</f>
        <v>30081.56</v>
      </c>
      <c r="BJ13" s="87">
        <f>'CFR V1'!BJ13+'ARBOR CFR'!AP13</f>
        <v>0</v>
      </c>
      <c r="BK13" s="87">
        <f>'CFR V1'!BK13+'ARBOR CFR'!AQ13</f>
        <v>13250.08</v>
      </c>
      <c r="BL13" s="87">
        <f>'CFR V1'!BL13+'CFR V1'!DB13+'ARBOR CFR'!AR13+'ARBOR CFR'!BM13</f>
        <v>68698.66</v>
      </c>
      <c r="BM13" s="87">
        <f>'CFR V1'!BM13+'ARBOR CFR'!AS13</f>
        <v>27374.240000000002</v>
      </c>
      <c r="BN13" s="87">
        <f>'CFR V1'!BN13+'ARBOR CFR'!AT13</f>
        <v>0</v>
      </c>
      <c r="BO13" s="87">
        <f>'CFR V1'!BO13+'ARBOR CFR'!AU13</f>
        <v>0</v>
      </c>
      <c r="BP13" s="87">
        <f>'CFR V1'!BP13+'ARBOR CFR'!AV13</f>
        <v>0</v>
      </c>
      <c r="BQ13" s="87">
        <f>'CFR V1'!BQ13+'ARBOR CFR'!AW13</f>
        <v>0</v>
      </c>
      <c r="BR13" s="87">
        <f>'CFR V1'!BR13+'ARBOR CFR'!AX13</f>
        <v>0</v>
      </c>
      <c r="BS13" s="87">
        <f>'CFR V1'!BS13+'ARBOR CFR'!AY13</f>
        <v>0</v>
      </c>
      <c r="BT13" s="87">
        <f>'CFR V1'!BT13+'ARBOR CFR'!AZ13</f>
        <v>0</v>
      </c>
      <c r="BU13" s="87">
        <f>'CFR V1'!BU13+'ARBOR CFR'!BA13</f>
        <v>4802.6899999999996</v>
      </c>
      <c r="BV13" s="87">
        <f>'CFR V1'!BV13+'ARBOR CFR'!BB13</f>
        <v>8533</v>
      </c>
      <c r="BW13" s="87">
        <f>'CFR V1'!BW13+'ARBOR CFR'!BC13</f>
        <v>0</v>
      </c>
      <c r="BX13" s="87">
        <f>'CFR V1'!BX13+'ARBOR CFR'!BD13</f>
        <v>89345.55</v>
      </c>
      <c r="BY13" s="87">
        <f>'CFR V1'!BY13+'ARBOR CFR'!BE13</f>
        <v>0</v>
      </c>
      <c r="BZ13" s="87">
        <f>'CFR V1'!BZ13+'ARBOR CFR'!BF13</f>
        <v>5560.83</v>
      </c>
      <c r="CA13" s="87">
        <f>'CFR V1'!CA13+'ARBOR CFR'!BG13</f>
        <v>16071.42</v>
      </c>
      <c r="CB13" s="87">
        <f>'CFR V1'!CB13+'ARBOR CFR'!BH13</f>
        <v>0</v>
      </c>
      <c r="CC13" s="87">
        <f>'CFR V1'!CC13+'ARBOR CFR'!BI13</f>
        <v>0</v>
      </c>
      <c r="CD13" s="87">
        <f>'CFR V1'!CD13+'ARBOR CFR'!BJ13</f>
        <v>0</v>
      </c>
      <c r="CE13" s="87">
        <f>'CFR V1'!CE13+'ARBOR CFR'!BK13</f>
        <v>0</v>
      </c>
      <c r="CF13" s="87">
        <f>'CFR V1'!CF13+'ARBOR CFR'!BL13</f>
        <v>0</v>
      </c>
      <c r="CG13" s="87">
        <v>8141.12</v>
      </c>
      <c r="CH13" s="87">
        <v>0</v>
      </c>
      <c r="CI13" s="87">
        <v>0</v>
      </c>
      <c r="CJ13" s="87">
        <v>1</v>
      </c>
      <c r="CK13" s="87">
        <v>0</v>
      </c>
      <c r="CL13" s="87">
        <v>47118.6</v>
      </c>
      <c r="CM13" s="87">
        <v>0</v>
      </c>
      <c r="CN13" s="87">
        <v>8025</v>
      </c>
      <c r="CO13" s="87">
        <v>0</v>
      </c>
      <c r="CP13" s="87">
        <v>0</v>
      </c>
      <c r="CQ13" s="87">
        <v>0</v>
      </c>
      <c r="CR13" s="87">
        <v>0</v>
      </c>
      <c r="CS13" s="87">
        <v>987335.71000000136</v>
      </c>
      <c r="CT13" s="87"/>
      <c r="CU13" s="87">
        <v>6261.6900000000023</v>
      </c>
      <c r="CV13" s="87"/>
      <c r="CW13" s="87"/>
      <c r="CX13" s="87"/>
      <c r="CY13" s="69"/>
    </row>
    <row r="14" spans="1:104" x14ac:dyDescent="0.25">
      <c r="A14" s="103" t="s">
        <v>228</v>
      </c>
      <c r="B14" s="69" t="s">
        <v>229</v>
      </c>
      <c r="C14" s="69"/>
      <c r="D14" s="84">
        <v>3327</v>
      </c>
      <c r="E14" s="69" t="s">
        <v>229</v>
      </c>
      <c r="F14" s="69" t="s">
        <v>230</v>
      </c>
      <c r="G14" s="69"/>
      <c r="H14" s="69"/>
      <c r="I14" s="69"/>
      <c r="J14" s="69"/>
      <c r="K14" s="69"/>
      <c r="L14" s="69"/>
      <c r="M14" s="69"/>
      <c r="N14" s="69"/>
      <c r="O14" s="69"/>
      <c r="P14" s="69"/>
      <c r="Q14" s="69"/>
      <c r="R14" s="69"/>
      <c r="S14" s="69"/>
      <c r="T14" s="69"/>
      <c r="U14" s="69"/>
      <c r="V14" s="69"/>
      <c r="W14" s="69"/>
      <c r="X14" s="69"/>
      <c r="Y14" s="69"/>
      <c r="Z14" s="87">
        <f>'CFR V1'!Z14</f>
        <v>84878.310000000274</v>
      </c>
      <c r="AA14" s="87">
        <f>'CFR V1'!AA14</f>
        <v>5599.7800000000007</v>
      </c>
      <c r="AB14" s="87">
        <f>'CFR V1'!AB14</f>
        <v>0</v>
      </c>
      <c r="AC14" s="87">
        <f>'CFR V1'!AC14+'ARBOR CFR'!G14</f>
        <v>863786</v>
      </c>
      <c r="AD14" s="87">
        <f>'CFR V1'!AD14+'ARBOR CFR'!H14</f>
        <v>0</v>
      </c>
      <c r="AE14" s="87">
        <f>'CFR V1'!AE14+'ARBOR CFR'!I14</f>
        <v>36053</v>
      </c>
      <c r="AF14" s="87">
        <f>'CFR V1'!AF14+'ARBOR CFR'!J14</f>
        <v>0</v>
      </c>
      <c r="AG14" s="87">
        <f>'CFR V1'!AG14+'ARBOR CFR'!K14</f>
        <v>42690</v>
      </c>
      <c r="AH14" s="87">
        <f>'CFR V1'!AH14+'ARBOR CFR'!L14</f>
        <v>53771</v>
      </c>
      <c r="AI14" s="87">
        <f>'CFR V1'!AI14+'ARBOR CFR'!M14</f>
        <v>0</v>
      </c>
      <c r="AJ14" s="87">
        <f>'CFR V1'!AJ14+'ARBOR CFR'!N14</f>
        <v>795</v>
      </c>
      <c r="AK14" s="87">
        <f>'CFR V1'!AK14+'ARBOR CFR'!O14</f>
        <v>43985.04</v>
      </c>
      <c r="AL14" s="87">
        <f>'CFR V1'!AL14+'ARBOR CFR'!P14</f>
        <v>20555.830000000002</v>
      </c>
      <c r="AM14" s="87">
        <f>'CFR V1'!AM14+'ARBOR CFR'!Q14</f>
        <v>0</v>
      </c>
      <c r="AN14" s="87">
        <f>'CFR V1'!AN14+'ARBOR CFR'!R14</f>
        <v>0</v>
      </c>
      <c r="AO14" s="87">
        <f>'CFR V1'!AO14+'CFR V1'!DB14+'ARBOR CFR'!S14+'ARBOR CFR'!BN14</f>
        <v>17416.45</v>
      </c>
      <c r="AP14" s="87">
        <f>'CFR V1'!AP14+'ARBOR CFR'!T14</f>
        <v>9898.7900000000009</v>
      </c>
      <c r="AQ14" s="87">
        <f>'CFR V1'!AQ14+'ARBOR CFR'!U14</f>
        <v>0</v>
      </c>
      <c r="AR14" s="87">
        <f>'CFR V1'!AR14+'ARBOR CFR'!V14</f>
        <v>0</v>
      </c>
      <c r="AS14" s="87">
        <f>'CFR V1'!AS14+'ARBOR CFR'!W14</f>
        <v>0</v>
      </c>
      <c r="AT14" s="87">
        <f>'CFR V1'!AT14+'ARBOR CFR'!Z14</f>
        <v>560853.82999999996</v>
      </c>
      <c r="AU14" s="87">
        <f>'CFR V1'!AU14+'ARBOR CFR'!AA14</f>
        <v>0</v>
      </c>
      <c r="AV14" s="87">
        <f>'CFR V1'!AV14+'ARBOR CFR'!AB14</f>
        <v>178559.56000000017</v>
      </c>
      <c r="AW14" s="87">
        <f>'CFR V1'!AW14+'ARBOR CFR'!AC14</f>
        <v>29205.89</v>
      </c>
      <c r="AX14" s="87">
        <f>'CFR V1'!AX14+'ARBOR CFR'!AD14</f>
        <v>62347.81</v>
      </c>
      <c r="AY14" s="87">
        <f>'CFR V1'!AY14+'ARBOR CFR'!AE14</f>
        <v>9823.8700000000008</v>
      </c>
      <c r="AZ14" s="87">
        <f>'CFR V1'!AZ14+'ARBOR CFR'!AF14</f>
        <v>37888.449999999968</v>
      </c>
      <c r="BA14" s="87">
        <f>'CFR V1'!BA14+'ARBOR CFR'!AG14</f>
        <v>1076.8600000000001</v>
      </c>
      <c r="BB14" s="87">
        <f>'CFR V1'!BB14+'ARBOR CFR'!AH14</f>
        <v>1535.49</v>
      </c>
      <c r="BC14" s="87">
        <f>'CFR V1'!BC14+'ARBOR CFR'!AI14</f>
        <v>0</v>
      </c>
      <c r="BD14" s="87">
        <f>'CFR V1'!BD14+'ARBOR CFR'!AJ14</f>
        <v>2871.42</v>
      </c>
      <c r="BE14" s="87">
        <f>'CFR V1'!BE14+'ARBOR CFR'!AK14</f>
        <v>7197.3200000000024</v>
      </c>
      <c r="BF14" s="87">
        <f>'CFR V1'!BF14+'ARBOR CFR'!AL14</f>
        <v>7366.7099999999991</v>
      </c>
      <c r="BG14" s="87">
        <f>'CFR V1'!BG14+'ARBOR CFR'!AM14</f>
        <v>2424.1499999999996</v>
      </c>
      <c r="BH14" s="87">
        <f>'CFR V1'!BH14+'ARBOR CFR'!AN14</f>
        <v>3233.11</v>
      </c>
      <c r="BI14" s="87">
        <f>'CFR V1'!BI14+'ARBOR CFR'!AO14</f>
        <v>11182.32</v>
      </c>
      <c r="BJ14" s="87">
        <f>'CFR V1'!BJ14+'ARBOR CFR'!AP14</f>
        <v>0</v>
      </c>
      <c r="BK14" s="87">
        <f>'CFR V1'!BK14+'ARBOR CFR'!AQ14</f>
        <v>3203.04</v>
      </c>
      <c r="BL14" s="87">
        <f>'CFR V1'!BL14+'CFR V1'!DB14+'ARBOR CFR'!AR14+'ARBOR CFR'!BM14</f>
        <v>82320.600000000006</v>
      </c>
      <c r="BM14" s="87">
        <f>'CFR V1'!BM14+'ARBOR CFR'!AS14</f>
        <v>0</v>
      </c>
      <c r="BN14" s="87">
        <f>'CFR V1'!BN14+'ARBOR CFR'!AT14</f>
        <v>0</v>
      </c>
      <c r="BO14" s="87">
        <f>'CFR V1'!BO14+'ARBOR CFR'!AU14</f>
        <v>0</v>
      </c>
      <c r="BP14" s="87">
        <f>'CFR V1'!BP14+'ARBOR CFR'!AV14</f>
        <v>0</v>
      </c>
      <c r="BQ14" s="87">
        <f>'CFR V1'!BQ14+'ARBOR CFR'!AW14</f>
        <v>0</v>
      </c>
      <c r="BR14" s="87">
        <f>'CFR V1'!BR14+'ARBOR CFR'!AX14</f>
        <v>0</v>
      </c>
      <c r="BS14" s="87">
        <f>'CFR V1'!BS14+'ARBOR CFR'!AY14</f>
        <v>0</v>
      </c>
      <c r="BT14" s="87">
        <f>'CFR V1'!BT14+'ARBOR CFR'!AZ14</f>
        <v>0</v>
      </c>
      <c r="BU14" s="87">
        <f>'CFR V1'!BU14+'ARBOR CFR'!BA14</f>
        <v>21032.66</v>
      </c>
      <c r="BV14" s="87">
        <f>'CFR V1'!BV14+'ARBOR CFR'!BB14</f>
        <v>3772</v>
      </c>
      <c r="BW14" s="87">
        <f>'CFR V1'!BW14+'ARBOR CFR'!BC14</f>
        <v>1714.52</v>
      </c>
      <c r="BX14" s="87">
        <f>'CFR V1'!BX14+'ARBOR CFR'!BD14</f>
        <v>49539.69</v>
      </c>
      <c r="BY14" s="87">
        <f>'CFR V1'!BY14+'ARBOR CFR'!BE14</f>
        <v>3727.26</v>
      </c>
      <c r="BZ14" s="87">
        <f>'CFR V1'!BZ14+'ARBOR CFR'!BF14</f>
        <v>16809.7</v>
      </c>
      <c r="CA14" s="87">
        <f>'CFR V1'!CA14+'ARBOR CFR'!BG14</f>
        <v>20571.5</v>
      </c>
      <c r="CB14" s="87">
        <f>'CFR V1'!CB14+'ARBOR CFR'!BH14</f>
        <v>0</v>
      </c>
      <c r="CC14" s="87">
        <f>'CFR V1'!CC14+'ARBOR CFR'!BI14</f>
        <v>0</v>
      </c>
      <c r="CD14" s="87">
        <f>'CFR V1'!CD14+'ARBOR CFR'!BJ14</f>
        <v>0</v>
      </c>
      <c r="CE14" s="87">
        <f>'CFR V1'!CE14+'ARBOR CFR'!BK14</f>
        <v>0</v>
      </c>
      <c r="CF14" s="87">
        <f>'CFR V1'!CF14+'ARBOR CFR'!BL14</f>
        <v>0</v>
      </c>
      <c r="CG14" s="87">
        <v>6579.9</v>
      </c>
      <c r="CH14" s="87">
        <v>0</v>
      </c>
      <c r="CI14" s="87">
        <v>0</v>
      </c>
      <c r="CJ14" s="87">
        <v>1</v>
      </c>
      <c r="CK14" s="87">
        <v>0</v>
      </c>
      <c r="CL14" s="87">
        <v>0</v>
      </c>
      <c r="CM14" s="87">
        <v>0</v>
      </c>
      <c r="CN14" s="87">
        <v>0</v>
      </c>
      <c r="CO14" s="87">
        <v>0</v>
      </c>
      <c r="CP14" s="87">
        <v>0</v>
      </c>
      <c r="CQ14" s="87">
        <v>0</v>
      </c>
      <c r="CR14" s="87">
        <v>0</v>
      </c>
      <c r="CS14" s="87">
        <v>55571.660000000615</v>
      </c>
      <c r="CT14" s="87"/>
      <c r="CU14" s="87">
        <v>12179.68</v>
      </c>
      <c r="CV14" s="87"/>
      <c r="CW14" s="87"/>
      <c r="CX14" s="87"/>
      <c r="CY14" s="69"/>
    </row>
    <row r="15" spans="1:104" x14ac:dyDescent="0.25">
      <c r="A15" s="103" t="s">
        <v>233</v>
      </c>
      <c r="B15" s="69" t="s">
        <v>234</v>
      </c>
      <c r="C15" s="69"/>
      <c r="D15" s="84">
        <v>3111</v>
      </c>
      <c r="E15" s="69" t="s">
        <v>234</v>
      </c>
      <c r="F15" s="69" t="s">
        <v>235</v>
      </c>
      <c r="G15" s="69"/>
      <c r="H15" s="69"/>
      <c r="I15" s="69"/>
      <c r="J15" s="69"/>
      <c r="K15" s="69"/>
      <c r="L15" s="69"/>
      <c r="M15" s="69"/>
      <c r="N15" s="69"/>
      <c r="O15" s="69"/>
      <c r="P15" s="69"/>
      <c r="Q15" s="69"/>
      <c r="R15" s="69"/>
      <c r="S15" s="69"/>
      <c r="T15" s="69"/>
      <c r="U15" s="69"/>
      <c r="V15" s="69"/>
      <c r="W15" s="69"/>
      <c r="X15" s="69"/>
      <c r="Y15" s="69"/>
      <c r="Z15" s="87">
        <f>'CFR V1'!Z15</f>
        <v>189441.47999999975</v>
      </c>
      <c r="AA15" s="87">
        <f>'CFR V1'!AA15</f>
        <v>27264.620000000003</v>
      </c>
      <c r="AB15" s="87">
        <f>'CFR V1'!AB15</f>
        <v>0</v>
      </c>
      <c r="AC15" s="87">
        <f>'CFR V1'!AC15+'ARBOR CFR'!G15</f>
        <v>1641582</v>
      </c>
      <c r="AD15" s="87">
        <f>'CFR V1'!AD15+'ARBOR CFR'!H15</f>
        <v>0</v>
      </c>
      <c r="AE15" s="87">
        <f>'CFR V1'!AE15+'ARBOR CFR'!I15</f>
        <v>85771</v>
      </c>
      <c r="AF15" s="87">
        <f>'CFR V1'!AF15+'ARBOR CFR'!J15</f>
        <v>0</v>
      </c>
      <c r="AG15" s="87">
        <f>'CFR V1'!AG15+'ARBOR CFR'!K15</f>
        <v>66925</v>
      </c>
      <c r="AH15" s="87">
        <f>'CFR V1'!AH15+'ARBOR CFR'!L15</f>
        <v>90782</v>
      </c>
      <c r="AI15" s="87">
        <f>'CFR V1'!AI15+'ARBOR CFR'!M15</f>
        <v>876</v>
      </c>
      <c r="AJ15" s="87">
        <f>'CFR V1'!AJ15+'ARBOR CFR'!N15</f>
        <v>54649.75</v>
      </c>
      <c r="AK15" s="87">
        <f>'CFR V1'!AK15+'ARBOR CFR'!O15</f>
        <v>63696.11</v>
      </c>
      <c r="AL15" s="87">
        <f>'CFR V1'!AL15+'ARBOR CFR'!P15</f>
        <v>41595.730000000003</v>
      </c>
      <c r="AM15" s="87">
        <f>'CFR V1'!AM15+'ARBOR CFR'!Q15</f>
        <v>0</v>
      </c>
      <c r="AN15" s="87">
        <f>'CFR V1'!AN15+'ARBOR CFR'!R15</f>
        <v>4668</v>
      </c>
      <c r="AO15" s="87">
        <f>'CFR V1'!AO15+'CFR V1'!DB15+'ARBOR CFR'!S15+'ARBOR CFR'!BN15</f>
        <v>9070.17</v>
      </c>
      <c r="AP15" s="87">
        <f>'CFR V1'!AP15+'ARBOR CFR'!T15</f>
        <v>5309.19</v>
      </c>
      <c r="AQ15" s="87">
        <f>'CFR V1'!AQ15+'ARBOR CFR'!U15</f>
        <v>0</v>
      </c>
      <c r="AR15" s="87">
        <f>'CFR V1'!AR15+'ARBOR CFR'!V15</f>
        <v>0</v>
      </c>
      <c r="AS15" s="87">
        <f>'CFR V1'!AS15+'ARBOR CFR'!W15</f>
        <v>0</v>
      </c>
      <c r="AT15" s="87">
        <f>'CFR V1'!AT15+'ARBOR CFR'!Z15</f>
        <v>976555.28</v>
      </c>
      <c r="AU15" s="87">
        <f>'CFR V1'!AU15+'ARBOR CFR'!AA15</f>
        <v>0</v>
      </c>
      <c r="AV15" s="87">
        <f>'CFR V1'!AV15+'ARBOR CFR'!AB15</f>
        <v>488485.29000000068</v>
      </c>
      <c r="AW15" s="87">
        <f>'CFR V1'!AW15+'ARBOR CFR'!AC15</f>
        <v>78243.78</v>
      </c>
      <c r="AX15" s="87">
        <f>'CFR V1'!AX15+'ARBOR CFR'!AD15</f>
        <v>75573.460000000006</v>
      </c>
      <c r="AY15" s="87">
        <f>'CFR V1'!AY15+'ARBOR CFR'!AE15</f>
        <v>0</v>
      </c>
      <c r="AZ15" s="87">
        <f>'CFR V1'!AZ15+'ARBOR CFR'!AF15</f>
        <v>67605.159999999989</v>
      </c>
      <c r="BA15" s="87">
        <f>'CFR V1'!BA15+'ARBOR CFR'!AG15</f>
        <v>8996.970000000003</v>
      </c>
      <c r="BB15" s="87">
        <f>'CFR V1'!BB15+'ARBOR CFR'!AH15</f>
        <v>4079.5</v>
      </c>
      <c r="BC15" s="87">
        <f>'CFR V1'!BC15+'ARBOR CFR'!AI15</f>
        <v>4838.74</v>
      </c>
      <c r="BD15" s="87">
        <f>'CFR V1'!BD15+'ARBOR CFR'!AJ15</f>
        <v>0</v>
      </c>
      <c r="BE15" s="87">
        <f>'CFR V1'!BE15+'ARBOR CFR'!AK15</f>
        <v>21856.250000000007</v>
      </c>
      <c r="BF15" s="87">
        <f>'CFR V1'!BF15+'ARBOR CFR'!AL15</f>
        <v>15152.43</v>
      </c>
      <c r="BG15" s="87">
        <f>'CFR V1'!BG15+'ARBOR CFR'!AM15</f>
        <v>0</v>
      </c>
      <c r="BH15" s="87">
        <f>'CFR V1'!BH15+'ARBOR CFR'!AN15</f>
        <v>4433.6899999999996</v>
      </c>
      <c r="BI15" s="87">
        <f>'CFR V1'!BI15+'ARBOR CFR'!AO15</f>
        <v>51028.01</v>
      </c>
      <c r="BJ15" s="87">
        <f>'CFR V1'!BJ15+'ARBOR CFR'!AP15</f>
        <v>0</v>
      </c>
      <c r="BK15" s="87">
        <f>'CFR V1'!BK15+'ARBOR CFR'!AQ15</f>
        <v>11801.72</v>
      </c>
      <c r="BL15" s="87">
        <f>'CFR V1'!BL15+'CFR V1'!DB15+'ARBOR CFR'!AR15+'ARBOR CFR'!BM15</f>
        <v>42748.36</v>
      </c>
      <c r="BM15" s="87">
        <f>'CFR V1'!BM15+'ARBOR CFR'!AS15</f>
        <v>6101.35</v>
      </c>
      <c r="BN15" s="87">
        <f>'CFR V1'!BN15+'ARBOR CFR'!AT15</f>
        <v>0</v>
      </c>
      <c r="BO15" s="87">
        <f>'CFR V1'!BO15+'ARBOR CFR'!AU15</f>
        <v>0</v>
      </c>
      <c r="BP15" s="87">
        <f>'CFR V1'!BP15+'ARBOR CFR'!AV15</f>
        <v>0</v>
      </c>
      <c r="BQ15" s="87">
        <f>'CFR V1'!BQ15+'ARBOR CFR'!AW15</f>
        <v>0</v>
      </c>
      <c r="BR15" s="87">
        <f>'CFR V1'!BR15+'ARBOR CFR'!AX15</f>
        <v>0</v>
      </c>
      <c r="BS15" s="87">
        <f>'CFR V1'!BS15+'ARBOR CFR'!AY15</f>
        <v>0</v>
      </c>
      <c r="BT15" s="87">
        <f>'CFR V1'!BT15+'ARBOR CFR'!AZ15</f>
        <v>0</v>
      </c>
      <c r="BU15" s="87">
        <f>'CFR V1'!BU15+'ARBOR CFR'!BA15</f>
        <v>23857.3</v>
      </c>
      <c r="BV15" s="87">
        <f>'CFR V1'!BV15+'ARBOR CFR'!BB15</f>
        <v>7567</v>
      </c>
      <c r="BW15" s="87">
        <f>'CFR V1'!BW15+'ARBOR CFR'!BC15</f>
        <v>26400.34</v>
      </c>
      <c r="BX15" s="87">
        <f>'CFR V1'!BX15+'ARBOR CFR'!BD15</f>
        <v>102837.52</v>
      </c>
      <c r="BY15" s="87">
        <f>'CFR V1'!BY15+'ARBOR CFR'!BE15</f>
        <v>10396</v>
      </c>
      <c r="BZ15" s="87">
        <f>'CFR V1'!BZ15+'ARBOR CFR'!BF15</f>
        <v>7490.12</v>
      </c>
      <c r="CA15" s="87">
        <f>'CFR V1'!CA15+'ARBOR CFR'!BG15</f>
        <v>30057.05</v>
      </c>
      <c r="CB15" s="87">
        <f>'CFR V1'!CB15+'ARBOR CFR'!BH15</f>
        <v>0</v>
      </c>
      <c r="CC15" s="87">
        <f>'CFR V1'!CC15+'ARBOR CFR'!BI15</f>
        <v>0</v>
      </c>
      <c r="CD15" s="87">
        <f>'CFR V1'!CD15+'ARBOR CFR'!BJ15</f>
        <v>-4440</v>
      </c>
      <c r="CE15" s="87">
        <f>'CFR V1'!CE15+'ARBOR CFR'!BK15</f>
        <v>0</v>
      </c>
      <c r="CF15" s="87">
        <f>'CFR V1'!CF15+'ARBOR CFR'!BL15</f>
        <v>0</v>
      </c>
      <c r="CG15" s="87">
        <v>7757.5</v>
      </c>
      <c r="CH15" s="87">
        <v>0</v>
      </c>
      <c r="CI15" s="87">
        <v>0</v>
      </c>
      <c r="CJ15" s="87">
        <v>1</v>
      </c>
      <c r="CK15" s="87">
        <v>0</v>
      </c>
      <c r="CL15" s="87">
        <v>12346</v>
      </c>
      <c r="CM15" s="87">
        <v>0</v>
      </c>
      <c r="CN15" s="87">
        <v>3999.88</v>
      </c>
      <c r="CO15" s="87">
        <v>0</v>
      </c>
      <c r="CP15" s="87">
        <v>0</v>
      </c>
      <c r="CQ15" s="87">
        <v>0</v>
      </c>
      <c r="CR15" s="87">
        <v>0</v>
      </c>
      <c r="CS15" s="87">
        <v>71167.969999999041</v>
      </c>
      <c r="CT15" s="87"/>
      <c r="CU15" s="87">
        <v>18676.240000000002</v>
      </c>
      <c r="CV15" s="87"/>
      <c r="CW15" s="87"/>
      <c r="CX15" s="87"/>
      <c r="CY15" s="69"/>
    </row>
    <row r="16" spans="1:104" x14ac:dyDescent="0.25">
      <c r="A16" s="104" t="s">
        <v>238</v>
      </c>
      <c r="B16" s="69" t="s">
        <v>239</v>
      </c>
      <c r="C16" s="69"/>
      <c r="D16" s="84">
        <v>3113</v>
      </c>
      <c r="E16" s="69" t="s">
        <v>239</v>
      </c>
      <c r="F16" s="69" t="s">
        <v>240</v>
      </c>
      <c r="G16" s="69"/>
      <c r="H16" s="69"/>
      <c r="I16" s="69"/>
      <c r="J16" s="69"/>
      <c r="K16" s="69"/>
      <c r="L16" s="69"/>
      <c r="M16" s="69"/>
      <c r="N16" s="69"/>
      <c r="O16" s="69"/>
      <c r="P16" s="69"/>
      <c r="Q16" s="69"/>
      <c r="R16" s="69"/>
      <c r="S16" s="69"/>
      <c r="T16" s="69"/>
      <c r="U16" s="69"/>
      <c r="V16" s="69"/>
      <c r="W16" s="69"/>
      <c r="X16" s="69"/>
      <c r="Y16" s="69"/>
      <c r="Z16" s="87">
        <f>'CFR V1'!Z16</f>
        <v>164.33000000033519</v>
      </c>
      <c r="AA16" s="87">
        <f>'CFR V1'!AA16</f>
        <v>12654.46</v>
      </c>
      <c r="AB16" s="87">
        <f>'CFR V1'!AB16</f>
        <v>0</v>
      </c>
      <c r="AC16" s="87">
        <f>'CFR V1'!AC16+'ARBOR CFR'!G16</f>
        <v>209088.49</v>
      </c>
      <c r="AD16" s="87">
        <f>'CFR V1'!AD16+'ARBOR CFR'!H16</f>
        <v>0</v>
      </c>
      <c r="AE16" s="87">
        <f>'CFR V1'!AE16+'ARBOR CFR'!I16</f>
        <v>20823</v>
      </c>
      <c r="AF16" s="87">
        <f>'CFR V1'!AF16+'ARBOR CFR'!J16</f>
        <v>0</v>
      </c>
      <c r="AG16" s="87">
        <f>'CFR V1'!AG16+'ARBOR CFR'!K16</f>
        <v>8514.17</v>
      </c>
      <c r="AH16" s="87">
        <f>'CFR V1'!AH16+'ARBOR CFR'!L16</f>
        <v>17826</v>
      </c>
      <c r="AI16" s="87">
        <f>'CFR V1'!AI16+'ARBOR CFR'!M16</f>
        <v>17979.66</v>
      </c>
      <c r="AJ16" s="87">
        <f>'CFR V1'!AJ16+'ARBOR CFR'!N16</f>
        <v>0</v>
      </c>
      <c r="AK16" s="87">
        <f>'CFR V1'!AK16+'ARBOR CFR'!O16</f>
        <v>8191.42</v>
      </c>
      <c r="AL16" s="87">
        <f>'CFR V1'!AL16+'ARBOR CFR'!P16</f>
        <v>1248.9000000000001</v>
      </c>
      <c r="AM16" s="87">
        <f>'CFR V1'!AM16+'ARBOR CFR'!Q16</f>
        <v>0</v>
      </c>
      <c r="AN16" s="87">
        <f>'CFR V1'!AN16+'ARBOR CFR'!R16</f>
        <v>0</v>
      </c>
      <c r="AO16" s="87">
        <f>'CFR V1'!AO16+'CFR V1'!DB16+'ARBOR CFR'!S16+'ARBOR CFR'!BN16</f>
        <v>1813.32</v>
      </c>
      <c r="AP16" s="87">
        <f>'CFR V1'!AP16+'ARBOR CFR'!T16</f>
        <v>172</v>
      </c>
      <c r="AQ16" s="87">
        <f>'CFR V1'!AQ16+'ARBOR CFR'!U16</f>
        <v>0</v>
      </c>
      <c r="AR16" s="87">
        <f>'CFR V1'!AR16+'ARBOR CFR'!V16</f>
        <v>0</v>
      </c>
      <c r="AS16" s="87">
        <f>'CFR V1'!AS16+'ARBOR CFR'!W16</f>
        <v>0</v>
      </c>
      <c r="AT16" s="87">
        <f>'CFR V1'!AT16+'ARBOR CFR'!Z16</f>
        <v>184057.60000000001</v>
      </c>
      <c r="AU16" s="87">
        <f>'CFR V1'!AU16+'ARBOR CFR'!AA16</f>
        <v>0</v>
      </c>
      <c r="AV16" s="87">
        <f>'CFR V1'!AV16+'ARBOR CFR'!AB16</f>
        <v>29663.949999999997</v>
      </c>
      <c r="AW16" s="87">
        <f>'CFR V1'!AW16+'ARBOR CFR'!AC16</f>
        <v>0</v>
      </c>
      <c r="AX16" s="87">
        <f>'CFR V1'!AX16+'ARBOR CFR'!AD16</f>
        <v>14188.4</v>
      </c>
      <c r="AY16" s="87">
        <f>'CFR V1'!AY16+'ARBOR CFR'!AE16</f>
        <v>0</v>
      </c>
      <c r="AZ16" s="87">
        <f>'CFR V1'!AZ16+'ARBOR CFR'!AF16</f>
        <v>0</v>
      </c>
      <c r="BA16" s="87">
        <f>'CFR V1'!BA16+'ARBOR CFR'!AG16</f>
        <v>938.39000000000021</v>
      </c>
      <c r="BB16" s="87">
        <f>'CFR V1'!BB16+'ARBOR CFR'!AH16</f>
        <v>1179.5</v>
      </c>
      <c r="BC16" s="87">
        <f>'CFR V1'!BC16+'ARBOR CFR'!AI16</f>
        <v>356.5</v>
      </c>
      <c r="BD16" s="87">
        <f>'CFR V1'!BD16+'ARBOR CFR'!AJ16</f>
        <v>1891</v>
      </c>
      <c r="BE16" s="87">
        <f>'CFR V1'!BE16+'ARBOR CFR'!AK16</f>
        <v>2621.75</v>
      </c>
      <c r="BF16" s="87">
        <f>'CFR V1'!BF16+'ARBOR CFR'!AL16</f>
        <v>3603.95</v>
      </c>
      <c r="BG16" s="87">
        <f>'CFR V1'!BG16+'ARBOR CFR'!AM16</f>
        <v>7069.8</v>
      </c>
      <c r="BH16" s="87">
        <f>'CFR V1'!BH16+'ARBOR CFR'!AN16</f>
        <v>479.42</v>
      </c>
      <c r="BI16" s="87">
        <f>'CFR V1'!BI16+'ARBOR CFR'!AO16</f>
        <v>1644.16</v>
      </c>
      <c r="BJ16" s="87">
        <f>'CFR V1'!BJ16+'ARBOR CFR'!AP16</f>
        <v>0</v>
      </c>
      <c r="BK16" s="87">
        <f>'CFR V1'!BK16+'ARBOR CFR'!AQ16</f>
        <v>8528.32</v>
      </c>
      <c r="BL16" s="87">
        <f>'CFR V1'!BL16+'CFR V1'!DB16+'ARBOR CFR'!AR16+'ARBOR CFR'!BM16</f>
        <v>8392.1</v>
      </c>
      <c r="BM16" s="87">
        <f>'CFR V1'!BM16+'ARBOR CFR'!AS16</f>
        <v>664.63</v>
      </c>
      <c r="BN16" s="87">
        <f>'CFR V1'!BN16+'ARBOR CFR'!AT16</f>
        <v>0</v>
      </c>
      <c r="BO16" s="87">
        <f>'CFR V1'!BO16+'ARBOR CFR'!AU16</f>
        <v>0</v>
      </c>
      <c r="BP16" s="87">
        <f>'CFR V1'!BP16+'ARBOR CFR'!AV16</f>
        <v>0</v>
      </c>
      <c r="BQ16" s="87">
        <f>'CFR V1'!BQ16+'ARBOR CFR'!AW16</f>
        <v>0</v>
      </c>
      <c r="BR16" s="87">
        <f>'CFR V1'!BR16+'ARBOR CFR'!AX16</f>
        <v>0</v>
      </c>
      <c r="BS16" s="87">
        <f>'CFR V1'!BS16+'ARBOR CFR'!AY16</f>
        <v>0</v>
      </c>
      <c r="BT16" s="87">
        <f>'CFR V1'!BT16+'ARBOR CFR'!AZ16</f>
        <v>0</v>
      </c>
      <c r="BU16" s="87">
        <f>'CFR V1'!BU16+'ARBOR CFR'!BA16</f>
        <v>4357.17</v>
      </c>
      <c r="BV16" s="87">
        <f>'CFR V1'!BV16+'ARBOR CFR'!BB16</f>
        <v>237.67</v>
      </c>
      <c r="BW16" s="87">
        <f>'CFR V1'!BW16+'ARBOR CFR'!BC16</f>
        <v>-13676.42</v>
      </c>
      <c r="BX16" s="87">
        <f>'CFR V1'!BX16+'ARBOR CFR'!BD16</f>
        <v>11438.79</v>
      </c>
      <c r="BY16" s="87">
        <f>'CFR V1'!BY16+'ARBOR CFR'!BE16</f>
        <v>0</v>
      </c>
      <c r="BZ16" s="87">
        <f>'CFR V1'!BZ16+'ARBOR CFR'!BF16</f>
        <v>6357</v>
      </c>
      <c r="CA16" s="87">
        <f>'CFR V1'!CA16+'ARBOR CFR'!BG16</f>
        <v>10704.23</v>
      </c>
      <c r="CB16" s="87">
        <f>'CFR V1'!CB16+'ARBOR CFR'!BH16</f>
        <v>0</v>
      </c>
      <c r="CC16" s="87">
        <f>'CFR V1'!CC16+'ARBOR CFR'!BI16</f>
        <v>0</v>
      </c>
      <c r="CD16" s="87">
        <f>'CFR V1'!CD16+'ARBOR CFR'!BJ16</f>
        <v>0</v>
      </c>
      <c r="CE16" s="87">
        <f>'CFR V1'!CE16+'ARBOR CFR'!BK16</f>
        <v>0</v>
      </c>
      <c r="CF16" s="87">
        <f>'CFR V1'!CF16+'ARBOR CFR'!BL16</f>
        <v>0</v>
      </c>
      <c r="CG16" s="87">
        <v>-12654.46</v>
      </c>
      <c r="CH16" s="87">
        <v>0</v>
      </c>
      <c r="CI16" s="87">
        <v>0</v>
      </c>
      <c r="CJ16" s="87">
        <v>1</v>
      </c>
      <c r="CK16" s="87">
        <v>0</v>
      </c>
      <c r="CL16" s="87">
        <v>0</v>
      </c>
      <c r="CM16" s="87">
        <v>0</v>
      </c>
      <c r="CN16" s="87">
        <v>0</v>
      </c>
      <c r="CO16" s="87">
        <v>0</v>
      </c>
      <c r="CP16" s="87">
        <v>0</v>
      </c>
      <c r="CQ16" s="87">
        <v>0</v>
      </c>
      <c r="CR16" s="87">
        <v>0</v>
      </c>
      <c r="CS16" s="87">
        <v>1123.3800000003539</v>
      </c>
      <c r="CT16" s="87"/>
      <c r="CU16" s="87">
        <v>0</v>
      </c>
      <c r="CV16" s="87"/>
      <c r="CW16" s="87"/>
      <c r="CX16" s="87"/>
      <c r="CY16" s="69"/>
    </row>
    <row r="17" spans="1:103" x14ac:dyDescent="0.25">
      <c r="A17" s="103" t="s">
        <v>243</v>
      </c>
      <c r="B17" s="69" t="s">
        <v>244</v>
      </c>
      <c r="C17" s="69"/>
      <c r="D17" s="84">
        <v>1113</v>
      </c>
      <c r="E17" s="69" t="s">
        <v>244</v>
      </c>
      <c r="F17" s="69" t="s">
        <v>245</v>
      </c>
      <c r="G17" s="69"/>
      <c r="H17" s="69"/>
      <c r="I17" s="69"/>
      <c r="J17" s="69"/>
      <c r="K17" s="69"/>
      <c r="L17" s="69"/>
      <c r="M17" s="69"/>
      <c r="N17" s="69"/>
      <c r="O17" s="69"/>
      <c r="P17" s="69"/>
      <c r="Q17" s="69"/>
      <c r="R17" s="69"/>
      <c r="S17" s="69"/>
      <c r="T17" s="69"/>
      <c r="U17" s="69"/>
      <c r="V17" s="69"/>
      <c r="W17" s="69"/>
      <c r="X17" s="69"/>
      <c r="Y17" s="69"/>
      <c r="Z17" s="87">
        <f>'CFR V1'!Z17</f>
        <v>788395.46000000043</v>
      </c>
      <c r="AA17" s="87">
        <f>'CFR V1'!AA17</f>
        <v>3228.7399999999943</v>
      </c>
      <c r="AB17" s="87">
        <f>'CFR V1'!AB17</f>
        <v>0</v>
      </c>
      <c r="AC17" s="87">
        <f>'CFR V1'!AC17+'ARBOR CFR'!G17</f>
        <v>1224532.51</v>
      </c>
      <c r="AD17" s="87">
        <f>'CFR V1'!AD17+'ARBOR CFR'!H17</f>
        <v>0</v>
      </c>
      <c r="AE17" s="87">
        <f>'CFR V1'!AE17+'ARBOR CFR'!I17</f>
        <v>1632160.27</v>
      </c>
      <c r="AF17" s="87">
        <f>'CFR V1'!AF17+'ARBOR CFR'!J17</f>
        <v>0</v>
      </c>
      <c r="AG17" s="87">
        <f>'CFR V1'!AG17+'ARBOR CFR'!K17</f>
        <v>20806.830000000002</v>
      </c>
      <c r="AH17" s="87">
        <f>'CFR V1'!AH17+'ARBOR CFR'!L17</f>
        <v>3390</v>
      </c>
      <c r="AI17" s="87">
        <f>'CFR V1'!AI17+'ARBOR CFR'!M17</f>
        <v>118.4</v>
      </c>
      <c r="AJ17" s="87">
        <f>'CFR V1'!AJ17+'ARBOR CFR'!N17</f>
        <v>0</v>
      </c>
      <c r="AK17" s="87">
        <f>'CFR V1'!AK17+'ARBOR CFR'!O17</f>
        <v>75288.31</v>
      </c>
      <c r="AL17" s="87">
        <f>'CFR V1'!AL17+'ARBOR CFR'!P17</f>
        <v>357.66</v>
      </c>
      <c r="AM17" s="87">
        <f>'CFR V1'!AM17+'ARBOR CFR'!Q17</f>
        <v>0</v>
      </c>
      <c r="AN17" s="87">
        <f>'CFR V1'!AN17+'ARBOR CFR'!R17</f>
        <v>6840</v>
      </c>
      <c r="AO17" s="87">
        <f>'CFR V1'!AO17+'CFR V1'!DB17+'ARBOR CFR'!S17+'ARBOR CFR'!BN17</f>
        <v>0</v>
      </c>
      <c r="AP17" s="87">
        <f>'CFR V1'!AP17+'ARBOR CFR'!T17</f>
        <v>500</v>
      </c>
      <c r="AQ17" s="87">
        <f>'CFR V1'!AQ17+'ARBOR CFR'!U17</f>
        <v>0</v>
      </c>
      <c r="AR17" s="87">
        <f>'CFR V1'!AR17+'ARBOR CFR'!V17</f>
        <v>0</v>
      </c>
      <c r="AS17" s="87">
        <f>'CFR V1'!AS17+'ARBOR CFR'!W17</f>
        <v>0</v>
      </c>
      <c r="AT17" s="87">
        <f>'CFR V1'!AT17+'ARBOR CFR'!Z17</f>
        <v>1120935.95</v>
      </c>
      <c r="AU17" s="87">
        <f>'CFR V1'!AU17+'ARBOR CFR'!AA17</f>
        <v>0</v>
      </c>
      <c r="AV17" s="87">
        <f>'CFR V1'!AV17+'ARBOR CFR'!AB17</f>
        <v>788493.13000000047</v>
      </c>
      <c r="AW17" s="87">
        <f>'CFR V1'!AW17+'ARBOR CFR'!AC17</f>
        <v>0</v>
      </c>
      <c r="AX17" s="87">
        <f>'CFR V1'!AX17+'ARBOR CFR'!AD17</f>
        <v>382495.8</v>
      </c>
      <c r="AY17" s="87">
        <f>'CFR V1'!AY17+'ARBOR CFR'!AE17</f>
        <v>0</v>
      </c>
      <c r="AZ17" s="87">
        <f>'CFR V1'!AZ17+'ARBOR CFR'!AF17</f>
        <v>23108.829999999984</v>
      </c>
      <c r="BA17" s="87">
        <f>'CFR V1'!BA17+'ARBOR CFR'!AG17</f>
        <v>83265.849999999991</v>
      </c>
      <c r="BB17" s="87">
        <f>'CFR V1'!BB17+'ARBOR CFR'!AH17</f>
        <v>15541.97</v>
      </c>
      <c r="BC17" s="87">
        <f>'CFR V1'!BC17+'ARBOR CFR'!AI17</f>
        <v>517.5</v>
      </c>
      <c r="BD17" s="87">
        <f>'CFR V1'!BD17+'ARBOR CFR'!AJ17</f>
        <v>0</v>
      </c>
      <c r="BE17" s="87">
        <f>'CFR V1'!BE17+'ARBOR CFR'!AK17</f>
        <v>78097.27</v>
      </c>
      <c r="BF17" s="87">
        <f>'CFR V1'!BF17+'ARBOR CFR'!AL17</f>
        <v>6516.24</v>
      </c>
      <c r="BG17" s="87">
        <f>'CFR V1'!BG17+'ARBOR CFR'!AM17</f>
        <v>31493.15</v>
      </c>
      <c r="BH17" s="87">
        <f>'CFR V1'!BH17+'ARBOR CFR'!AN17</f>
        <v>214.64</v>
      </c>
      <c r="BI17" s="87">
        <f>'CFR V1'!BI17+'ARBOR CFR'!AO17</f>
        <v>43922.1</v>
      </c>
      <c r="BJ17" s="87">
        <f>'CFR V1'!BJ17+'ARBOR CFR'!AP17</f>
        <v>0</v>
      </c>
      <c r="BK17" s="87">
        <f>'CFR V1'!BK17+'ARBOR CFR'!AQ17</f>
        <v>66034.509999999995</v>
      </c>
      <c r="BL17" s="87">
        <f>'CFR V1'!BL17+'CFR V1'!DB17+'ARBOR CFR'!AR17+'ARBOR CFR'!BM17</f>
        <v>64245.13</v>
      </c>
      <c r="BM17" s="87">
        <f>'CFR V1'!BM17+'ARBOR CFR'!AS17</f>
        <v>45340.53</v>
      </c>
      <c r="BN17" s="87">
        <f>'CFR V1'!BN17+'ARBOR CFR'!AT17</f>
        <v>0</v>
      </c>
      <c r="BO17" s="87">
        <f>'CFR V1'!BO17+'ARBOR CFR'!AU17</f>
        <v>0</v>
      </c>
      <c r="BP17" s="87">
        <f>'CFR V1'!BP17+'ARBOR CFR'!AV17</f>
        <v>0</v>
      </c>
      <c r="BQ17" s="87">
        <f>'CFR V1'!BQ17+'ARBOR CFR'!AW17</f>
        <v>0</v>
      </c>
      <c r="BR17" s="87">
        <f>'CFR V1'!BR17+'ARBOR CFR'!AX17</f>
        <v>0</v>
      </c>
      <c r="BS17" s="87">
        <f>'CFR V1'!BS17+'ARBOR CFR'!AY17</f>
        <v>0</v>
      </c>
      <c r="BT17" s="87">
        <f>'CFR V1'!BT17+'ARBOR CFR'!AZ17</f>
        <v>1889.95</v>
      </c>
      <c r="BU17" s="87">
        <f>'CFR V1'!BU17+'ARBOR CFR'!BA17</f>
        <v>14833.91</v>
      </c>
      <c r="BV17" s="87">
        <f>'CFR V1'!BV17+'ARBOR CFR'!BB17</f>
        <v>2070</v>
      </c>
      <c r="BW17" s="87">
        <f>'CFR V1'!BW17+'ARBOR CFR'!BC17</f>
        <v>0</v>
      </c>
      <c r="BX17" s="87">
        <f>'CFR V1'!BX17+'ARBOR CFR'!BD17</f>
        <v>17786.78</v>
      </c>
      <c r="BY17" s="87">
        <f>'CFR V1'!BY17+'ARBOR CFR'!BE17</f>
        <v>38999.620000000003</v>
      </c>
      <c r="BZ17" s="87">
        <f>'CFR V1'!BZ17+'ARBOR CFR'!BF17</f>
        <v>33070.32</v>
      </c>
      <c r="CA17" s="87">
        <f>'CFR V1'!CA17+'ARBOR CFR'!BG17</f>
        <v>31039.759999999998</v>
      </c>
      <c r="CB17" s="87">
        <f>'CFR V1'!CB17+'ARBOR CFR'!BH17</f>
        <v>0</v>
      </c>
      <c r="CC17" s="87">
        <f>'CFR V1'!CC17+'ARBOR CFR'!BI17</f>
        <v>0</v>
      </c>
      <c r="CD17" s="87">
        <f>'CFR V1'!CD17+'ARBOR CFR'!BJ17</f>
        <v>19043.759999999998</v>
      </c>
      <c r="CE17" s="87">
        <f>'CFR V1'!CE17+'ARBOR CFR'!BK17</f>
        <v>0</v>
      </c>
      <c r="CF17" s="87">
        <f>'CFR V1'!CF17+'ARBOR CFR'!BL17</f>
        <v>0</v>
      </c>
      <c r="CG17" s="87">
        <v>5088.4399999999996</v>
      </c>
      <c r="CH17" s="87">
        <v>0</v>
      </c>
      <c r="CI17" s="87">
        <v>0</v>
      </c>
      <c r="CJ17" s="87">
        <v>1</v>
      </c>
      <c r="CK17" s="87">
        <v>0</v>
      </c>
      <c r="CL17" s="87">
        <v>0</v>
      </c>
      <c r="CM17" s="87">
        <v>635.84</v>
      </c>
      <c r="CN17" s="87">
        <v>0</v>
      </c>
      <c r="CO17" s="87">
        <v>0</v>
      </c>
      <c r="CP17" s="87">
        <v>0</v>
      </c>
      <c r="CQ17" s="87">
        <v>0</v>
      </c>
      <c r="CR17" s="87">
        <v>0</v>
      </c>
      <c r="CS17" s="87">
        <v>843432.74000000069</v>
      </c>
      <c r="CT17" s="87"/>
      <c r="CU17" s="87">
        <v>7681.3399999999929</v>
      </c>
      <c r="CV17" s="87"/>
      <c r="CW17" s="87"/>
      <c r="CX17" s="87"/>
      <c r="CY17" s="69"/>
    </row>
    <row r="18" spans="1:103" x14ac:dyDescent="0.25">
      <c r="A18" s="104" t="s">
        <v>248</v>
      </c>
      <c r="B18" s="69" t="s">
        <v>249</v>
      </c>
      <c r="C18" s="69"/>
      <c r="D18" s="84">
        <v>3074</v>
      </c>
      <c r="E18" s="69" t="s">
        <v>249</v>
      </c>
      <c r="F18" s="69" t="s">
        <v>250</v>
      </c>
      <c r="G18" s="69"/>
      <c r="H18" s="69"/>
      <c r="I18" s="69"/>
      <c r="J18" s="69"/>
      <c r="K18" s="69"/>
      <c r="L18" s="69"/>
      <c r="M18" s="69"/>
      <c r="N18" s="69"/>
      <c r="O18" s="69"/>
      <c r="P18" s="69"/>
      <c r="Q18" s="69"/>
      <c r="R18" s="69"/>
      <c r="S18" s="69"/>
      <c r="T18" s="69"/>
      <c r="U18" s="69"/>
      <c r="V18" s="69"/>
      <c r="W18" s="69"/>
      <c r="X18" s="69"/>
      <c r="Y18" s="69"/>
      <c r="Z18" s="87">
        <f>'CFR V1'!Z18</f>
        <v>142669.11999999973</v>
      </c>
      <c r="AA18" s="87">
        <f>'CFR V1'!AA18</f>
        <v>6371.5000000000036</v>
      </c>
      <c r="AB18" s="87">
        <f>'CFR V1'!AB18</f>
        <v>0</v>
      </c>
      <c r="AC18" s="87">
        <f>'CFR V1'!AC18+'ARBOR CFR'!G18</f>
        <v>0</v>
      </c>
      <c r="AD18" s="87">
        <f>'CFR V1'!AD18+'ARBOR CFR'!H18</f>
        <v>0</v>
      </c>
      <c r="AE18" s="87">
        <f>'CFR V1'!AE18+'ARBOR CFR'!I18</f>
        <v>0</v>
      </c>
      <c r="AF18" s="87">
        <f>'CFR V1'!AF18+'ARBOR CFR'!J18</f>
        <v>0</v>
      </c>
      <c r="AG18" s="87">
        <f>'CFR V1'!AG18+'ARBOR CFR'!K18</f>
        <v>0</v>
      </c>
      <c r="AH18" s="87">
        <f>'CFR V1'!AH18+'ARBOR CFR'!L18</f>
        <v>6846</v>
      </c>
      <c r="AI18" s="87">
        <f>'CFR V1'!AI18+'ARBOR CFR'!M18</f>
        <v>0</v>
      </c>
      <c r="AJ18" s="87">
        <f>'CFR V1'!AJ18+'ARBOR CFR'!N18</f>
        <v>3845.63</v>
      </c>
      <c r="AK18" s="87">
        <f>'CFR V1'!AK18+'ARBOR CFR'!O18</f>
        <v>-3348.73</v>
      </c>
      <c r="AL18" s="87">
        <f>'CFR V1'!AL18+'ARBOR CFR'!P18</f>
        <v>668.86999999999989</v>
      </c>
      <c r="AM18" s="87">
        <f>'CFR V1'!AM18+'ARBOR CFR'!Q18</f>
        <v>92.8</v>
      </c>
      <c r="AN18" s="87">
        <f>'CFR V1'!AN18+'ARBOR CFR'!R18</f>
        <v>-3040</v>
      </c>
      <c r="AO18" s="87">
        <f>'CFR V1'!AO18+'CFR V1'!DB18+'ARBOR CFR'!S18+'ARBOR CFR'!BN18</f>
        <v>1398.79</v>
      </c>
      <c r="AP18" s="87">
        <f>'CFR V1'!AP18+'ARBOR CFR'!T18</f>
        <v>-60</v>
      </c>
      <c r="AQ18" s="87">
        <f>'CFR V1'!AQ18+'ARBOR CFR'!U18</f>
        <v>0</v>
      </c>
      <c r="AR18" s="87">
        <f>'CFR V1'!AR18+'ARBOR CFR'!V18</f>
        <v>0</v>
      </c>
      <c r="AS18" s="87">
        <f>'CFR V1'!AS18+'ARBOR CFR'!W18</f>
        <v>0</v>
      </c>
      <c r="AT18" s="87">
        <f>'CFR V1'!AT18+'ARBOR CFR'!Z18</f>
        <v>0</v>
      </c>
      <c r="AU18" s="87">
        <f>'CFR V1'!AU18+'ARBOR CFR'!AA18</f>
        <v>0</v>
      </c>
      <c r="AV18" s="87">
        <f>'CFR V1'!AV18+'ARBOR CFR'!AB18</f>
        <v>-208.47</v>
      </c>
      <c r="AW18" s="87">
        <f>'CFR V1'!AW18+'ARBOR CFR'!AC18</f>
        <v>0</v>
      </c>
      <c r="AX18" s="87">
        <f>'CFR V1'!AX18+'ARBOR CFR'!AD18</f>
        <v>0</v>
      </c>
      <c r="AY18" s="87">
        <f>'CFR V1'!AY18+'ARBOR CFR'!AE18</f>
        <v>0</v>
      </c>
      <c r="AZ18" s="87">
        <f>'CFR V1'!AZ18+'ARBOR CFR'!AF18</f>
        <v>-191.40999999999997</v>
      </c>
      <c r="BA18" s="87">
        <f>'CFR V1'!BA18+'ARBOR CFR'!AG18</f>
        <v>0</v>
      </c>
      <c r="BB18" s="87">
        <f>'CFR V1'!BB18+'ARBOR CFR'!AH18</f>
        <v>156</v>
      </c>
      <c r="BC18" s="87">
        <f>'CFR V1'!BC18+'ARBOR CFR'!AI18</f>
        <v>0</v>
      </c>
      <c r="BD18" s="87">
        <f>'CFR V1'!BD18+'ARBOR CFR'!AJ18</f>
        <v>0</v>
      </c>
      <c r="BE18" s="87">
        <f>'CFR V1'!BE18+'ARBOR CFR'!AK18</f>
        <v>0</v>
      </c>
      <c r="BF18" s="87">
        <f>'CFR V1'!BF18+'ARBOR CFR'!AL18</f>
        <v>12521.8</v>
      </c>
      <c r="BG18" s="87">
        <f>'CFR V1'!BG18+'ARBOR CFR'!AM18</f>
        <v>1387.15</v>
      </c>
      <c r="BH18" s="87">
        <f>'CFR V1'!BH18+'ARBOR CFR'!AN18</f>
        <v>70.34</v>
      </c>
      <c r="BI18" s="87">
        <f>'CFR V1'!BI18+'ARBOR CFR'!AO18</f>
        <v>602.99</v>
      </c>
      <c r="BJ18" s="87">
        <f>'CFR V1'!BJ18+'ARBOR CFR'!AP18</f>
        <v>0</v>
      </c>
      <c r="BK18" s="87">
        <f>'CFR V1'!BK18+'ARBOR CFR'!AQ18</f>
        <v>8000</v>
      </c>
      <c r="BL18" s="87">
        <f>'CFR V1'!BL18+'CFR V1'!DB18+'ARBOR CFR'!AR18+'ARBOR CFR'!BM18</f>
        <v>-661.0100000000001</v>
      </c>
      <c r="BM18" s="87">
        <f>'CFR V1'!BM18+'ARBOR CFR'!AS18</f>
        <v>-43.18</v>
      </c>
      <c r="BN18" s="87">
        <f>'CFR V1'!BN18+'ARBOR CFR'!AT18</f>
        <v>0</v>
      </c>
      <c r="BO18" s="87">
        <f>'CFR V1'!BO18+'ARBOR CFR'!AU18</f>
        <v>0</v>
      </c>
      <c r="BP18" s="87">
        <f>'CFR V1'!BP18+'ARBOR CFR'!AV18</f>
        <v>0</v>
      </c>
      <c r="BQ18" s="87">
        <f>'CFR V1'!BQ18+'ARBOR CFR'!AW18</f>
        <v>0</v>
      </c>
      <c r="BR18" s="87">
        <f>'CFR V1'!BR18+'ARBOR CFR'!AX18</f>
        <v>0</v>
      </c>
      <c r="BS18" s="87">
        <f>'CFR V1'!BS18+'ARBOR CFR'!AY18</f>
        <v>0</v>
      </c>
      <c r="BT18" s="87">
        <f>'CFR V1'!BT18+'ARBOR CFR'!AZ18</f>
        <v>0</v>
      </c>
      <c r="BU18" s="87">
        <f>'CFR V1'!BU18+'ARBOR CFR'!BA18</f>
        <v>-296.95000000000005</v>
      </c>
      <c r="BV18" s="87">
        <f>'CFR V1'!BV18+'ARBOR CFR'!BB18</f>
        <v>0</v>
      </c>
      <c r="BW18" s="87">
        <f>'CFR V1'!BW18+'ARBOR CFR'!BC18</f>
        <v>121960.49</v>
      </c>
      <c r="BX18" s="87">
        <f>'CFR V1'!BX18+'ARBOR CFR'!BD18</f>
        <v>209.3</v>
      </c>
      <c r="BY18" s="87">
        <f>'CFR V1'!BY18+'ARBOR CFR'!BE18</f>
        <v>210.35</v>
      </c>
      <c r="BZ18" s="87">
        <f>'CFR V1'!BZ18+'ARBOR CFR'!BF18</f>
        <v>0</v>
      </c>
      <c r="CA18" s="87">
        <f>'CFR V1'!CA18+'ARBOR CFR'!BG18</f>
        <v>0</v>
      </c>
      <c r="CB18" s="87">
        <f>'CFR V1'!CB18+'ARBOR CFR'!BH18</f>
        <v>0</v>
      </c>
      <c r="CC18" s="87">
        <f>'CFR V1'!CC18+'ARBOR CFR'!BI18</f>
        <v>0</v>
      </c>
      <c r="CD18" s="87">
        <f>'CFR V1'!CD18+'ARBOR CFR'!BJ18</f>
        <v>-22.47</v>
      </c>
      <c r="CE18" s="87">
        <f>'CFR V1'!CE18+'ARBOR CFR'!BK18</f>
        <v>0</v>
      </c>
      <c r="CF18" s="87">
        <f>'CFR V1'!CF18+'ARBOR CFR'!BL18</f>
        <v>0</v>
      </c>
      <c r="CG18" s="87">
        <v>0</v>
      </c>
      <c r="CH18" s="87">
        <v>0</v>
      </c>
      <c r="CI18" s="87">
        <v>0</v>
      </c>
      <c r="CJ18" s="87">
        <v>1</v>
      </c>
      <c r="CK18" s="87">
        <v>0</v>
      </c>
      <c r="CL18" s="87">
        <v>6371.5</v>
      </c>
      <c r="CM18" s="87">
        <v>0</v>
      </c>
      <c r="CN18" s="87">
        <v>0</v>
      </c>
      <c r="CO18" s="87">
        <v>0</v>
      </c>
      <c r="CP18" s="87">
        <v>0</v>
      </c>
      <c r="CQ18" s="87">
        <v>0</v>
      </c>
      <c r="CR18" s="87">
        <v>0</v>
      </c>
      <c r="CS18" s="87">
        <v>-5012.4900000002526</v>
      </c>
      <c r="CT18" s="87"/>
      <c r="CU18" s="87">
        <v>0</v>
      </c>
      <c r="CV18" s="87"/>
      <c r="CW18" s="87"/>
      <c r="CX18" s="87"/>
      <c r="CY18" s="69"/>
    </row>
    <row r="19" spans="1:103" x14ac:dyDescent="0.25">
      <c r="A19" s="103" t="s">
        <v>253</v>
      </c>
      <c r="B19" s="69" t="s">
        <v>254</v>
      </c>
      <c r="C19" s="69"/>
      <c r="D19" s="84">
        <v>3117</v>
      </c>
      <c r="E19" s="69" t="s">
        <v>254</v>
      </c>
      <c r="F19" s="69" t="s">
        <v>255</v>
      </c>
      <c r="G19" s="69"/>
      <c r="H19" s="69"/>
      <c r="I19" s="69"/>
      <c r="J19" s="69"/>
      <c r="K19" s="69"/>
      <c r="L19" s="69"/>
      <c r="M19" s="69"/>
      <c r="N19" s="69"/>
      <c r="O19" s="69"/>
      <c r="P19" s="69"/>
      <c r="Q19" s="69"/>
      <c r="R19" s="69"/>
      <c r="S19" s="69"/>
      <c r="T19" s="69"/>
      <c r="U19" s="69"/>
      <c r="V19" s="69"/>
      <c r="W19" s="69"/>
      <c r="X19" s="69"/>
      <c r="Y19" s="69"/>
      <c r="Z19" s="87">
        <f>'CFR V1'!Z19</f>
        <v>118939.1</v>
      </c>
      <c r="AA19" s="87">
        <f>'CFR V1'!AA19</f>
        <v>11969.720000000001</v>
      </c>
      <c r="AB19" s="87">
        <f>'CFR V1'!AB19</f>
        <v>0</v>
      </c>
      <c r="AC19" s="87">
        <f>'CFR V1'!AC19+'ARBOR CFR'!G19</f>
        <v>385418</v>
      </c>
      <c r="AD19" s="87">
        <f>'CFR V1'!AD19+'ARBOR CFR'!H19</f>
        <v>0</v>
      </c>
      <c r="AE19" s="87">
        <f>'CFR V1'!AE19+'ARBOR CFR'!I19</f>
        <v>18907</v>
      </c>
      <c r="AF19" s="87">
        <f>'CFR V1'!AF19+'ARBOR CFR'!J19</f>
        <v>0</v>
      </c>
      <c r="AG19" s="87">
        <f>'CFR V1'!AG19+'ARBOR CFR'!K19</f>
        <v>15150</v>
      </c>
      <c r="AH19" s="87">
        <f>'CFR V1'!AH19+'ARBOR CFR'!L19</f>
        <v>26250</v>
      </c>
      <c r="AI19" s="87">
        <f>'CFR V1'!AI19+'ARBOR CFR'!M19</f>
        <v>0</v>
      </c>
      <c r="AJ19" s="87">
        <f>'CFR V1'!AJ19+'ARBOR CFR'!N19</f>
        <v>623</v>
      </c>
      <c r="AK19" s="87">
        <f>'CFR V1'!AK19+'ARBOR CFR'!O19</f>
        <v>11463.98</v>
      </c>
      <c r="AL19" s="87">
        <f>'CFR V1'!AL19+'ARBOR CFR'!P19</f>
        <v>3507.6</v>
      </c>
      <c r="AM19" s="87">
        <f>'CFR V1'!AM19+'ARBOR CFR'!Q19</f>
        <v>0</v>
      </c>
      <c r="AN19" s="87">
        <f>'CFR V1'!AN19+'ARBOR CFR'!R19</f>
        <v>0</v>
      </c>
      <c r="AO19" s="87">
        <f>'CFR V1'!AO19+'CFR V1'!DB19+'ARBOR CFR'!S19+'ARBOR CFR'!BN19</f>
        <v>1886.15</v>
      </c>
      <c r="AP19" s="87">
        <f>'CFR V1'!AP19+'ARBOR CFR'!T19</f>
        <v>258.99</v>
      </c>
      <c r="AQ19" s="87">
        <f>'CFR V1'!AQ19+'ARBOR CFR'!U19</f>
        <v>0</v>
      </c>
      <c r="AR19" s="87">
        <f>'CFR V1'!AR19+'ARBOR CFR'!V19</f>
        <v>0</v>
      </c>
      <c r="AS19" s="87">
        <f>'CFR V1'!AS19+'ARBOR CFR'!W19</f>
        <v>0</v>
      </c>
      <c r="AT19" s="87">
        <f>'CFR V1'!AT19+'ARBOR CFR'!Z19</f>
        <v>244639.25</v>
      </c>
      <c r="AU19" s="87">
        <f>'CFR V1'!AU19+'ARBOR CFR'!AA19</f>
        <v>0</v>
      </c>
      <c r="AV19" s="87">
        <f>'CFR V1'!AV19+'ARBOR CFR'!AB19</f>
        <v>92647.150000000038</v>
      </c>
      <c r="AW19" s="87">
        <f>'CFR V1'!AW19+'ARBOR CFR'!AC19</f>
        <v>0</v>
      </c>
      <c r="AX19" s="87">
        <f>'CFR V1'!AX19+'ARBOR CFR'!AD19</f>
        <v>25342.42</v>
      </c>
      <c r="AY19" s="87">
        <f>'CFR V1'!AY19+'ARBOR CFR'!AE19</f>
        <v>0</v>
      </c>
      <c r="AZ19" s="87">
        <f>'CFR V1'!AZ19+'ARBOR CFR'!AF19</f>
        <v>7336.1100000000033</v>
      </c>
      <c r="BA19" s="87">
        <f>'CFR V1'!BA19+'ARBOR CFR'!AG19</f>
        <v>2345.4199999999996</v>
      </c>
      <c r="BB19" s="87">
        <f>'CFR V1'!BB19+'ARBOR CFR'!AH19</f>
        <v>427.77999999999992</v>
      </c>
      <c r="BC19" s="87">
        <f>'CFR V1'!BC19+'ARBOR CFR'!AI19</f>
        <v>0</v>
      </c>
      <c r="BD19" s="87">
        <f>'CFR V1'!BD19+'ARBOR CFR'!AJ19</f>
        <v>0</v>
      </c>
      <c r="BE19" s="87">
        <f>'CFR V1'!BE19+'ARBOR CFR'!AK19</f>
        <v>2925.8599999999997</v>
      </c>
      <c r="BF19" s="87">
        <f>'CFR V1'!BF19+'ARBOR CFR'!AL19</f>
        <v>3376.91</v>
      </c>
      <c r="BG19" s="87">
        <f>'CFR V1'!BG19+'ARBOR CFR'!AM19</f>
        <v>10937.74</v>
      </c>
      <c r="BH19" s="87">
        <f>'CFR V1'!BH19+'ARBOR CFR'!AN19</f>
        <v>911.82</v>
      </c>
      <c r="BI19" s="87">
        <f>'CFR V1'!BI19+'ARBOR CFR'!AO19</f>
        <v>5285.02</v>
      </c>
      <c r="BJ19" s="87">
        <f>'CFR V1'!BJ19+'ARBOR CFR'!AP19</f>
        <v>0</v>
      </c>
      <c r="BK19" s="87">
        <f>'CFR V1'!BK19+'ARBOR CFR'!AQ19</f>
        <v>1835.12</v>
      </c>
      <c r="BL19" s="87">
        <f>'CFR V1'!BL19+'CFR V1'!DB19+'ARBOR CFR'!AR19+'ARBOR CFR'!BM19</f>
        <v>10571.82</v>
      </c>
      <c r="BM19" s="87">
        <f>'CFR V1'!BM19+'ARBOR CFR'!AS19</f>
        <v>7067.66</v>
      </c>
      <c r="BN19" s="87">
        <f>'CFR V1'!BN19+'ARBOR CFR'!AT19</f>
        <v>0</v>
      </c>
      <c r="BO19" s="87">
        <f>'CFR V1'!BO19+'ARBOR CFR'!AU19</f>
        <v>0</v>
      </c>
      <c r="BP19" s="87">
        <f>'CFR V1'!BP19+'ARBOR CFR'!AV19</f>
        <v>0</v>
      </c>
      <c r="BQ19" s="87">
        <f>'CFR V1'!BQ19+'ARBOR CFR'!AW19</f>
        <v>0</v>
      </c>
      <c r="BR19" s="87">
        <f>'CFR V1'!BR19+'ARBOR CFR'!AX19</f>
        <v>0</v>
      </c>
      <c r="BS19" s="87">
        <f>'CFR V1'!BS19+'ARBOR CFR'!AY19</f>
        <v>0</v>
      </c>
      <c r="BT19" s="87">
        <f>'CFR V1'!BT19+'ARBOR CFR'!AZ19</f>
        <v>0</v>
      </c>
      <c r="BU19" s="87">
        <f>'CFR V1'!BU19+'ARBOR CFR'!BA19</f>
        <v>7902.14</v>
      </c>
      <c r="BV19" s="87">
        <f>'CFR V1'!BV19+'ARBOR CFR'!BB19</f>
        <v>1185.5</v>
      </c>
      <c r="BW19" s="87">
        <f>'CFR V1'!BW19+'ARBOR CFR'!BC19</f>
        <v>155.16999999999999</v>
      </c>
      <c r="BX19" s="87">
        <f>'CFR V1'!BX19+'ARBOR CFR'!BD19</f>
        <v>13340.97</v>
      </c>
      <c r="BY19" s="87">
        <f>'CFR V1'!BY19+'ARBOR CFR'!BE19</f>
        <v>1509.61</v>
      </c>
      <c r="BZ19" s="87">
        <f>'CFR V1'!BZ19+'ARBOR CFR'!BF19</f>
        <v>3722.95</v>
      </c>
      <c r="CA19" s="87">
        <f>'CFR V1'!CA19+'ARBOR CFR'!BG19</f>
        <v>8801.86</v>
      </c>
      <c r="CB19" s="87">
        <f>'CFR V1'!CB19+'ARBOR CFR'!BH19</f>
        <v>0</v>
      </c>
      <c r="CC19" s="87">
        <f>'CFR V1'!CC19+'ARBOR CFR'!BI19</f>
        <v>0</v>
      </c>
      <c r="CD19" s="87">
        <f>'CFR V1'!CD19+'ARBOR CFR'!BJ19</f>
        <v>0</v>
      </c>
      <c r="CE19" s="87">
        <f>'CFR V1'!CE19+'ARBOR CFR'!BK19</f>
        <v>0</v>
      </c>
      <c r="CF19" s="87">
        <f>'CFR V1'!CF19+'ARBOR CFR'!BL19</f>
        <v>0</v>
      </c>
      <c r="CG19" s="87">
        <v>4596.25</v>
      </c>
      <c r="CH19" s="87">
        <v>-45</v>
      </c>
      <c r="CI19" s="87">
        <v>0</v>
      </c>
      <c r="CJ19" s="87">
        <v>1</v>
      </c>
      <c r="CK19" s="87">
        <v>0</v>
      </c>
      <c r="CL19" s="87">
        <v>250</v>
      </c>
      <c r="CM19" s="87">
        <v>0</v>
      </c>
      <c r="CN19" s="87">
        <v>0</v>
      </c>
      <c r="CO19" s="87">
        <v>0</v>
      </c>
      <c r="CP19" s="87">
        <v>0</v>
      </c>
      <c r="CQ19" s="87">
        <v>0</v>
      </c>
      <c r="CR19" s="87">
        <v>0</v>
      </c>
      <c r="CS19" s="87">
        <v>127233.20000000054</v>
      </c>
      <c r="CT19" s="87"/>
      <c r="CU19" s="87">
        <v>16270.970000000001</v>
      </c>
      <c r="CV19" s="87"/>
      <c r="CW19" s="87"/>
      <c r="CX19" s="87"/>
      <c r="CY19" s="69"/>
    </row>
    <row r="20" spans="1:103" x14ac:dyDescent="0.25">
      <c r="A20" s="103" t="s">
        <v>258</v>
      </c>
      <c r="B20" s="69" t="s">
        <v>259</v>
      </c>
      <c r="C20" s="69"/>
      <c r="D20" s="84">
        <v>2002</v>
      </c>
      <c r="E20" s="69" t="s">
        <v>259</v>
      </c>
      <c r="F20" s="69" t="s">
        <v>260</v>
      </c>
      <c r="G20" s="69"/>
      <c r="H20" s="69"/>
      <c r="I20" s="69"/>
      <c r="J20" s="69"/>
      <c r="K20" s="69"/>
      <c r="L20" s="69"/>
      <c r="M20" s="69"/>
      <c r="N20" s="69"/>
      <c r="O20" s="69"/>
      <c r="P20" s="69"/>
      <c r="Q20" s="69"/>
      <c r="R20" s="69"/>
      <c r="S20" s="69"/>
      <c r="T20" s="69"/>
      <c r="U20" s="69"/>
      <c r="V20" s="69"/>
      <c r="W20" s="69"/>
      <c r="X20" s="69"/>
      <c r="Y20" s="69"/>
      <c r="Z20" s="87">
        <f>'CFR V1'!Z20</f>
        <v>232807.78999999911</v>
      </c>
      <c r="AA20" s="87">
        <f>'CFR V1'!AA20</f>
        <v>911.15999999999622</v>
      </c>
      <c r="AB20" s="87">
        <f>'CFR V1'!AB20</f>
        <v>0</v>
      </c>
      <c r="AC20" s="87">
        <f>'CFR V1'!AC20+'ARBOR CFR'!G20</f>
        <v>1110223.6399999999</v>
      </c>
      <c r="AD20" s="87">
        <f>'CFR V1'!AD20+'ARBOR CFR'!H20</f>
        <v>0</v>
      </c>
      <c r="AE20" s="87">
        <f>'CFR V1'!AE20+'ARBOR CFR'!I20</f>
        <v>118431</v>
      </c>
      <c r="AF20" s="87">
        <f>'CFR V1'!AF20+'ARBOR CFR'!J20</f>
        <v>0</v>
      </c>
      <c r="AG20" s="87">
        <f>'CFR V1'!AG20+'ARBOR CFR'!K20</f>
        <v>53284.25</v>
      </c>
      <c r="AH20" s="87">
        <f>'CFR V1'!AH20+'ARBOR CFR'!L20</f>
        <v>73619</v>
      </c>
      <c r="AI20" s="87">
        <f>'CFR V1'!AI20+'ARBOR CFR'!M20</f>
        <v>1913</v>
      </c>
      <c r="AJ20" s="87">
        <f>'CFR V1'!AJ20+'ARBOR CFR'!N20</f>
        <v>722</v>
      </c>
      <c r="AK20" s="87">
        <f>'CFR V1'!AK20+'ARBOR CFR'!O20</f>
        <v>49712.23</v>
      </c>
      <c r="AL20" s="87">
        <f>'CFR V1'!AL20+'ARBOR CFR'!P20</f>
        <v>12311.49</v>
      </c>
      <c r="AM20" s="87">
        <f>'CFR V1'!AM20+'ARBOR CFR'!Q20</f>
        <v>0</v>
      </c>
      <c r="AN20" s="87">
        <f>'CFR V1'!AN20+'ARBOR CFR'!R20</f>
        <v>0</v>
      </c>
      <c r="AO20" s="87">
        <f>'CFR V1'!AO20+'CFR V1'!DB20+'ARBOR CFR'!S20+'ARBOR CFR'!BN20</f>
        <v>7568.47</v>
      </c>
      <c r="AP20" s="87">
        <f>'CFR V1'!AP20+'ARBOR CFR'!T20</f>
        <v>2283.58</v>
      </c>
      <c r="AQ20" s="87">
        <f>'CFR V1'!AQ20+'ARBOR CFR'!U20</f>
        <v>0</v>
      </c>
      <c r="AR20" s="87">
        <f>'CFR V1'!AR20+'ARBOR CFR'!V20</f>
        <v>0</v>
      </c>
      <c r="AS20" s="87">
        <f>'CFR V1'!AS20+'ARBOR CFR'!W20</f>
        <v>0</v>
      </c>
      <c r="AT20" s="87">
        <f>'CFR V1'!AT20+'ARBOR CFR'!Z20</f>
        <v>695983.4</v>
      </c>
      <c r="AU20" s="87">
        <f>'CFR V1'!AU20+'ARBOR CFR'!AA20</f>
        <v>2363.5</v>
      </c>
      <c r="AV20" s="87">
        <f>'CFR V1'!AV20+'ARBOR CFR'!AB20</f>
        <v>303250.67999999988</v>
      </c>
      <c r="AW20" s="87">
        <f>'CFR V1'!AW20+'ARBOR CFR'!AC20</f>
        <v>21606.53</v>
      </c>
      <c r="AX20" s="87">
        <f>'CFR V1'!AX20+'ARBOR CFR'!AD20</f>
        <v>59354.82</v>
      </c>
      <c r="AY20" s="87">
        <f>'CFR V1'!AY20+'ARBOR CFR'!AE20</f>
        <v>0</v>
      </c>
      <c r="AZ20" s="87">
        <f>'CFR V1'!AZ20+'ARBOR CFR'!AF20</f>
        <v>30886.169999999984</v>
      </c>
      <c r="BA20" s="87">
        <f>'CFR V1'!BA20+'ARBOR CFR'!AG20</f>
        <v>6519.4600000000009</v>
      </c>
      <c r="BB20" s="87">
        <f>'CFR V1'!BB20+'ARBOR CFR'!AH20</f>
        <v>11238.21</v>
      </c>
      <c r="BC20" s="87">
        <f>'CFR V1'!BC20+'ARBOR CFR'!AI20</f>
        <v>897</v>
      </c>
      <c r="BD20" s="87">
        <f>'CFR V1'!BD20+'ARBOR CFR'!AJ20</f>
        <v>5799.62</v>
      </c>
      <c r="BE20" s="87">
        <f>'CFR V1'!BE20+'ARBOR CFR'!AK20</f>
        <v>34281.270000000011</v>
      </c>
      <c r="BF20" s="87">
        <f>'CFR V1'!BF20+'ARBOR CFR'!AL20</f>
        <v>6352.76</v>
      </c>
      <c r="BG20" s="87">
        <f>'CFR V1'!BG20+'ARBOR CFR'!AM20</f>
        <v>17342.650000000001</v>
      </c>
      <c r="BH20" s="87">
        <f>'CFR V1'!BH20+'ARBOR CFR'!AN20</f>
        <v>4199.46</v>
      </c>
      <c r="BI20" s="87">
        <f>'CFR V1'!BI20+'ARBOR CFR'!AO20</f>
        <v>19895.580000000002</v>
      </c>
      <c r="BJ20" s="87">
        <f>'CFR V1'!BJ20+'ARBOR CFR'!AP20</f>
        <v>0</v>
      </c>
      <c r="BK20" s="87">
        <f>'CFR V1'!BK20+'ARBOR CFR'!AQ20</f>
        <v>20367.96</v>
      </c>
      <c r="BL20" s="87">
        <f>'CFR V1'!BL20+'CFR V1'!DB20+'ARBOR CFR'!AR20+'ARBOR CFR'!BM20</f>
        <v>58298.73</v>
      </c>
      <c r="BM20" s="87">
        <f>'CFR V1'!BM20+'ARBOR CFR'!AS20</f>
        <v>9738.0400000000009</v>
      </c>
      <c r="BN20" s="87">
        <f>'CFR V1'!BN20+'ARBOR CFR'!AT20</f>
        <v>0</v>
      </c>
      <c r="BO20" s="87">
        <f>'CFR V1'!BO20+'ARBOR CFR'!AU20</f>
        <v>0</v>
      </c>
      <c r="BP20" s="87">
        <f>'CFR V1'!BP20+'ARBOR CFR'!AV20</f>
        <v>0</v>
      </c>
      <c r="BQ20" s="87">
        <f>'CFR V1'!BQ20+'ARBOR CFR'!AW20</f>
        <v>0</v>
      </c>
      <c r="BR20" s="87">
        <f>'CFR V1'!BR20+'ARBOR CFR'!AX20</f>
        <v>0</v>
      </c>
      <c r="BS20" s="87">
        <f>'CFR V1'!BS20+'ARBOR CFR'!AY20</f>
        <v>0</v>
      </c>
      <c r="BT20" s="87">
        <f>'CFR V1'!BT20+'ARBOR CFR'!AZ20</f>
        <v>144</v>
      </c>
      <c r="BU20" s="87">
        <f>'CFR V1'!BU20+'ARBOR CFR'!BA20</f>
        <v>14085.56</v>
      </c>
      <c r="BV20" s="87">
        <f>'CFR V1'!BV20+'ARBOR CFR'!BB20</f>
        <v>4028</v>
      </c>
      <c r="BW20" s="87">
        <f>'CFR V1'!BW20+'ARBOR CFR'!BC20</f>
        <v>5536.77</v>
      </c>
      <c r="BX20" s="87">
        <f>'CFR V1'!BX20+'ARBOR CFR'!BD20</f>
        <v>81035.19</v>
      </c>
      <c r="BY20" s="87">
        <f>'CFR V1'!BY20+'ARBOR CFR'!BE20</f>
        <v>7705.35</v>
      </c>
      <c r="BZ20" s="87">
        <f>'CFR V1'!BZ20+'ARBOR CFR'!BF20</f>
        <v>6378.41</v>
      </c>
      <c r="CA20" s="87">
        <f>'CFR V1'!CA20+'ARBOR CFR'!BG20</f>
        <v>23731.52</v>
      </c>
      <c r="CB20" s="87">
        <f>'CFR V1'!CB20+'ARBOR CFR'!BH20</f>
        <v>0</v>
      </c>
      <c r="CC20" s="87">
        <f>'CFR V1'!CC20+'ARBOR CFR'!BI20</f>
        <v>0</v>
      </c>
      <c r="CD20" s="87">
        <f>'CFR V1'!CD20+'ARBOR CFR'!BJ20</f>
        <v>0</v>
      </c>
      <c r="CE20" s="87">
        <f>'CFR V1'!CE20+'ARBOR CFR'!BK20</f>
        <v>0</v>
      </c>
      <c r="CF20" s="87">
        <f>'CFR V1'!CF20+'ARBOR CFR'!BL20</f>
        <v>0</v>
      </c>
      <c r="CG20" s="87">
        <v>9788.75</v>
      </c>
      <c r="CH20" s="87">
        <v>0</v>
      </c>
      <c r="CI20" s="87">
        <v>0</v>
      </c>
      <c r="CJ20" s="87">
        <v>1</v>
      </c>
      <c r="CK20" s="87">
        <v>0</v>
      </c>
      <c r="CL20" s="87">
        <v>0</v>
      </c>
      <c r="CM20" s="87">
        <v>0</v>
      </c>
      <c r="CN20" s="87">
        <v>10590</v>
      </c>
      <c r="CO20" s="87">
        <v>0</v>
      </c>
      <c r="CP20" s="87">
        <v>0</v>
      </c>
      <c r="CQ20" s="87">
        <v>0</v>
      </c>
      <c r="CR20" s="87">
        <v>0</v>
      </c>
      <c r="CS20" s="87">
        <v>211855.80999999912</v>
      </c>
      <c r="CT20" s="87"/>
      <c r="CU20" s="87">
        <v>109.90999999999622</v>
      </c>
      <c r="CV20" s="87"/>
      <c r="CW20" s="87"/>
      <c r="CX20" s="87"/>
      <c r="CY20" s="69"/>
    </row>
    <row r="21" spans="1:103" x14ac:dyDescent="0.25">
      <c r="A21" s="103" t="s">
        <v>263</v>
      </c>
      <c r="B21" s="69" t="s">
        <v>264</v>
      </c>
      <c r="C21" s="69"/>
      <c r="D21" s="84">
        <v>3078</v>
      </c>
      <c r="E21" s="69" t="s">
        <v>264</v>
      </c>
      <c r="F21" s="69" t="s">
        <v>265</v>
      </c>
      <c r="G21" s="69"/>
      <c r="H21" s="69"/>
      <c r="I21" s="69"/>
      <c r="J21" s="69"/>
      <c r="K21" s="69"/>
      <c r="L21" s="69"/>
      <c r="M21" s="69"/>
      <c r="N21" s="69"/>
      <c r="O21" s="69"/>
      <c r="P21" s="69"/>
      <c r="Q21" s="69"/>
      <c r="R21" s="69"/>
      <c r="S21" s="69"/>
      <c r="T21" s="69"/>
      <c r="U21" s="69"/>
      <c r="V21" s="69"/>
      <c r="W21" s="69"/>
      <c r="X21" s="69"/>
      <c r="Y21" s="69"/>
      <c r="Z21" s="87">
        <f>'CFR V1'!Z21</f>
        <v>26770.580000000606</v>
      </c>
      <c r="AA21" s="87">
        <f>'CFR V1'!AA21</f>
        <v>28899.860000000004</v>
      </c>
      <c r="AB21" s="87">
        <f>'CFR V1'!AB21</f>
        <v>0</v>
      </c>
      <c r="AC21" s="87">
        <f>'CFR V1'!AC21+'ARBOR CFR'!G21</f>
        <v>1135683</v>
      </c>
      <c r="AD21" s="87">
        <f>'CFR V1'!AD21+'ARBOR CFR'!H21</f>
        <v>0</v>
      </c>
      <c r="AE21" s="87">
        <f>'CFR V1'!AE21+'ARBOR CFR'!I21</f>
        <v>87570</v>
      </c>
      <c r="AF21" s="87">
        <f>'CFR V1'!AF21+'ARBOR CFR'!J21</f>
        <v>0</v>
      </c>
      <c r="AG21" s="87">
        <f>'CFR V1'!AG21+'ARBOR CFR'!K21</f>
        <v>64595</v>
      </c>
      <c r="AH21" s="87">
        <f>'CFR V1'!AH21+'ARBOR CFR'!L21</f>
        <v>77657</v>
      </c>
      <c r="AI21" s="87">
        <f>'CFR V1'!AI21+'ARBOR CFR'!M21</f>
        <v>0</v>
      </c>
      <c r="AJ21" s="87">
        <f>'CFR V1'!AJ21+'ARBOR CFR'!N21</f>
        <v>0</v>
      </c>
      <c r="AK21" s="87">
        <f>'CFR V1'!AK21+'ARBOR CFR'!O21</f>
        <v>19262.21</v>
      </c>
      <c r="AL21" s="87">
        <f>'CFR V1'!AL21+'ARBOR CFR'!P21</f>
        <v>9856.26</v>
      </c>
      <c r="AM21" s="87">
        <f>'CFR V1'!AM21+'ARBOR CFR'!Q21</f>
        <v>720</v>
      </c>
      <c r="AN21" s="87">
        <f>'CFR V1'!AN21+'ARBOR CFR'!R21</f>
        <v>540</v>
      </c>
      <c r="AO21" s="87">
        <f>'CFR V1'!AO21+'CFR V1'!DB21+'ARBOR CFR'!S21+'ARBOR CFR'!BN21</f>
        <v>14598.009999999998</v>
      </c>
      <c r="AP21" s="87">
        <f>'CFR V1'!AP21+'ARBOR CFR'!T21</f>
        <v>9201.81</v>
      </c>
      <c r="AQ21" s="87">
        <f>'CFR V1'!AQ21+'ARBOR CFR'!U21</f>
        <v>0</v>
      </c>
      <c r="AR21" s="87">
        <f>'CFR V1'!AR21+'ARBOR CFR'!V21</f>
        <v>0</v>
      </c>
      <c r="AS21" s="87">
        <f>'CFR V1'!AS21+'ARBOR CFR'!W21</f>
        <v>0</v>
      </c>
      <c r="AT21" s="87">
        <f>'CFR V1'!AT21+'ARBOR CFR'!Z21</f>
        <v>727275.62</v>
      </c>
      <c r="AU21" s="87">
        <f>'CFR V1'!AU21+'ARBOR CFR'!AA21</f>
        <v>0</v>
      </c>
      <c r="AV21" s="87">
        <f>'CFR V1'!AV21+'ARBOR CFR'!AB21</f>
        <v>197526.32999999973</v>
      </c>
      <c r="AW21" s="87">
        <f>'CFR V1'!AW21+'ARBOR CFR'!AC21</f>
        <v>62505.67</v>
      </c>
      <c r="AX21" s="87">
        <f>'CFR V1'!AX21+'ARBOR CFR'!AD21</f>
        <v>90427.03</v>
      </c>
      <c r="AY21" s="87">
        <f>'CFR V1'!AY21+'ARBOR CFR'!AE21</f>
        <v>0</v>
      </c>
      <c r="AZ21" s="87">
        <f>'CFR V1'!AZ21+'ARBOR CFR'!AF21</f>
        <v>60053.789999999994</v>
      </c>
      <c r="BA21" s="87">
        <f>'CFR V1'!BA21+'ARBOR CFR'!AG21</f>
        <v>6063.9800000000023</v>
      </c>
      <c r="BB21" s="87">
        <f>'CFR V1'!BB21+'ARBOR CFR'!AH21</f>
        <v>2991.9</v>
      </c>
      <c r="BC21" s="87">
        <f>'CFR V1'!BC21+'ARBOR CFR'!AI21</f>
        <v>4776.43</v>
      </c>
      <c r="BD21" s="87">
        <f>'CFR V1'!BD21+'ARBOR CFR'!AJ21</f>
        <v>0</v>
      </c>
      <c r="BE21" s="87">
        <f>'CFR V1'!BE21+'ARBOR CFR'!AK21</f>
        <v>16743.199999999997</v>
      </c>
      <c r="BF21" s="87">
        <f>'CFR V1'!BF21+'ARBOR CFR'!AL21</f>
        <v>6179.159999999998</v>
      </c>
      <c r="BG21" s="87">
        <f>'CFR V1'!BG21+'ARBOR CFR'!AM21</f>
        <v>3321.6299999999997</v>
      </c>
      <c r="BH21" s="87">
        <f>'CFR V1'!BH21+'ARBOR CFR'!AN21</f>
        <v>4089.9</v>
      </c>
      <c r="BI21" s="87">
        <f>'CFR V1'!BI21+'ARBOR CFR'!AO21</f>
        <v>32886.79</v>
      </c>
      <c r="BJ21" s="87">
        <f>'CFR V1'!BJ21+'ARBOR CFR'!AP21</f>
        <v>0</v>
      </c>
      <c r="BK21" s="87">
        <f>'CFR V1'!BK21+'ARBOR CFR'!AQ21</f>
        <v>4045.28</v>
      </c>
      <c r="BL21" s="87">
        <f>'CFR V1'!BL21+'CFR V1'!DB21+'ARBOR CFR'!AR21+'ARBOR CFR'!BM21</f>
        <v>28463.71</v>
      </c>
      <c r="BM21" s="87">
        <f>'CFR V1'!BM21+'ARBOR CFR'!AS21</f>
        <v>10962.73</v>
      </c>
      <c r="BN21" s="87">
        <f>'CFR V1'!BN21+'ARBOR CFR'!AT21</f>
        <v>0</v>
      </c>
      <c r="BO21" s="87">
        <f>'CFR V1'!BO21+'ARBOR CFR'!AU21</f>
        <v>0</v>
      </c>
      <c r="BP21" s="87">
        <f>'CFR V1'!BP21+'ARBOR CFR'!AV21</f>
        <v>0</v>
      </c>
      <c r="BQ21" s="87">
        <f>'CFR V1'!BQ21+'ARBOR CFR'!AW21</f>
        <v>0</v>
      </c>
      <c r="BR21" s="87">
        <f>'CFR V1'!BR21+'ARBOR CFR'!AX21</f>
        <v>0</v>
      </c>
      <c r="BS21" s="87">
        <f>'CFR V1'!BS21+'ARBOR CFR'!AY21</f>
        <v>0</v>
      </c>
      <c r="BT21" s="87">
        <f>'CFR V1'!BT21+'ARBOR CFR'!AZ21</f>
        <v>0</v>
      </c>
      <c r="BU21" s="87">
        <f>'CFR V1'!BU21+'ARBOR CFR'!BA21</f>
        <v>15550.92</v>
      </c>
      <c r="BV21" s="87">
        <f>'CFR V1'!BV21+'ARBOR CFR'!BB21</f>
        <v>5037</v>
      </c>
      <c r="BW21" s="87">
        <f>'CFR V1'!BW21+'ARBOR CFR'!BC21</f>
        <v>27023.200000000001</v>
      </c>
      <c r="BX21" s="87">
        <f>'CFR V1'!BX21+'ARBOR CFR'!BD21</f>
        <v>75711.37</v>
      </c>
      <c r="BY21" s="87">
        <f>'CFR V1'!BY21+'ARBOR CFR'!BE21</f>
        <v>6206.21</v>
      </c>
      <c r="BZ21" s="87">
        <f>'CFR V1'!BZ21+'ARBOR CFR'!BF21</f>
        <v>30863.81</v>
      </c>
      <c r="CA21" s="87">
        <f>'CFR V1'!CA21+'ARBOR CFR'!BG21</f>
        <v>27579.95</v>
      </c>
      <c r="CB21" s="87">
        <f>'CFR V1'!CB21+'ARBOR CFR'!BH21</f>
        <v>0</v>
      </c>
      <c r="CC21" s="87">
        <f>'CFR V1'!CC21+'ARBOR CFR'!BI21</f>
        <v>0</v>
      </c>
      <c r="CD21" s="87">
        <f>'CFR V1'!CD21+'ARBOR CFR'!BJ21</f>
        <v>0</v>
      </c>
      <c r="CE21" s="87">
        <f>'CFR V1'!CE21+'ARBOR CFR'!BK21</f>
        <v>0</v>
      </c>
      <c r="CF21" s="87">
        <f>'CFR V1'!CF21+'ARBOR CFR'!BL21</f>
        <v>0</v>
      </c>
      <c r="CG21" s="87">
        <v>6368.13</v>
      </c>
      <c r="CH21" s="87">
        <v>0</v>
      </c>
      <c r="CI21" s="87">
        <v>0</v>
      </c>
      <c r="CJ21" s="87">
        <v>1</v>
      </c>
      <c r="CK21" s="87">
        <v>0</v>
      </c>
      <c r="CL21" s="87">
        <v>0</v>
      </c>
      <c r="CM21" s="87">
        <v>0</v>
      </c>
      <c r="CN21" s="87">
        <v>2330</v>
      </c>
      <c r="CO21" s="87">
        <v>0</v>
      </c>
      <c r="CP21" s="87">
        <v>0</v>
      </c>
      <c r="CQ21" s="87">
        <v>0</v>
      </c>
      <c r="CR21" s="87">
        <v>0</v>
      </c>
      <c r="CS21" s="87">
        <v>168.2600000014063</v>
      </c>
      <c r="CT21" s="87"/>
      <c r="CU21" s="87">
        <v>32937.990000000005</v>
      </c>
      <c r="CV21" s="87"/>
      <c r="CW21" s="87"/>
      <c r="CX21" s="87"/>
      <c r="CY21" s="69"/>
    </row>
    <row r="22" spans="1:103" x14ac:dyDescent="0.25">
      <c r="A22" s="103" t="s">
        <v>268</v>
      </c>
      <c r="B22" s="69" t="s">
        <v>269</v>
      </c>
      <c r="C22" s="69"/>
      <c r="D22" s="84">
        <v>2066</v>
      </c>
      <c r="E22" s="69" t="s">
        <v>269</v>
      </c>
      <c r="F22" s="69" t="s">
        <v>270</v>
      </c>
      <c r="G22" s="69"/>
      <c r="H22" s="69"/>
      <c r="I22" s="69"/>
      <c r="J22" s="69"/>
      <c r="K22" s="69"/>
      <c r="L22" s="69"/>
      <c r="M22" s="69"/>
      <c r="N22" s="69"/>
      <c r="O22" s="69"/>
      <c r="P22" s="69"/>
      <c r="Q22" s="69"/>
      <c r="R22" s="69"/>
      <c r="S22" s="69"/>
      <c r="T22" s="69"/>
      <c r="U22" s="69"/>
      <c r="V22" s="69"/>
      <c r="W22" s="69"/>
      <c r="X22" s="69"/>
      <c r="Y22" s="69"/>
      <c r="Z22" s="87">
        <f>'CFR V1'!Z22</f>
        <v>169489.13999999975</v>
      </c>
      <c r="AA22" s="87">
        <f>'CFR V1'!AA22</f>
        <v>10627.43</v>
      </c>
      <c r="AB22" s="87">
        <f>'CFR V1'!AB22</f>
        <v>0</v>
      </c>
      <c r="AC22" s="87">
        <f>'CFR V1'!AC22+'ARBOR CFR'!G22</f>
        <v>604181.93000000005</v>
      </c>
      <c r="AD22" s="87">
        <f>'CFR V1'!AD22+'ARBOR CFR'!H22</f>
        <v>0</v>
      </c>
      <c r="AE22" s="87">
        <f>'CFR V1'!AE22+'ARBOR CFR'!I22</f>
        <v>40777</v>
      </c>
      <c r="AF22" s="87">
        <f>'CFR V1'!AF22+'ARBOR CFR'!J22</f>
        <v>0</v>
      </c>
      <c r="AG22" s="87">
        <f>'CFR V1'!AG22+'ARBOR CFR'!K22</f>
        <v>14619.5</v>
      </c>
      <c r="AH22" s="87">
        <f>'CFR V1'!AH22+'ARBOR CFR'!L22</f>
        <v>38539</v>
      </c>
      <c r="AI22" s="87">
        <f>'CFR V1'!AI22+'ARBOR CFR'!M22</f>
        <v>8570.01</v>
      </c>
      <c r="AJ22" s="87">
        <f>'CFR V1'!AJ22+'ARBOR CFR'!N22</f>
        <v>246.08</v>
      </c>
      <c r="AK22" s="87">
        <f>'CFR V1'!AK22+'ARBOR CFR'!O22</f>
        <v>15234.5</v>
      </c>
      <c r="AL22" s="87">
        <f>'CFR V1'!AL22+'ARBOR CFR'!P22</f>
        <v>9852.35</v>
      </c>
      <c r="AM22" s="87">
        <f>'CFR V1'!AM22+'ARBOR CFR'!Q22</f>
        <v>720</v>
      </c>
      <c r="AN22" s="87">
        <f>'CFR V1'!AN22+'ARBOR CFR'!R22</f>
        <v>3514</v>
      </c>
      <c r="AO22" s="87">
        <f>'CFR V1'!AO22+'CFR V1'!DB22+'ARBOR CFR'!S22+'ARBOR CFR'!BN22</f>
        <v>4385.4799999999996</v>
      </c>
      <c r="AP22" s="87">
        <f>'CFR V1'!AP22+'ARBOR CFR'!T22</f>
        <v>380.47</v>
      </c>
      <c r="AQ22" s="87">
        <f>'CFR V1'!AQ22+'ARBOR CFR'!U22</f>
        <v>0</v>
      </c>
      <c r="AR22" s="87">
        <f>'CFR V1'!AR22+'ARBOR CFR'!V22</f>
        <v>0</v>
      </c>
      <c r="AS22" s="87">
        <f>'CFR V1'!AS22+'ARBOR CFR'!W22</f>
        <v>0</v>
      </c>
      <c r="AT22" s="87">
        <f>'CFR V1'!AT22+'ARBOR CFR'!Z22</f>
        <v>354486.5</v>
      </c>
      <c r="AU22" s="87">
        <f>'CFR V1'!AU22+'ARBOR CFR'!AA22</f>
        <v>8449.19</v>
      </c>
      <c r="AV22" s="87">
        <f>'CFR V1'!AV22+'ARBOR CFR'!AB22</f>
        <v>152730.19000000021</v>
      </c>
      <c r="AW22" s="87">
        <f>'CFR V1'!AW22+'ARBOR CFR'!AC22</f>
        <v>0</v>
      </c>
      <c r="AX22" s="87">
        <f>'CFR V1'!AX22+'ARBOR CFR'!AD22</f>
        <v>38680.769999999997</v>
      </c>
      <c r="AY22" s="87">
        <f>'CFR V1'!AY22+'ARBOR CFR'!AE22</f>
        <v>0</v>
      </c>
      <c r="AZ22" s="87">
        <f>'CFR V1'!AZ22+'ARBOR CFR'!AF22</f>
        <v>11474.840000000007</v>
      </c>
      <c r="BA22" s="87">
        <f>'CFR V1'!BA22+'ARBOR CFR'!AG22</f>
        <v>3328.31</v>
      </c>
      <c r="BB22" s="87">
        <f>'CFR V1'!BB22+'ARBOR CFR'!AH22</f>
        <v>4541.58</v>
      </c>
      <c r="BC22" s="87">
        <f>'CFR V1'!BC22+'ARBOR CFR'!AI22</f>
        <v>3434.6</v>
      </c>
      <c r="BD22" s="87">
        <f>'CFR V1'!BD22+'ARBOR CFR'!AJ22</f>
        <v>0</v>
      </c>
      <c r="BE22" s="87">
        <f>'CFR V1'!BE22+'ARBOR CFR'!AK22</f>
        <v>12439.710000000001</v>
      </c>
      <c r="BF22" s="87">
        <f>'CFR V1'!BF22+'ARBOR CFR'!AL22</f>
        <v>5096.7199999999993</v>
      </c>
      <c r="BG22" s="87">
        <f>'CFR V1'!BG22+'ARBOR CFR'!AM22</f>
        <v>20808.470000000005</v>
      </c>
      <c r="BH22" s="87">
        <f>'CFR V1'!BH22+'ARBOR CFR'!AN22</f>
        <v>672.34</v>
      </c>
      <c r="BI22" s="87">
        <f>'CFR V1'!BI22+'ARBOR CFR'!AO22</f>
        <v>10974.97</v>
      </c>
      <c r="BJ22" s="87">
        <f>'CFR V1'!BJ22+'ARBOR CFR'!AP22</f>
        <v>0</v>
      </c>
      <c r="BK22" s="87">
        <f>'CFR V1'!BK22+'ARBOR CFR'!AQ22</f>
        <v>6864.84</v>
      </c>
      <c r="BL22" s="87">
        <f>'CFR V1'!BL22+'CFR V1'!DB22+'ARBOR CFR'!AR22+'ARBOR CFR'!BM22</f>
        <v>16690.350000000002</v>
      </c>
      <c r="BM22" s="87">
        <f>'CFR V1'!BM22+'ARBOR CFR'!AS22</f>
        <v>8300.74</v>
      </c>
      <c r="BN22" s="87">
        <f>'CFR V1'!BN22+'ARBOR CFR'!AT22</f>
        <v>0</v>
      </c>
      <c r="BO22" s="87">
        <f>'CFR V1'!BO22+'ARBOR CFR'!AU22</f>
        <v>0</v>
      </c>
      <c r="BP22" s="87">
        <f>'CFR V1'!BP22+'ARBOR CFR'!AV22</f>
        <v>0</v>
      </c>
      <c r="BQ22" s="87">
        <f>'CFR V1'!BQ22+'ARBOR CFR'!AW22</f>
        <v>0</v>
      </c>
      <c r="BR22" s="87">
        <f>'CFR V1'!BR22+'ARBOR CFR'!AX22</f>
        <v>0</v>
      </c>
      <c r="BS22" s="87">
        <f>'CFR V1'!BS22+'ARBOR CFR'!AY22</f>
        <v>0</v>
      </c>
      <c r="BT22" s="87">
        <f>'CFR V1'!BT22+'ARBOR CFR'!AZ22</f>
        <v>0</v>
      </c>
      <c r="BU22" s="87">
        <f>'CFR V1'!BU22+'ARBOR CFR'!BA22</f>
        <v>11761.66</v>
      </c>
      <c r="BV22" s="87">
        <f>'CFR V1'!BV22+'ARBOR CFR'!BB22</f>
        <v>2116</v>
      </c>
      <c r="BW22" s="87">
        <f>'CFR V1'!BW22+'ARBOR CFR'!BC22</f>
        <v>27.5</v>
      </c>
      <c r="BX22" s="87">
        <f>'CFR V1'!BX22+'ARBOR CFR'!BD22</f>
        <v>31282.86</v>
      </c>
      <c r="BY22" s="87">
        <f>'CFR V1'!BY22+'ARBOR CFR'!BE22</f>
        <v>2249.36</v>
      </c>
      <c r="BZ22" s="87">
        <f>'CFR V1'!BZ22+'ARBOR CFR'!BF22</f>
        <v>6938.17</v>
      </c>
      <c r="CA22" s="87">
        <f>'CFR V1'!CA22+'ARBOR CFR'!BG22</f>
        <v>27010.7</v>
      </c>
      <c r="CB22" s="87">
        <f>'CFR V1'!CB22+'ARBOR CFR'!BH22</f>
        <v>0</v>
      </c>
      <c r="CC22" s="87">
        <f>'CFR V1'!CC22+'ARBOR CFR'!BI22</f>
        <v>0</v>
      </c>
      <c r="CD22" s="87">
        <f>'CFR V1'!CD22+'ARBOR CFR'!BJ22</f>
        <v>167.86</v>
      </c>
      <c r="CE22" s="87">
        <f>'CFR V1'!CE22+'ARBOR CFR'!BK22</f>
        <v>0</v>
      </c>
      <c r="CF22" s="87">
        <f>'CFR V1'!CF22+'ARBOR CFR'!BL22</f>
        <v>0</v>
      </c>
      <c r="CG22" s="87">
        <v>5023.75</v>
      </c>
      <c r="CH22" s="87">
        <v>0</v>
      </c>
      <c r="CI22" s="87">
        <v>0</v>
      </c>
      <c r="CJ22" s="87">
        <v>1</v>
      </c>
      <c r="CK22" s="87">
        <v>0</v>
      </c>
      <c r="CL22" s="87">
        <v>24748</v>
      </c>
      <c r="CM22" s="87">
        <v>0</v>
      </c>
      <c r="CN22" s="87">
        <v>0</v>
      </c>
      <c r="CO22" s="87">
        <v>0</v>
      </c>
      <c r="CP22" s="87">
        <v>0</v>
      </c>
      <c r="CQ22" s="87">
        <v>0</v>
      </c>
      <c r="CR22" s="87">
        <v>0</v>
      </c>
      <c r="CS22" s="87">
        <v>168300.64999999979</v>
      </c>
      <c r="CT22" s="87"/>
      <c r="CU22" s="87">
        <v>-9096.82</v>
      </c>
      <c r="CV22" s="87"/>
      <c r="CW22" s="87"/>
      <c r="CX22" s="87"/>
      <c r="CY22" s="69"/>
    </row>
    <row r="23" spans="1:103" x14ac:dyDescent="0.25">
      <c r="A23" s="103" t="s">
        <v>273</v>
      </c>
      <c r="B23" s="69" t="s">
        <v>274</v>
      </c>
      <c r="C23" s="69"/>
      <c r="D23" s="84">
        <v>3112</v>
      </c>
      <c r="E23" s="69" t="s">
        <v>274</v>
      </c>
      <c r="F23" s="69" t="s">
        <v>275</v>
      </c>
      <c r="G23" s="69"/>
      <c r="H23" s="69"/>
      <c r="I23" s="69"/>
      <c r="J23" s="69"/>
      <c r="K23" s="69"/>
      <c r="L23" s="69"/>
      <c r="M23" s="69"/>
      <c r="N23" s="69"/>
      <c r="O23" s="69"/>
      <c r="P23" s="69"/>
      <c r="Q23" s="69"/>
      <c r="R23" s="69"/>
      <c r="S23" s="69"/>
      <c r="T23" s="69"/>
      <c r="U23" s="69"/>
      <c r="V23" s="69"/>
      <c r="W23" s="69"/>
      <c r="X23" s="69"/>
      <c r="Y23" s="69"/>
      <c r="Z23" s="87">
        <f>'CFR V1'!Z23</f>
        <v>100886.84999999921</v>
      </c>
      <c r="AA23" s="87">
        <f>'CFR V1'!AA23</f>
        <v>5237.2899999999991</v>
      </c>
      <c r="AB23" s="87">
        <f>'CFR V1'!AB23</f>
        <v>0</v>
      </c>
      <c r="AC23" s="87">
        <f>'CFR V1'!AC23+'ARBOR CFR'!G23</f>
        <v>1364093.42</v>
      </c>
      <c r="AD23" s="87">
        <f>'CFR V1'!AD23+'ARBOR CFR'!H23</f>
        <v>0</v>
      </c>
      <c r="AE23" s="87">
        <f>'CFR V1'!AE23+'ARBOR CFR'!I23</f>
        <v>41690</v>
      </c>
      <c r="AF23" s="87">
        <f>'CFR V1'!AF23+'ARBOR CFR'!J23</f>
        <v>0</v>
      </c>
      <c r="AG23" s="87">
        <f>'CFR V1'!AG23+'ARBOR CFR'!K23</f>
        <v>52845</v>
      </c>
      <c r="AH23" s="87">
        <f>'CFR V1'!AH23+'ARBOR CFR'!L23</f>
        <v>80226.23</v>
      </c>
      <c r="AI23" s="87">
        <f>'CFR V1'!AI23+'ARBOR CFR'!M23</f>
        <v>2185.96</v>
      </c>
      <c r="AJ23" s="87">
        <f>'CFR V1'!AJ23+'ARBOR CFR'!N23</f>
        <v>2605</v>
      </c>
      <c r="AK23" s="87">
        <f>'CFR V1'!AK23+'ARBOR CFR'!O23</f>
        <v>18021.66</v>
      </c>
      <c r="AL23" s="87">
        <f>'CFR V1'!AL23+'ARBOR CFR'!P23</f>
        <v>27859.33</v>
      </c>
      <c r="AM23" s="87">
        <f>'CFR V1'!AM23+'ARBOR CFR'!Q23</f>
        <v>2880</v>
      </c>
      <c r="AN23" s="87">
        <f>'CFR V1'!AN23+'ARBOR CFR'!R23</f>
        <v>1462</v>
      </c>
      <c r="AO23" s="87">
        <f>'CFR V1'!AO23+'CFR V1'!DB23+'ARBOR CFR'!S23+'ARBOR CFR'!BN23</f>
        <v>26241.82</v>
      </c>
      <c r="AP23" s="87">
        <f>'CFR V1'!AP23+'ARBOR CFR'!T23</f>
        <v>11324.77</v>
      </c>
      <c r="AQ23" s="87">
        <f>'CFR V1'!AQ23+'ARBOR CFR'!U23</f>
        <v>0</v>
      </c>
      <c r="AR23" s="87">
        <f>'CFR V1'!AR23+'ARBOR CFR'!V23</f>
        <v>0</v>
      </c>
      <c r="AS23" s="87">
        <f>'CFR V1'!AS23+'ARBOR CFR'!W23</f>
        <v>0</v>
      </c>
      <c r="AT23" s="87">
        <f>'CFR V1'!AT23+'ARBOR CFR'!Z23</f>
        <v>880057.91</v>
      </c>
      <c r="AU23" s="87">
        <f>'CFR V1'!AU23+'ARBOR CFR'!AA23</f>
        <v>0</v>
      </c>
      <c r="AV23" s="87">
        <f>'CFR V1'!AV23+'ARBOR CFR'!AB23</f>
        <v>273190.12999999977</v>
      </c>
      <c r="AW23" s="87">
        <f>'CFR V1'!AW23+'ARBOR CFR'!AC23</f>
        <v>47464.74</v>
      </c>
      <c r="AX23" s="87">
        <f>'CFR V1'!AX23+'ARBOR CFR'!AD23</f>
        <v>86362.94</v>
      </c>
      <c r="AY23" s="87">
        <f>'CFR V1'!AY23+'ARBOR CFR'!AE23</f>
        <v>0</v>
      </c>
      <c r="AZ23" s="87">
        <f>'CFR V1'!AZ23+'ARBOR CFR'!AF23</f>
        <v>26196.279999999984</v>
      </c>
      <c r="BA23" s="87">
        <f>'CFR V1'!BA23+'ARBOR CFR'!AG23</f>
        <v>6348.4299999999994</v>
      </c>
      <c r="BB23" s="87">
        <f>'CFR V1'!BB23+'ARBOR CFR'!AH23</f>
        <v>2187.2199999999998</v>
      </c>
      <c r="BC23" s="87">
        <f>'CFR V1'!BC23+'ARBOR CFR'!AI23</f>
        <v>8617</v>
      </c>
      <c r="BD23" s="87">
        <f>'CFR V1'!BD23+'ARBOR CFR'!AJ23</f>
        <v>3279.96</v>
      </c>
      <c r="BE23" s="87">
        <f>'CFR V1'!BE23+'ARBOR CFR'!AK23</f>
        <v>12988.619999999999</v>
      </c>
      <c r="BF23" s="87">
        <f>'CFR V1'!BF23+'ARBOR CFR'!AL23</f>
        <v>17032.819999999996</v>
      </c>
      <c r="BG23" s="87">
        <f>'CFR V1'!BG23+'ARBOR CFR'!AM23</f>
        <v>0</v>
      </c>
      <c r="BH23" s="87">
        <f>'CFR V1'!BH23+'ARBOR CFR'!AN23</f>
        <v>5645.87</v>
      </c>
      <c r="BI23" s="87">
        <f>'CFR V1'!BI23+'ARBOR CFR'!AO23</f>
        <v>27223.77</v>
      </c>
      <c r="BJ23" s="87">
        <f>'CFR V1'!BJ23+'ARBOR CFR'!AP23</f>
        <v>0</v>
      </c>
      <c r="BK23" s="87">
        <f>'CFR V1'!BK23+'ARBOR CFR'!AQ23</f>
        <v>10665.95</v>
      </c>
      <c r="BL23" s="87">
        <f>'CFR V1'!BL23+'CFR V1'!DB23+'ARBOR CFR'!AR23+'ARBOR CFR'!BM23</f>
        <v>65985.850000000006</v>
      </c>
      <c r="BM23" s="87">
        <f>'CFR V1'!BM23+'ARBOR CFR'!AS23</f>
        <v>9389.66</v>
      </c>
      <c r="BN23" s="87">
        <f>'CFR V1'!BN23+'ARBOR CFR'!AT23</f>
        <v>0</v>
      </c>
      <c r="BO23" s="87">
        <f>'CFR V1'!BO23+'ARBOR CFR'!AU23</f>
        <v>0</v>
      </c>
      <c r="BP23" s="87">
        <f>'CFR V1'!BP23+'ARBOR CFR'!AV23</f>
        <v>0</v>
      </c>
      <c r="BQ23" s="87">
        <f>'CFR V1'!BQ23+'ARBOR CFR'!AW23</f>
        <v>0</v>
      </c>
      <c r="BR23" s="87">
        <f>'CFR V1'!BR23+'ARBOR CFR'!AX23</f>
        <v>0</v>
      </c>
      <c r="BS23" s="87">
        <f>'CFR V1'!BS23+'ARBOR CFR'!AY23</f>
        <v>0</v>
      </c>
      <c r="BT23" s="87">
        <f>'CFR V1'!BT23+'ARBOR CFR'!AZ23</f>
        <v>0</v>
      </c>
      <c r="BU23" s="87">
        <f>'CFR V1'!BU23+'ARBOR CFR'!BA23</f>
        <v>14345.02</v>
      </c>
      <c r="BV23" s="87">
        <f>'CFR V1'!BV23+'ARBOR CFR'!BB23</f>
        <v>6700.5</v>
      </c>
      <c r="BW23" s="87">
        <f>'CFR V1'!BW23+'ARBOR CFR'!BC23</f>
        <v>468.02</v>
      </c>
      <c r="BX23" s="87">
        <f>'CFR V1'!BX23+'ARBOR CFR'!BD23</f>
        <v>69098.2</v>
      </c>
      <c r="BY23" s="87">
        <f>'CFR V1'!BY23+'ARBOR CFR'!BE23</f>
        <v>27029.68</v>
      </c>
      <c r="BZ23" s="87">
        <f>'CFR V1'!BZ23+'ARBOR CFR'!BF23</f>
        <v>23734.42</v>
      </c>
      <c r="CA23" s="87">
        <f>'CFR V1'!CA23+'ARBOR CFR'!BG23</f>
        <v>19808.16</v>
      </c>
      <c r="CB23" s="87">
        <f>'CFR V1'!CB23+'ARBOR CFR'!BH23</f>
        <v>0</v>
      </c>
      <c r="CC23" s="87">
        <f>'CFR V1'!CC23+'ARBOR CFR'!BI23</f>
        <v>0</v>
      </c>
      <c r="CD23" s="87">
        <f>'CFR V1'!CD23+'ARBOR CFR'!BJ23</f>
        <v>0</v>
      </c>
      <c r="CE23" s="87">
        <f>'CFR V1'!CE23+'ARBOR CFR'!BK23</f>
        <v>0</v>
      </c>
      <c r="CF23" s="87">
        <f>'CFR V1'!CF23+'ARBOR CFR'!BL23</f>
        <v>0</v>
      </c>
      <c r="CG23" s="87">
        <v>7156.3</v>
      </c>
      <c r="CH23" s="87">
        <v>0</v>
      </c>
      <c r="CI23" s="87">
        <v>0</v>
      </c>
      <c r="CJ23" s="87">
        <v>1</v>
      </c>
      <c r="CK23" s="87">
        <v>0</v>
      </c>
      <c r="CL23" s="87">
        <v>0</v>
      </c>
      <c r="CM23" s="87">
        <v>0</v>
      </c>
      <c r="CN23" s="87">
        <v>7953.7</v>
      </c>
      <c r="CO23" s="87">
        <v>0</v>
      </c>
      <c r="CP23" s="87">
        <v>0</v>
      </c>
      <c r="CQ23" s="87">
        <v>0</v>
      </c>
      <c r="CR23" s="87">
        <v>0</v>
      </c>
      <c r="CS23" s="87">
        <v>88500.889999999432</v>
      </c>
      <c r="CT23" s="87"/>
      <c r="CU23" s="87">
        <v>4439.8900000000003</v>
      </c>
      <c r="CV23" s="87"/>
      <c r="CW23" s="87"/>
      <c r="CX23" s="87"/>
      <c r="CY23" s="69"/>
    </row>
    <row r="24" spans="1:103" x14ac:dyDescent="0.25">
      <c r="A24" s="103" t="s">
        <v>278</v>
      </c>
      <c r="B24" s="69" t="s">
        <v>279</v>
      </c>
      <c r="C24" s="69"/>
      <c r="D24" s="84">
        <v>2071</v>
      </c>
      <c r="E24" s="69" t="s">
        <v>279</v>
      </c>
      <c r="F24" s="69" t="s">
        <v>255</v>
      </c>
      <c r="G24" s="69"/>
      <c r="H24" s="69"/>
      <c r="I24" s="69"/>
      <c r="J24" s="69"/>
      <c r="K24" s="69"/>
      <c r="L24" s="69"/>
      <c r="M24" s="69"/>
      <c r="N24" s="69"/>
      <c r="O24" s="69"/>
      <c r="P24" s="69"/>
      <c r="Q24" s="69"/>
      <c r="R24" s="69"/>
      <c r="S24" s="69"/>
      <c r="T24" s="69"/>
      <c r="U24" s="69"/>
      <c r="V24" s="69"/>
      <c r="W24" s="69"/>
      <c r="X24" s="69"/>
      <c r="Y24" s="69"/>
      <c r="Z24" s="87">
        <f>'CFR V1'!Z24</f>
        <v>184942.5</v>
      </c>
      <c r="AA24" s="87">
        <f>'CFR V1'!AA24</f>
        <v>4585.7400000000016</v>
      </c>
      <c r="AB24" s="87">
        <f>'CFR V1'!AB24</f>
        <v>0</v>
      </c>
      <c r="AC24" s="87">
        <f>'CFR V1'!AC24+'ARBOR CFR'!G24</f>
        <v>551966</v>
      </c>
      <c r="AD24" s="87">
        <f>'CFR V1'!AD24+'ARBOR CFR'!H24</f>
        <v>0</v>
      </c>
      <c r="AE24" s="87">
        <f>'CFR V1'!AE24+'ARBOR CFR'!I24</f>
        <v>7940</v>
      </c>
      <c r="AF24" s="87">
        <f>'CFR V1'!AF24+'ARBOR CFR'!J24</f>
        <v>0</v>
      </c>
      <c r="AG24" s="87">
        <f>'CFR V1'!AG24+'ARBOR CFR'!K24</f>
        <v>13935</v>
      </c>
      <c r="AH24" s="87">
        <f>'CFR V1'!AH24+'ARBOR CFR'!L24</f>
        <v>38312</v>
      </c>
      <c r="AI24" s="87">
        <f>'CFR V1'!AI24+'ARBOR CFR'!M24</f>
        <v>450</v>
      </c>
      <c r="AJ24" s="87">
        <f>'CFR V1'!AJ24+'ARBOR CFR'!N24</f>
        <v>0</v>
      </c>
      <c r="AK24" s="87">
        <f>'CFR V1'!AK24+'ARBOR CFR'!O24</f>
        <v>10915.77</v>
      </c>
      <c r="AL24" s="87">
        <f>'CFR V1'!AL24+'ARBOR CFR'!P24</f>
        <v>7117.59</v>
      </c>
      <c r="AM24" s="87">
        <f>'CFR V1'!AM24+'ARBOR CFR'!Q24</f>
        <v>0</v>
      </c>
      <c r="AN24" s="87">
        <f>'CFR V1'!AN24+'ARBOR CFR'!R24</f>
        <v>-300</v>
      </c>
      <c r="AO24" s="87">
        <f>'CFR V1'!AO24+'CFR V1'!DB24+'ARBOR CFR'!S24+'ARBOR CFR'!BN24</f>
        <v>9517.369999999999</v>
      </c>
      <c r="AP24" s="87">
        <f>'CFR V1'!AP24+'ARBOR CFR'!T24</f>
        <v>306.56</v>
      </c>
      <c r="AQ24" s="87">
        <f>'CFR V1'!AQ24+'ARBOR CFR'!U24</f>
        <v>0</v>
      </c>
      <c r="AR24" s="87">
        <f>'CFR V1'!AR24+'ARBOR CFR'!V24</f>
        <v>0</v>
      </c>
      <c r="AS24" s="87">
        <f>'CFR V1'!AS24+'ARBOR CFR'!W24</f>
        <v>0</v>
      </c>
      <c r="AT24" s="87">
        <f>'CFR V1'!AT24+'ARBOR CFR'!Z24</f>
        <v>372476.43</v>
      </c>
      <c r="AU24" s="87">
        <f>'CFR V1'!AU24+'ARBOR CFR'!AA24</f>
        <v>0</v>
      </c>
      <c r="AV24" s="87">
        <f>'CFR V1'!AV24+'ARBOR CFR'!AB24</f>
        <v>76024.489999999932</v>
      </c>
      <c r="AW24" s="87">
        <f>'CFR V1'!AW24+'ARBOR CFR'!AC24</f>
        <v>0</v>
      </c>
      <c r="AX24" s="87">
        <f>'CFR V1'!AX24+'ARBOR CFR'!AD24</f>
        <v>42667.17</v>
      </c>
      <c r="AY24" s="87">
        <f>'CFR V1'!AY24+'ARBOR CFR'!AE24</f>
        <v>0</v>
      </c>
      <c r="AZ24" s="87">
        <f>'CFR V1'!AZ24+'ARBOR CFR'!AF24</f>
        <v>10189.849999999991</v>
      </c>
      <c r="BA24" s="87">
        <f>'CFR V1'!BA24+'ARBOR CFR'!AG24</f>
        <v>3109.6599999999994</v>
      </c>
      <c r="BB24" s="87">
        <f>'CFR V1'!BB24+'ARBOR CFR'!AH24</f>
        <v>1066.58</v>
      </c>
      <c r="BC24" s="87">
        <f>'CFR V1'!BC24+'ARBOR CFR'!AI24</f>
        <v>0</v>
      </c>
      <c r="BD24" s="87">
        <f>'CFR V1'!BD24+'ARBOR CFR'!AJ24</f>
        <v>1974.43</v>
      </c>
      <c r="BE24" s="87">
        <f>'CFR V1'!BE24+'ARBOR CFR'!AK24</f>
        <v>12819.12</v>
      </c>
      <c r="BF24" s="87">
        <f>'CFR V1'!BF24+'ARBOR CFR'!AL24</f>
        <v>2354.9300000000003</v>
      </c>
      <c r="BG24" s="87">
        <f>'CFR V1'!BG24+'ARBOR CFR'!AM24</f>
        <v>16617.809999999998</v>
      </c>
      <c r="BH24" s="87">
        <f>'CFR V1'!BH24+'ARBOR CFR'!AN24</f>
        <v>932.75</v>
      </c>
      <c r="BI24" s="87">
        <f>'CFR V1'!BI24+'ARBOR CFR'!AO24</f>
        <v>8125.64</v>
      </c>
      <c r="BJ24" s="87">
        <f>'CFR V1'!BJ24+'ARBOR CFR'!AP24</f>
        <v>0</v>
      </c>
      <c r="BK24" s="87">
        <f>'CFR V1'!BK24+'ARBOR CFR'!AQ24</f>
        <v>2633.65</v>
      </c>
      <c r="BL24" s="87">
        <f>'CFR V1'!BL24+'CFR V1'!DB24+'ARBOR CFR'!AR24+'ARBOR CFR'!BM24</f>
        <v>40547.21</v>
      </c>
      <c r="BM24" s="87">
        <f>'CFR V1'!BM24+'ARBOR CFR'!AS24</f>
        <v>18513.34</v>
      </c>
      <c r="BN24" s="87">
        <f>'CFR V1'!BN24+'ARBOR CFR'!AT24</f>
        <v>0</v>
      </c>
      <c r="BO24" s="87">
        <f>'CFR V1'!BO24+'ARBOR CFR'!AU24</f>
        <v>0</v>
      </c>
      <c r="BP24" s="87">
        <f>'CFR V1'!BP24+'ARBOR CFR'!AV24</f>
        <v>0</v>
      </c>
      <c r="BQ24" s="87">
        <f>'CFR V1'!BQ24+'ARBOR CFR'!AW24</f>
        <v>0</v>
      </c>
      <c r="BR24" s="87">
        <f>'CFR V1'!BR24+'ARBOR CFR'!AX24</f>
        <v>0</v>
      </c>
      <c r="BS24" s="87">
        <f>'CFR V1'!BS24+'ARBOR CFR'!AY24</f>
        <v>0</v>
      </c>
      <c r="BT24" s="87">
        <f>'CFR V1'!BT24+'ARBOR CFR'!AZ24</f>
        <v>0</v>
      </c>
      <c r="BU24" s="87">
        <f>'CFR V1'!BU24+'ARBOR CFR'!BA24</f>
        <v>8596.130000000001</v>
      </c>
      <c r="BV24" s="87">
        <f>'CFR V1'!BV24+'ARBOR CFR'!BB24</f>
        <v>2629.5</v>
      </c>
      <c r="BW24" s="87">
        <f>'CFR V1'!BW24+'ARBOR CFR'!BC24</f>
        <v>150</v>
      </c>
      <c r="BX24" s="87">
        <f>'CFR V1'!BX24+'ARBOR CFR'!BD24</f>
        <v>33793.65</v>
      </c>
      <c r="BY24" s="87">
        <f>'CFR V1'!BY24+'ARBOR CFR'!BE24</f>
        <v>1862.75</v>
      </c>
      <c r="BZ24" s="87">
        <f>'CFR V1'!BZ24+'ARBOR CFR'!BF24</f>
        <v>6366.95</v>
      </c>
      <c r="CA24" s="87">
        <f>'CFR V1'!CA24+'ARBOR CFR'!BG24</f>
        <v>19016.689999999999</v>
      </c>
      <c r="CB24" s="87">
        <f>'CFR V1'!CB24+'ARBOR CFR'!BH24</f>
        <v>0</v>
      </c>
      <c r="CC24" s="87">
        <f>'CFR V1'!CC24+'ARBOR CFR'!BI24</f>
        <v>0</v>
      </c>
      <c r="CD24" s="87">
        <f>'CFR V1'!CD24+'ARBOR CFR'!BJ24</f>
        <v>176.66</v>
      </c>
      <c r="CE24" s="87">
        <f>'CFR V1'!CE24+'ARBOR CFR'!BK24</f>
        <v>0</v>
      </c>
      <c r="CF24" s="87">
        <f>'CFR V1'!CF24+'ARBOR CFR'!BL24</f>
        <v>0</v>
      </c>
      <c r="CG24" s="87">
        <v>4911.25</v>
      </c>
      <c r="CH24" s="87">
        <v>0</v>
      </c>
      <c r="CI24" s="87">
        <v>0</v>
      </c>
      <c r="CJ24" s="87">
        <v>1</v>
      </c>
      <c r="CK24" s="87">
        <v>0</v>
      </c>
      <c r="CL24" s="87">
        <v>0</v>
      </c>
      <c r="CM24" s="87">
        <v>0</v>
      </c>
      <c r="CN24" s="87">
        <v>2201</v>
      </c>
      <c r="CO24" s="87">
        <v>0</v>
      </c>
      <c r="CP24" s="87">
        <v>0</v>
      </c>
      <c r="CQ24" s="87">
        <v>0</v>
      </c>
      <c r="CR24" s="87">
        <v>0</v>
      </c>
      <c r="CS24" s="87">
        <v>140923.91000000003</v>
      </c>
      <c r="CT24" s="87"/>
      <c r="CU24" s="87">
        <v>7295.9900000000016</v>
      </c>
      <c r="CV24" s="87"/>
      <c r="CW24" s="87"/>
      <c r="CX24" s="87"/>
      <c r="CY24" s="69"/>
    </row>
    <row r="25" spans="1:103" x14ac:dyDescent="0.25">
      <c r="A25" s="103" t="s">
        <v>282</v>
      </c>
      <c r="B25" s="69" t="s">
        <v>283</v>
      </c>
      <c r="C25" s="69"/>
      <c r="D25" s="84">
        <v>3085</v>
      </c>
      <c r="E25" s="69" t="s">
        <v>283</v>
      </c>
      <c r="F25" s="69" t="s">
        <v>284</v>
      </c>
      <c r="G25" s="69"/>
      <c r="H25" s="69"/>
      <c r="I25" s="69"/>
      <c r="J25" s="69"/>
      <c r="K25" s="69"/>
      <c r="L25" s="69"/>
      <c r="M25" s="69"/>
      <c r="N25" s="69"/>
      <c r="O25" s="69"/>
      <c r="P25" s="69"/>
      <c r="Q25" s="69"/>
      <c r="R25" s="69"/>
      <c r="S25" s="69"/>
      <c r="T25" s="69"/>
      <c r="U25" s="69"/>
      <c r="V25" s="69"/>
      <c r="W25" s="69"/>
      <c r="X25" s="69"/>
      <c r="Y25" s="69"/>
      <c r="Z25" s="87">
        <f>'CFR V1'!Z25</f>
        <v>54326.950000000143</v>
      </c>
      <c r="AA25" s="87">
        <f>'CFR V1'!AA25</f>
        <v>7323.9199999999983</v>
      </c>
      <c r="AB25" s="87">
        <f>'CFR V1'!AB25</f>
        <v>0</v>
      </c>
      <c r="AC25" s="87">
        <f>'CFR V1'!AC25+'ARBOR CFR'!G25</f>
        <v>998446</v>
      </c>
      <c r="AD25" s="87">
        <f>'CFR V1'!AD25+'ARBOR CFR'!H25</f>
        <v>0</v>
      </c>
      <c r="AE25" s="87">
        <f>'CFR V1'!AE25+'ARBOR CFR'!I25</f>
        <v>100817</v>
      </c>
      <c r="AF25" s="87">
        <f>'CFR V1'!AF25+'ARBOR CFR'!J25</f>
        <v>0</v>
      </c>
      <c r="AG25" s="87">
        <f>'CFR V1'!AG25+'ARBOR CFR'!K25</f>
        <v>45200</v>
      </c>
      <c r="AH25" s="87">
        <f>'CFR V1'!AH25+'ARBOR CFR'!L25</f>
        <v>70639</v>
      </c>
      <c r="AI25" s="87">
        <f>'CFR V1'!AI25+'ARBOR CFR'!M25</f>
        <v>3540</v>
      </c>
      <c r="AJ25" s="87">
        <f>'CFR V1'!AJ25+'ARBOR CFR'!N25</f>
        <v>7190.84</v>
      </c>
      <c r="AK25" s="87">
        <f>'CFR V1'!AK25+'ARBOR CFR'!O25</f>
        <v>10217.69</v>
      </c>
      <c r="AL25" s="87">
        <f>'CFR V1'!AL25+'ARBOR CFR'!P25</f>
        <v>38582.160000000003</v>
      </c>
      <c r="AM25" s="87">
        <f>'CFR V1'!AM25+'ARBOR CFR'!Q25</f>
        <v>0</v>
      </c>
      <c r="AN25" s="87">
        <f>'CFR V1'!AN25+'ARBOR CFR'!R25</f>
        <v>0</v>
      </c>
      <c r="AO25" s="87">
        <f>'CFR V1'!AO25+'CFR V1'!DB25+'ARBOR CFR'!S25+'ARBOR CFR'!BN25</f>
        <v>13224.880000000001</v>
      </c>
      <c r="AP25" s="87">
        <f>'CFR V1'!AP25+'ARBOR CFR'!T25</f>
        <v>12283.06</v>
      </c>
      <c r="AQ25" s="87">
        <f>'CFR V1'!AQ25+'ARBOR CFR'!U25</f>
        <v>0</v>
      </c>
      <c r="AR25" s="87">
        <f>'CFR V1'!AR25+'ARBOR CFR'!V25</f>
        <v>0</v>
      </c>
      <c r="AS25" s="87">
        <f>'CFR V1'!AS25+'ARBOR CFR'!W25</f>
        <v>0</v>
      </c>
      <c r="AT25" s="87">
        <f>'CFR V1'!AT25+'ARBOR CFR'!Z25</f>
        <v>627592.16</v>
      </c>
      <c r="AU25" s="87">
        <f>'CFR V1'!AU25+'ARBOR CFR'!AA25</f>
        <v>9175.1</v>
      </c>
      <c r="AV25" s="87">
        <f>'CFR V1'!AV25+'ARBOR CFR'!AB25</f>
        <v>241241.4200000001</v>
      </c>
      <c r="AW25" s="87">
        <f>'CFR V1'!AW25+'ARBOR CFR'!AC25</f>
        <v>45.58</v>
      </c>
      <c r="AX25" s="87">
        <f>'CFR V1'!AX25+'ARBOR CFR'!AD25</f>
        <v>70559.199999999997</v>
      </c>
      <c r="AY25" s="87">
        <f>'CFR V1'!AY25+'ARBOR CFR'!AE25</f>
        <v>0</v>
      </c>
      <c r="AZ25" s="87">
        <f>'CFR V1'!AZ25+'ARBOR CFR'!AF25</f>
        <v>25415.410000000007</v>
      </c>
      <c r="BA25" s="87">
        <f>'CFR V1'!BA25+'ARBOR CFR'!AG25</f>
        <v>6580.26</v>
      </c>
      <c r="BB25" s="87">
        <f>'CFR V1'!BB25+'ARBOR CFR'!AH25</f>
        <v>4844.8999999999996</v>
      </c>
      <c r="BC25" s="87">
        <f>'CFR V1'!BC25+'ARBOR CFR'!AI25</f>
        <v>0</v>
      </c>
      <c r="BD25" s="87">
        <f>'CFR V1'!BD25+'ARBOR CFR'!AJ25</f>
        <v>0</v>
      </c>
      <c r="BE25" s="87">
        <f>'CFR V1'!BE25+'ARBOR CFR'!AK25</f>
        <v>24477.87</v>
      </c>
      <c r="BF25" s="87">
        <f>'CFR V1'!BF25+'ARBOR CFR'!AL25</f>
        <v>10044.299999999999</v>
      </c>
      <c r="BG25" s="87">
        <f>'CFR V1'!BG25+'ARBOR CFR'!AM25</f>
        <v>16525</v>
      </c>
      <c r="BH25" s="87">
        <f>'CFR V1'!BH25+'ARBOR CFR'!AN25</f>
        <v>2927.01</v>
      </c>
      <c r="BI25" s="87">
        <f>'CFR V1'!BI25+'ARBOR CFR'!AO25</f>
        <v>9830.6</v>
      </c>
      <c r="BJ25" s="87">
        <f>'CFR V1'!BJ25+'ARBOR CFR'!AP25</f>
        <v>0</v>
      </c>
      <c r="BK25" s="87">
        <f>'CFR V1'!BK25+'ARBOR CFR'!AQ25</f>
        <v>5506.51</v>
      </c>
      <c r="BL25" s="87">
        <f>'CFR V1'!BL25+'CFR V1'!DB25+'ARBOR CFR'!AR25+'ARBOR CFR'!BM25</f>
        <v>35815.58</v>
      </c>
      <c r="BM25" s="87">
        <f>'CFR V1'!BM25+'ARBOR CFR'!AS25</f>
        <v>9336.2099999999991</v>
      </c>
      <c r="BN25" s="87">
        <f>'CFR V1'!BN25+'ARBOR CFR'!AT25</f>
        <v>0</v>
      </c>
      <c r="BO25" s="87">
        <f>'CFR V1'!BO25+'ARBOR CFR'!AU25</f>
        <v>0</v>
      </c>
      <c r="BP25" s="87">
        <f>'CFR V1'!BP25+'ARBOR CFR'!AV25</f>
        <v>0</v>
      </c>
      <c r="BQ25" s="87">
        <f>'CFR V1'!BQ25+'ARBOR CFR'!AW25</f>
        <v>0</v>
      </c>
      <c r="BR25" s="87">
        <f>'CFR V1'!BR25+'ARBOR CFR'!AX25</f>
        <v>0</v>
      </c>
      <c r="BS25" s="87">
        <f>'CFR V1'!BS25+'ARBOR CFR'!AY25</f>
        <v>0</v>
      </c>
      <c r="BT25" s="87">
        <f>'CFR V1'!BT25+'ARBOR CFR'!AZ25</f>
        <v>0</v>
      </c>
      <c r="BU25" s="87">
        <f>'CFR V1'!BU25+'ARBOR CFR'!BA25</f>
        <v>15773.68</v>
      </c>
      <c r="BV25" s="87">
        <f>'CFR V1'!BV25+'ARBOR CFR'!BB25</f>
        <v>5265.5</v>
      </c>
      <c r="BW25" s="87">
        <f>'CFR V1'!BW25+'ARBOR CFR'!BC25</f>
        <v>0</v>
      </c>
      <c r="BX25" s="87">
        <f>'CFR V1'!BX25+'ARBOR CFR'!BD25</f>
        <v>73418.600000000006</v>
      </c>
      <c r="BY25" s="87">
        <f>'CFR V1'!BY25+'ARBOR CFR'!BE25</f>
        <v>382.48</v>
      </c>
      <c r="BZ25" s="87">
        <f>'CFR V1'!BZ25+'ARBOR CFR'!BF25</f>
        <v>16366.35</v>
      </c>
      <c r="CA25" s="87">
        <f>'CFR V1'!CA25+'ARBOR CFR'!BG25</f>
        <v>18851.77</v>
      </c>
      <c r="CB25" s="87">
        <f>'CFR V1'!CB25+'ARBOR CFR'!BH25</f>
        <v>0</v>
      </c>
      <c r="CC25" s="87">
        <f>'CFR V1'!CC25+'ARBOR CFR'!BI25</f>
        <v>0</v>
      </c>
      <c r="CD25" s="87">
        <f>'CFR V1'!CD25+'ARBOR CFR'!BJ25</f>
        <v>0</v>
      </c>
      <c r="CE25" s="87">
        <f>'CFR V1'!CE25+'ARBOR CFR'!BK25</f>
        <v>0</v>
      </c>
      <c r="CF25" s="87">
        <f>'CFR V1'!CF25+'ARBOR CFR'!BL25</f>
        <v>0</v>
      </c>
      <c r="CG25" s="87">
        <v>6182.5</v>
      </c>
      <c r="CH25" s="87">
        <v>0</v>
      </c>
      <c r="CI25" s="87">
        <v>0</v>
      </c>
      <c r="CJ25" s="87">
        <v>1</v>
      </c>
      <c r="CK25" s="87">
        <v>0</v>
      </c>
      <c r="CL25" s="87">
        <v>11337.79</v>
      </c>
      <c r="CM25" s="87">
        <v>0</v>
      </c>
      <c r="CN25" s="87">
        <v>0</v>
      </c>
      <c r="CO25" s="87">
        <v>0</v>
      </c>
      <c r="CP25" s="87">
        <v>0</v>
      </c>
      <c r="CQ25" s="87">
        <v>0</v>
      </c>
      <c r="CR25" s="87">
        <v>0</v>
      </c>
      <c r="CS25" s="87">
        <v>124492.08999999985</v>
      </c>
      <c r="CT25" s="87"/>
      <c r="CU25" s="87">
        <v>2168.6299999999974</v>
      </c>
      <c r="CV25" s="87"/>
      <c r="CW25" s="87"/>
      <c r="CX25" s="87"/>
      <c r="CY25" s="69"/>
    </row>
    <row r="26" spans="1:103" x14ac:dyDescent="0.25">
      <c r="A26" s="104" t="s">
        <v>287</v>
      </c>
      <c r="B26" s="69" t="s">
        <v>288</v>
      </c>
      <c r="C26" s="69"/>
      <c r="D26" s="84">
        <v>2131</v>
      </c>
      <c r="E26" s="69" t="s">
        <v>288</v>
      </c>
      <c r="F26" s="69" t="s">
        <v>289</v>
      </c>
      <c r="G26" s="69"/>
      <c r="H26" s="69"/>
      <c r="I26" s="69"/>
      <c r="J26" s="69"/>
      <c r="K26" s="69"/>
      <c r="L26" s="69"/>
      <c r="M26" s="69"/>
      <c r="N26" s="69"/>
      <c r="O26" s="69"/>
      <c r="P26" s="69"/>
      <c r="Q26" s="69"/>
      <c r="R26" s="69"/>
      <c r="S26" s="69"/>
      <c r="T26" s="69"/>
      <c r="U26" s="69"/>
      <c r="V26" s="69"/>
      <c r="W26" s="69"/>
      <c r="X26" s="69"/>
      <c r="Y26" s="69"/>
      <c r="Z26" s="87">
        <f>'CFR V1'!Z26</f>
        <v>38173.079999999609</v>
      </c>
      <c r="AA26" s="87">
        <f>'CFR V1'!AA26</f>
        <v>24222.490000000005</v>
      </c>
      <c r="AB26" s="87">
        <f>'CFR V1'!AB26</f>
        <v>0</v>
      </c>
      <c r="AC26" s="87">
        <f>'CFR V1'!AC26+'ARBOR CFR'!G26</f>
        <v>1340260</v>
      </c>
      <c r="AD26" s="87">
        <f>'CFR V1'!AD26+'ARBOR CFR'!H26</f>
        <v>0</v>
      </c>
      <c r="AE26" s="87">
        <f>'CFR V1'!AE26+'ARBOR CFR'!I26</f>
        <v>77568</v>
      </c>
      <c r="AF26" s="87">
        <f>'CFR V1'!AF26+'ARBOR CFR'!J26</f>
        <v>0</v>
      </c>
      <c r="AG26" s="87">
        <f>'CFR V1'!AG26+'ARBOR CFR'!K26</f>
        <v>87595</v>
      </c>
      <c r="AH26" s="87">
        <f>'CFR V1'!AH26+'ARBOR CFR'!L26</f>
        <v>52510</v>
      </c>
      <c r="AI26" s="87">
        <f>'CFR V1'!AI26+'ARBOR CFR'!M26</f>
        <v>1226.08</v>
      </c>
      <c r="AJ26" s="87">
        <f>'CFR V1'!AJ26+'ARBOR CFR'!N26</f>
        <v>11736.76</v>
      </c>
      <c r="AK26" s="87">
        <f>'CFR V1'!AK26+'ARBOR CFR'!O26</f>
        <v>24624.21</v>
      </c>
      <c r="AL26" s="87">
        <f>'CFR V1'!AL26+'ARBOR CFR'!P26</f>
        <v>55481.820000000007</v>
      </c>
      <c r="AM26" s="87">
        <f>'CFR V1'!AM26+'ARBOR CFR'!Q26</f>
        <v>-2445.4400000000005</v>
      </c>
      <c r="AN26" s="87">
        <f>'CFR V1'!AN26+'ARBOR CFR'!R26</f>
        <v>0</v>
      </c>
      <c r="AO26" s="87">
        <f>'CFR V1'!AO26+'CFR V1'!DB26+'ARBOR CFR'!S26+'ARBOR CFR'!BN26</f>
        <v>70064.219999999987</v>
      </c>
      <c r="AP26" s="87">
        <f>'CFR V1'!AP26+'ARBOR CFR'!T26</f>
        <v>12073.960000000001</v>
      </c>
      <c r="AQ26" s="87">
        <f>'CFR V1'!AQ26+'ARBOR CFR'!U26</f>
        <v>0</v>
      </c>
      <c r="AR26" s="87">
        <f>'CFR V1'!AR26+'ARBOR CFR'!V26</f>
        <v>0</v>
      </c>
      <c r="AS26" s="87">
        <f>'CFR V1'!AS26+'ARBOR CFR'!W26</f>
        <v>0</v>
      </c>
      <c r="AT26" s="87">
        <f>'CFR V1'!AT26+'ARBOR CFR'!Z26</f>
        <v>763730</v>
      </c>
      <c r="AU26" s="87">
        <f>'CFR V1'!AU26+'ARBOR CFR'!AA26</f>
        <v>16111.7</v>
      </c>
      <c r="AV26" s="87">
        <f>'CFR V1'!AV26+'ARBOR CFR'!AB26</f>
        <v>300239.56</v>
      </c>
      <c r="AW26" s="87">
        <f>'CFR V1'!AW26+'ARBOR CFR'!AC26</f>
        <v>29968.69</v>
      </c>
      <c r="AX26" s="87">
        <f>'CFR V1'!AX26+'ARBOR CFR'!AD26</f>
        <v>56407.11</v>
      </c>
      <c r="AY26" s="87">
        <f>'CFR V1'!AY26+'ARBOR CFR'!AE26</f>
        <v>0</v>
      </c>
      <c r="AZ26" s="87">
        <f>'CFR V1'!AZ26+'ARBOR CFR'!AF26</f>
        <v>20993.930000000015</v>
      </c>
      <c r="BA26" s="87">
        <f>'CFR V1'!BA26+'ARBOR CFR'!AG26</f>
        <v>6029.71</v>
      </c>
      <c r="BB26" s="87">
        <f>'CFR V1'!BB26+'ARBOR CFR'!AH26</f>
        <v>2774.8500000000004</v>
      </c>
      <c r="BC26" s="87">
        <f>'CFR V1'!BC26+'ARBOR CFR'!AI26</f>
        <v>0</v>
      </c>
      <c r="BD26" s="87">
        <f>'CFR V1'!BD26+'ARBOR CFR'!AJ26</f>
        <v>532.28</v>
      </c>
      <c r="BE26" s="87">
        <f>'CFR V1'!BE26+'ARBOR CFR'!AK26</f>
        <v>11225.49</v>
      </c>
      <c r="BF26" s="87">
        <f>'CFR V1'!BF26+'ARBOR CFR'!AL26</f>
        <v>9128.89</v>
      </c>
      <c r="BG26" s="87">
        <f>'CFR V1'!BG26+'ARBOR CFR'!AM26</f>
        <v>3929.4100000000003</v>
      </c>
      <c r="BH26" s="87">
        <f>'CFR V1'!BH26+'ARBOR CFR'!AN26</f>
        <v>20063.62</v>
      </c>
      <c r="BI26" s="87">
        <f>'CFR V1'!BI26+'ARBOR CFR'!AO26</f>
        <v>20184.669999999998</v>
      </c>
      <c r="BJ26" s="87">
        <f>'CFR V1'!BJ26+'ARBOR CFR'!AP26</f>
        <v>0</v>
      </c>
      <c r="BK26" s="87">
        <f>'CFR V1'!BK26+'ARBOR CFR'!AQ26</f>
        <v>6682.83</v>
      </c>
      <c r="BL26" s="87">
        <f>'CFR V1'!BL26+'CFR V1'!DB26+'ARBOR CFR'!AR26+'ARBOR CFR'!BM26</f>
        <v>78873.539999999994</v>
      </c>
      <c r="BM26" s="87">
        <f>'CFR V1'!BM26+'ARBOR CFR'!AS26</f>
        <v>27865.47</v>
      </c>
      <c r="BN26" s="87">
        <f>'CFR V1'!BN26+'ARBOR CFR'!AT26</f>
        <v>0</v>
      </c>
      <c r="BO26" s="87">
        <f>'CFR V1'!BO26+'ARBOR CFR'!AU26</f>
        <v>0</v>
      </c>
      <c r="BP26" s="87">
        <f>'CFR V1'!BP26+'ARBOR CFR'!AV26</f>
        <v>0</v>
      </c>
      <c r="BQ26" s="87">
        <f>'CFR V1'!BQ26+'ARBOR CFR'!AW26</f>
        <v>0</v>
      </c>
      <c r="BR26" s="87">
        <f>'CFR V1'!BR26+'ARBOR CFR'!AX26</f>
        <v>0</v>
      </c>
      <c r="BS26" s="87">
        <f>'CFR V1'!BS26+'ARBOR CFR'!AY26</f>
        <v>0</v>
      </c>
      <c r="BT26" s="87">
        <f>'CFR V1'!BT26+'ARBOR CFR'!AZ26</f>
        <v>312</v>
      </c>
      <c r="BU26" s="87">
        <f>'CFR V1'!BU26+'ARBOR CFR'!BA26</f>
        <v>17963.27</v>
      </c>
      <c r="BV26" s="87">
        <f>'CFR V1'!BV26+'ARBOR CFR'!BB26</f>
        <v>5985.67</v>
      </c>
      <c r="BW26" s="87">
        <f>'CFR V1'!BW26+'ARBOR CFR'!BC26</f>
        <v>159576.85</v>
      </c>
      <c r="BX26" s="87">
        <f>'CFR V1'!BX26+'ARBOR CFR'!BD26</f>
        <v>72732.649999999994</v>
      </c>
      <c r="BY26" s="87">
        <f>'CFR V1'!BY26+'ARBOR CFR'!BE26</f>
        <v>0</v>
      </c>
      <c r="BZ26" s="87">
        <f>'CFR V1'!BZ26+'ARBOR CFR'!BF26</f>
        <v>38319.07</v>
      </c>
      <c r="CA26" s="87">
        <f>'CFR V1'!CA26+'ARBOR CFR'!BG26</f>
        <v>41532.980000000003</v>
      </c>
      <c r="CB26" s="87">
        <f>'CFR V1'!CB26+'ARBOR CFR'!BH26</f>
        <v>0</v>
      </c>
      <c r="CC26" s="87">
        <f>'CFR V1'!CC26+'ARBOR CFR'!BI26</f>
        <v>0</v>
      </c>
      <c r="CD26" s="87">
        <f>'CFR V1'!CD26+'ARBOR CFR'!BJ26</f>
        <v>0</v>
      </c>
      <c r="CE26" s="87">
        <f>'CFR V1'!CE26+'ARBOR CFR'!BK26</f>
        <v>0</v>
      </c>
      <c r="CF26" s="87">
        <f>'CFR V1'!CF26+'ARBOR CFR'!BL26</f>
        <v>0</v>
      </c>
      <c r="CG26" s="87">
        <v>-6157.11</v>
      </c>
      <c r="CH26" s="87">
        <v>0</v>
      </c>
      <c r="CI26" s="87">
        <v>0</v>
      </c>
      <c r="CJ26" s="87">
        <v>1</v>
      </c>
      <c r="CK26" s="87">
        <v>0</v>
      </c>
      <c r="CL26" s="87">
        <v>11585.5</v>
      </c>
      <c r="CM26" s="87">
        <v>1216.28</v>
      </c>
      <c r="CN26" s="87">
        <v>5263.6</v>
      </c>
      <c r="CO26" s="87">
        <v>0</v>
      </c>
      <c r="CP26" s="87">
        <v>0</v>
      </c>
      <c r="CQ26" s="87">
        <v>0</v>
      </c>
      <c r="CR26" s="87">
        <v>0</v>
      </c>
      <c r="CS26" s="87">
        <v>-53680.310000000056</v>
      </c>
      <c r="CT26" s="87"/>
      <c r="CU26" s="87">
        <v>0</v>
      </c>
      <c r="CV26" s="87"/>
      <c r="CW26" s="87"/>
      <c r="CX26" s="87"/>
      <c r="CY26" s="69"/>
    </row>
    <row r="27" spans="1:103" x14ac:dyDescent="0.25">
      <c r="A27" s="104" t="s">
        <v>292</v>
      </c>
      <c r="B27" s="69" t="s">
        <v>293</v>
      </c>
      <c r="C27" s="69"/>
      <c r="D27" s="84">
        <v>2076</v>
      </c>
      <c r="E27" s="69" t="s">
        <v>293</v>
      </c>
      <c r="F27" s="69" t="s">
        <v>289</v>
      </c>
      <c r="G27" s="69"/>
      <c r="H27" s="69"/>
      <c r="I27" s="69"/>
      <c r="J27" s="69"/>
      <c r="K27" s="69"/>
      <c r="L27" s="69"/>
      <c r="M27" s="69"/>
      <c r="N27" s="69"/>
      <c r="O27" s="69"/>
      <c r="P27" s="69"/>
      <c r="Q27" s="69"/>
      <c r="R27" s="69"/>
      <c r="S27" s="69"/>
      <c r="T27" s="69"/>
      <c r="U27" s="69"/>
      <c r="V27" s="69"/>
      <c r="W27" s="69"/>
      <c r="X27" s="69"/>
      <c r="Y27" s="69"/>
      <c r="Z27" s="87">
        <f>'CFR V1'!Z27</f>
        <v>6988.81</v>
      </c>
      <c r="AA27" s="87">
        <f>'CFR V1'!AA27</f>
        <v>21663.96</v>
      </c>
      <c r="AB27" s="87">
        <f>'CFR V1'!AB27</f>
        <v>0</v>
      </c>
      <c r="AC27" s="87">
        <f>'CFR V1'!AC27+'ARBOR CFR'!G27</f>
        <v>1159648.8700000001</v>
      </c>
      <c r="AD27" s="87">
        <f>'CFR V1'!AD27+'ARBOR CFR'!H27</f>
        <v>0</v>
      </c>
      <c r="AE27" s="87">
        <f>'CFR V1'!AE27+'ARBOR CFR'!I27</f>
        <v>79009</v>
      </c>
      <c r="AF27" s="87">
        <f>'CFR V1'!AF27+'ARBOR CFR'!J27</f>
        <v>0</v>
      </c>
      <c r="AG27" s="87">
        <f>'CFR V1'!AG27+'ARBOR CFR'!K27</f>
        <v>49267.6</v>
      </c>
      <c r="AH27" s="87">
        <f>'CFR V1'!AH27+'ARBOR CFR'!L27</f>
        <v>136614.82999999999</v>
      </c>
      <c r="AI27" s="87">
        <f>'CFR V1'!AI27+'ARBOR CFR'!M27</f>
        <v>3135.8</v>
      </c>
      <c r="AJ27" s="87">
        <f>'CFR V1'!AJ27+'ARBOR CFR'!N27</f>
        <v>9511.4</v>
      </c>
      <c r="AK27" s="87">
        <f>'CFR V1'!AK27+'ARBOR CFR'!O27</f>
        <v>35007.56</v>
      </c>
      <c r="AL27" s="87">
        <f>'CFR V1'!AL27+'ARBOR CFR'!P27</f>
        <v>1354.96</v>
      </c>
      <c r="AM27" s="87">
        <f>'CFR V1'!AM27+'ARBOR CFR'!Q27</f>
        <v>13634.5</v>
      </c>
      <c r="AN27" s="87">
        <f>'CFR V1'!AN27+'ARBOR CFR'!R27</f>
        <v>0</v>
      </c>
      <c r="AO27" s="87">
        <f>'CFR V1'!AO27+'CFR V1'!DB27+'ARBOR CFR'!S27+'ARBOR CFR'!BN27</f>
        <v>1927.69</v>
      </c>
      <c r="AP27" s="87">
        <f>'CFR V1'!AP27+'ARBOR CFR'!T27</f>
        <v>2533.12</v>
      </c>
      <c r="AQ27" s="87">
        <f>'CFR V1'!AQ27+'ARBOR CFR'!U27</f>
        <v>0</v>
      </c>
      <c r="AR27" s="87">
        <f>'CFR V1'!AR27+'ARBOR CFR'!V27</f>
        <v>0</v>
      </c>
      <c r="AS27" s="87">
        <f>'CFR V1'!AS27+'ARBOR CFR'!W27</f>
        <v>0</v>
      </c>
      <c r="AT27" s="87">
        <f>'CFR V1'!AT27+'ARBOR CFR'!Z27</f>
        <v>684082.73</v>
      </c>
      <c r="AU27" s="87">
        <f>'CFR V1'!AU27+'ARBOR CFR'!AA27</f>
        <v>8576.44</v>
      </c>
      <c r="AV27" s="87">
        <f>'CFR V1'!AV27+'ARBOR CFR'!AB27</f>
        <v>448105.05000000092</v>
      </c>
      <c r="AW27" s="87">
        <f>'CFR V1'!AW27+'ARBOR CFR'!AC27</f>
        <v>31572.34</v>
      </c>
      <c r="AX27" s="87">
        <f>'CFR V1'!AX27+'ARBOR CFR'!AD27</f>
        <v>58760.94</v>
      </c>
      <c r="AY27" s="87">
        <f>'CFR V1'!AY27+'ARBOR CFR'!AE27</f>
        <v>0</v>
      </c>
      <c r="AZ27" s="87">
        <f>'CFR V1'!AZ27+'ARBOR CFR'!AF27</f>
        <v>52661.350000000028</v>
      </c>
      <c r="BA27" s="87">
        <f>'CFR V1'!BA27+'ARBOR CFR'!AG27</f>
        <v>8829.25</v>
      </c>
      <c r="BB27" s="87">
        <f>'CFR V1'!BB27+'ARBOR CFR'!AH27</f>
        <v>2747.5</v>
      </c>
      <c r="BC27" s="87">
        <f>'CFR V1'!BC27+'ARBOR CFR'!AI27</f>
        <v>0</v>
      </c>
      <c r="BD27" s="87">
        <f>'CFR V1'!BD27+'ARBOR CFR'!AJ27</f>
        <v>17570.3</v>
      </c>
      <c r="BE27" s="87">
        <f>'CFR V1'!BE27+'ARBOR CFR'!AK27</f>
        <v>21674.509999999995</v>
      </c>
      <c r="BF27" s="87">
        <f>'CFR V1'!BF27+'ARBOR CFR'!AL27</f>
        <v>3857.93</v>
      </c>
      <c r="BG27" s="87">
        <f>'CFR V1'!BG27+'ARBOR CFR'!AM27</f>
        <v>4214.18</v>
      </c>
      <c r="BH27" s="87">
        <f>'CFR V1'!BH27+'ARBOR CFR'!AN27</f>
        <v>3661.23</v>
      </c>
      <c r="BI27" s="87">
        <f>'CFR V1'!BI27+'ARBOR CFR'!AO27</f>
        <v>10254.74</v>
      </c>
      <c r="BJ27" s="87">
        <f>'CFR V1'!BJ27+'ARBOR CFR'!AP27</f>
        <v>0</v>
      </c>
      <c r="BK27" s="87">
        <f>'CFR V1'!BK27+'ARBOR CFR'!AQ27</f>
        <v>5137.03</v>
      </c>
      <c r="BL27" s="87">
        <f>'CFR V1'!BL27+'CFR V1'!DB27+'ARBOR CFR'!AR27+'ARBOR CFR'!BM27</f>
        <v>31069.18</v>
      </c>
      <c r="BM27" s="87">
        <f>'CFR V1'!BM27+'ARBOR CFR'!AS27</f>
        <v>15266.2</v>
      </c>
      <c r="BN27" s="87">
        <f>'CFR V1'!BN27+'ARBOR CFR'!AT27</f>
        <v>0</v>
      </c>
      <c r="BO27" s="87">
        <f>'CFR V1'!BO27+'ARBOR CFR'!AU27</f>
        <v>0</v>
      </c>
      <c r="BP27" s="87">
        <f>'CFR V1'!BP27+'ARBOR CFR'!AV27</f>
        <v>0</v>
      </c>
      <c r="BQ27" s="87">
        <f>'CFR V1'!BQ27+'ARBOR CFR'!AW27</f>
        <v>0</v>
      </c>
      <c r="BR27" s="87">
        <f>'CFR V1'!BR27+'ARBOR CFR'!AX27</f>
        <v>0</v>
      </c>
      <c r="BS27" s="87">
        <f>'CFR V1'!BS27+'ARBOR CFR'!AY27</f>
        <v>0</v>
      </c>
      <c r="BT27" s="87">
        <f>'CFR V1'!BT27+'ARBOR CFR'!AZ27</f>
        <v>0</v>
      </c>
      <c r="BU27" s="87">
        <f>'CFR V1'!BU27+'ARBOR CFR'!BA27</f>
        <v>13380.380000000001</v>
      </c>
      <c r="BV27" s="87">
        <f>'CFR V1'!BV27+'ARBOR CFR'!BB27</f>
        <v>5157.75</v>
      </c>
      <c r="BW27" s="87">
        <f>'CFR V1'!BW27+'ARBOR CFR'!BC27</f>
        <v>-74554.710000000006</v>
      </c>
      <c r="BX27" s="87">
        <f>'CFR V1'!BX27+'ARBOR CFR'!BD27</f>
        <v>83964.82</v>
      </c>
      <c r="BY27" s="87">
        <f>'CFR V1'!BY27+'ARBOR CFR'!BE27</f>
        <v>0</v>
      </c>
      <c r="BZ27" s="87">
        <f>'CFR V1'!BZ27+'ARBOR CFR'!BF27</f>
        <v>3604.99</v>
      </c>
      <c r="CA27" s="87">
        <f>'CFR V1'!CA27+'ARBOR CFR'!BG27</f>
        <v>39872.01</v>
      </c>
      <c r="CB27" s="87">
        <f>'CFR V1'!CB27+'ARBOR CFR'!BH27</f>
        <v>0</v>
      </c>
      <c r="CC27" s="87">
        <f>'CFR V1'!CC27+'ARBOR CFR'!BI27</f>
        <v>0</v>
      </c>
      <c r="CD27" s="87">
        <f>'CFR V1'!CD27+'ARBOR CFR'!BJ27</f>
        <v>41.6</v>
      </c>
      <c r="CE27" s="87">
        <f>'CFR V1'!CE27+'ARBOR CFR'!BK27</f>
        <v>0</v>
      </c>
      <c r="CF27" s="87">
        <f>'CFR V1'!CF27+'ARBOR CFR'!BL27</f>
        <v>0</v>
      </c>
      <c r="CG27" s="87">
        <v>-13802.5</v>
      </c>
      <c r="CH27" s="87">
        <v>0</v>
      </c>
      <c r="CI27" s="87">
        <v>0</v>
      </c>
      <c r="CJ27" s="87">
        <v>1</v>
      </c>
      <c r="CK27" s="87">
        <v>0</v>
      </c>
      <c r="CL27" s="87">
        <v>0</v>
      </c>
      <c r="CM27" s="87">
        <v>2597.8599999999997</v>
      </c>
      <c r="CN27" s="87">
        <v>5263.6</v>
      </c>
      <c r="CO27" s="87">
        <v>0</v>
      </c>
      <c r="CP27" s="87">
        <v>0</v>
      </c>
      <c r="CQ27" s="87">
        <v>0</v>
      </c>
      <c r="CR27" s="87">
        <v>0</v>
      </c>
      <c r="CS27" s="87">
        <v>-13176.700000001118</v>
      </c>
      <c r="CT27" s="87"/>
      <c r="CU27" s="87">
        <v>0</v>
      </c>
      <c r="CV27" s="87"/>
      <c r="CW27" s="87"/>
      <c r="CX27" s="87"/>
      <c r="CY27" s="69"/>
    </row>
    <row r="28" spans="1:103" x14ac:dyDescent="0.25">
      <c r="A28" s="103" t="s">
        <v>296</v>
      </c>
      <c r="B28" s="69" t="s">
        <v>297</v>
      </c>
      <c r="C28" s="69"/>
      <c r="D28" s="84">
        <v>2134</v>
      </c>
      <c r="E28" s="69" t="s">
        <v>297</v>
      </c>
      <c r="F28" s="69" t="s">
        <v>298</v>
      </c>
      <c r="G28" s="69"/>
      <c r="H28" s="69"/>
      <c r="I28" s="69"/>
      <c r="J28" s="69"/>
      <c r="K28" s="69"/>
      <c r="L28" s="69"/>
      <c r="M28" s="69"/>
      <c r="N28" s="69"/>
      <c r="O28" s="69"/>
      <c r="P28" s="69"/>
      <c r="Q28" s="69"/>
      <c r="R28" s="69"/>
      <c r="S28" s="69"/>
      <c r="T28" s="69"/>
      <c r="U28" s="69"/>
      <c r="V28" s="69"/>
      <c r="W28" s="69"/>
      <c r="X28" s="69"/>
      <c r="Y28" s="69"/>
      <c r="Z28" s="87">
        <f>'CFR V1'!Z28</f>
        <v>307209.45999999979</v>
      </c>
      <c r="AA28" s="87">
        <f>'CFR V1'!AA28</f>
        <v>24310.28</v>
      </c>
      <c r="AB28" s="87">
        <f>'CFR V1'!AB28</f>
        <v>0</v>
      </c>
      <c r="AC28" s="87">
        <f>'CFR V1'!AC28+'ARBOR CFR'!G28</f>
        <v>1051983</v>
      </c>
      <c r="AD28" s="87">
        <f>'CFR V1'!AD28+'ARBOR CFR'!H28</f>
        <v>0</v>
      </c>
      <c r="AE28" s="87">
        <f>'CFR V1'!AE28+'ARBOR CFR'!I28</f>
        <v>34199</v>
      </c>
      <c r="AF28" s="87">
        <f>'CFR V1'!AF28+'ARBOR CFR'!J28</f>
        <v>0</v>
      </c>
      <c r="AG28" s="87">
        <f>'CFR V1'!AG28+'ARBOR CFR'!K28</f>
        <v>53940</v>
      </c>
      <c r="AH28" s="87">
        <f>'CFR V1'!AH28+'ARBOR CFR'!L28</f>
        <v>70027</v>
      </c>
      <c r="AI28" s="87">
        <f>'CFR V1'!AI28+'ARBOR CFR'!M28</f>
        <v>2376</v>
      </c>
      <c r="AJ28" s="87">
        <f>'CFR V1'!AJ28+'ARBOR CFR'!N28</f>
        <v>5</v>
      </c>
      <c r="AK28" s="87">
        <f>'CFR V1'!AK28+'ARBOR CFR'!O28</f>
        <v>38879.599999999999</v>
      </c>
      <c r="AL28" s="87">
        <f>'CFR V1'!AL28+'ARBOR CFR'!P28</f>
        <v>23497.45</v>
      </c>
      <c r="AM28" s="87">
        <f>'CFR V1'!AM28+'ARBOR CFR'!Q28</f>
        <v>1617.5</v>
      </c>
      <c r="AN28" s="87">
        <f>'CFR V1'!AN28+'ARBOR CFR'!R28</f>
        <v>0</v>
      </c>
      <c r="AO28" s="87">
        <f>'CFR V1'!AO28+'CFR V1'!DB28+'ARBOR CFR'!S28+'ARBOR CFR'!BN28</f>
        <v>6007</v>
      </c>
      <c r="AP28" s="87">
        <f>'CFR V1'!AP28+'ARBOR CFR'!T28</f>
        <v>0</v>
      </c>
      <c r="AQ28" s="87">
        <f>'CFR V1'!AQ28+'ARBOR CFR'!U28</f>
        <v>0</v>
      </c>
      <c r="AR28" s="87">
        <f>'CFR V1'!AR28+'ARBOR CFR'!V28</f>
        <v>0</v>
      </c>
      <c r="AS28" s="87">
        <f>'CFR V1'!AS28+'ARBOR CFR'!W28</f>
        <v>0</v>
      </c>
      <c r="AT28" s="87">
        <f>'CFR V1'!AT28+'ARBOR CFR'!Z28</f>
        <v>601506.63</v>
      </c>
      <c r="AU28" s="87">
        <f>'CFR V1'!AU28+'ARBOR CFR'!AA28</f>
        <v>33794.620000000003</v>
      </c>
      <c r="AV28" s="87">
        <f>'CFR V1'!AV28+'ARBOR CFR'!AB28</f>
        <v>181539.60999999964</v>
      </c>
      <c r="AW28" s="87">
        <f>'CFR V1'!AW28+'ARBOR CFR'!AC28</f>
        <v>0</v>
      </c>
      <c r="AX28" s="87">
        <f>'CFR V1'!AX28+'ARBOR CFR'!AD28</f>
        <v>69177.25</v>
      </c>
      <c r="AY28" s="87">
        <f>'CFR V1'!AY28+'ARBOR CFR'!AE28</f>
        <v>0</v>
      </c>
      <c r="AZ28" s="87">
        <f>'CFR V1'!AZ28+'ARBOR CFR'!AF28</f>
        <v>26059.950000000004</v>
      </c>
      <c r="BA28" s="87">
        <f>'CFR V1'!BA28+'ARBOR CFR'!AG28</f>
        <v>7559.6399999999994</v>
      </c>
      <c r="BB28" s="87">
        <f>'CFR V1'!BB28+'ARBOR CFR'!AH28</f>
        <v>3753.33</v>
      </c>
      <c r="BC28" s="87">
        <f>'CFR V1'!BC28+'ARBOR CFR'!AI28</f>
        <v>0</v>
      </c>
      <c r="BD28" s="87">
        <f>'CFR V1'!BD28+'ARBOR CFR'!AJ28</f>
        <v>5331.8499999999995</v>
      </c>
      <c r="BE28" s="87">
        <f>'CFR V1'!BE28+'ARBOR CFR'!AK28</f>
        <v>17131.060000000001</v>
      </c>
      <c r="BF28" s="87">
        <f>'CFR V1'!BF28+'ARBOR CFR'!AL28</f>
        <v>19244.23</v>
      </c>
      <c r="BG28" s="87">
        <f>'CFR V1'!BG28+'ARBOR CFR'!AM28</f>
        <v>34913.55000000001</v>
      </c>
      <c r="BH28" s="87">
        <f>'CFR V1'!BH28+'ARBOR CFR'!AN28</f>
        <v>3652.67</v>
      </c>
      <c r="BI28" s="87">
        <f>'CFR V1'!BI28+'ARBOR CFR'!AO28</f>
        <v>18871.21</v>
      </c>
      <c r="BJ28" s="87">
        <f>'CFR V1'!BJ28+'ARBOR CFR'!AP28</f>
        <v>0</v>
      </c>
      <c r="BK28" s="87">
        <f>'CFR V1'!BK28+'ARBOR CFR'!AQ28</f>
        <v>6947.73</v>
      </c>
      <c r="BL28" s="87">
        <f>'CFR V1'!BL28+'CFR V1'!DB28+'ARBOR CFR'!AR28+'ARBOR CFR'!BM28</f>
        <v>25505.63</v>
      </c>
      <c r="BM28" s="87">
        <f>'CFR V1'!BM28+'ARBOR CFR'!AS28</f>
        <v>17326.71</v>
      </c>
      <c r="BN28" s="87">
        <f>'CFR V1'!BN28+'ARBOR CFR'!AT28</f>
        <v>0</v>
      </c>
      <c r="BO28" s="87">
        <f>'CFR V1'!BO28+'ARBOR CFR'!AU28</f>
        <v>0</v>
      </c>
      <c r="BP28" s="87">
        <f>'CFR V1'!BP28+'ARBOR CFR'!AV28</f>
        <v>0</v>
      </c>
      <c r="BQ28" s="87">
        <f>'CFR V1'!BQ28+'ARBOR CFR'!AW28</f>
        <v>0</v>
      </c>
      <c r="BR28" s="87">
        <f>'CFR V1'!BR28+'ARBOR CFR'!AX28</f>
        <v>0</v>
      </c>
      <c r="BS28" s="87">
        <f>'CFR V1'!BS28+'ARBOR CFR'!AY28</f>
        <v>0</v>
      </c>
      <c r="BT28" s="87">
        <f>'CFR V1'!BT28+'ARBOR CFR'!AZ28</f>
        <v>0</v>
      </c>
      <c r="BU28" s="87">
        <f>'CFR V1'!BU28+'ARBOR CFR'!BA28</f>
        <v>15212.3</v>
      </c>
      <c r="BV28" s="87">
        <f>'CFR V1'!BV28+'ARBOR CFR'!BB28</f>
        <v>4439</v>
      </c>
      <c r="BW28" s="87">
        <f>'CFR V1'!BW28+'ARBOR CFR'!BC28</f>
        <v>13382.01</v>
      </c>
      <c r="BX28" s="87">
        <f>'CFR V1'!BX28+'ARBOR CFR'!BD28</f>
        <v>62520.88</v>
      </c>
      <c r="BY28" s="87">
        <f>'CFR V1'!BY28+'ARBOR CFR'!BE28</f>
        <v>705.94</v>
      </c>
      <c r="BZ28" s="87">
        <f>'CFR V1'!BZ28+'ARBOR CFR'!BF28</f>
        <v>31626.59</v>
      </c>
      <c r="CA28" s="87">
        <f>'CFR V1'!CA28+'ARBOR CFR'!BG28</f>
        <v>17691.21</v>
      </c>
      <c r="CB28" s="87">
        <f>'CFR V1'!CB28+'ARBOR CFR'!BH28</f>
        <v>0</v>
      </c>
      <c r="CC28" s="87">
        <f>'CFR V1'!CC28+'ARBOR CFR'!BI28</f>
        <v>0</v>
      </c>
      <c r="CD28" s="87">
        <f>'CFR V1'!CD28+'ARBOR CFR'!BJ28</f>
        <v>11657.79</v>
      </c>
      <c r="CE28" s="87">
        <f>'CFR V1'!CE28+'ARBOR CFR'!BK28</f>
        <v>0</v>
      </c>
      <c r="CF28" s="87">
        <f>'CFR V1'!CF28+'ARBOR CFR'!BL28</f>
        <v>0</v>
      </c>
      <c r="CG28" s="87">
        <v>6261.25</v>
      </c>
      <c r="CH28" s="87">
        <v>0</v>
      </c>
      <c r="CI28" s="87">
        <v>0</v>
      </c>
      <c r="CJ28" s="87">
        <v>1</v>
      </c>
      <c r="CK28" s="87">
        <v>0</v>
      </c>
      <c r="CL28" s="87">
        <v>11820</v>
      </c>
      <c r="CM28" s="87">
        <v>0</v>
      </c>
      <c r="CN28" s="87">
        <v>0</v>
      </c>
      <c r="CO28" s="87">
        <v>0</v>
      </c>
      <c r="CP28" s="87">
        <v>0</v>
      </c>
      <c r="CQ28" s="87">
        <v>0</v>
      </c>
      <c r="CR28" s="87">
        <v>0</v>
      </c>
      <c r="CS28" s="87">
        <v>360189.62000000011</v>
      </c>
      <c r="CT28" s="87"/>
      <c r="CU28" s="87">
        <v>18751.53</v>
      </c>
      <c r="CV28" s="87"/>
      <c r="CW28" s="87"/>
      <c r="CX28" s="87"/>
      <c r="CY28" s="69"/>
    </row>
    <row r="29" spans="1:103" x14ac:dyDescent="0.25">
      <c r="A29" s="103" t="s">
        <v>301</v>
      </c>
      <c r="B29" s="69" t="s">
        <v>302</v>
      </c>
      <c r="C29" s="69"/>
      <c r="D29" s="84">
        <v>2079</v>
      </c>
      <c r="E29" s="69" t="s">
        <v>302</v>
      </c>
      <c r="F29" s="69" t="s">
        <v>303</v>
      </c>
      <c r="G29" s="69"/>
      <c r="H29" s="69"/>
      <c r="I29" s="69"/>
      <c r="J29" s="69"/>
      <c r="K29" s="69"/>
      <c r="L29" s="69"/>
      <c r="M29" s="69"/>
      <c r="N29" s="69"/>
      <c r="O29" s="69"/>
      <c r="P29" s="69"/>
      <c r="Q29" s="69"/>
      <c r="R29" s="69"/>
      <c r="S29" s="69"/>
      <c r="T29" s="69"/>
      <c r="U29" s="69"/>
      <c r="V29" s="69"/>
      <c r="W29" s="69"/>
      <c r="X29" s="69"/>
      <c r="Y29" s="69"/>
      <c r="Z29" s="87">
        <f>'CFR V1'!Z29</f>
        <v>67153.330000000118</v>
      </c>
      <c r="AA29" s="87">
        <f>'CFR V1'!AA29</f>
        <v>11760.130000000001</v>
      </c>
      <c r="AB29" s="87">
        <f>'CFR V1'!AB29</f>
        <v>0</v>
      </c>
      <c r="AC29" s="87">
        <f>'CFR V1'!AC29+'ARBOR CFR'!G29</f>
        <v>846559</v>
      </c>
      <c r="AD29" s="87">
        <f>'CFR V1'!AD29+'ARBOR CFR'!H29</f>
        <v>0</v>
      </c>
      <c r="AE29" s="87">
        <f>'CFR V1'!AE29+'ARBOR CFR'!I29</f>
        <v>14365</v>
      </c>
      <c r="AF29" s="87">
        <f>'CFR V1'!AF29+'ARBOR CFR'!J29</f>
        <v>0</v>
      </c>
      <c r="AG29" s="87">
        <f>'CFR V1'!AG29+'ARBOR CFR'!K29</f>
        <v>23075</v>
      </c>
      <c r="AH29" s="87">
        <f>'CFR V1'!AH29+'ARBOR CFR'!L29</f>
        <v>69535</v>
      </c>
      <c r="AI29" s="87">
        <f>'CFR V1'!AI29+'ARBOR CFR'!M29</f>
        <v>4051.54</v>
      </c>
      <c r="AJ29" s="87">
        <f>'CFR V1'!AJ29+'ARBOR CFR'!N29</f>
        <v>0</v>
      </c>
      <c r="AK29" s="87">
        <f>'CFR V1'!AK29+'ARBOR CFR'!O29</f>
        <v>62218.09</v>
      </c>
      <c r="AL29" s="87">
        <f>'CFR V1'!AL29+'ARBOR CFR'!P29</f>
        <v>21411.68</v>
      </c>
      <c r="AM29" s="87">
        <f>'CFR V1'!AM29+'ARBOR CFR'!Q29</f>
        <v>4104</v>
      </c>
      <c r="AN29" s="87">
        <f>'CFR V1'!AN29+'ARBOR CFR'!R29</f>
        <v>0</v>
      </c>
      <c r="AO29" s="87">
        <f>'CFR V1'!AO29+'CFR V1'!DB29+'ARBOR CFR'!S29+'ARBOR CFR'!BN29</f>
        <v>14056.880000000001</v>
      </c>
      <c r="AP29" s="87">
        <f>'CFR V1'!AP29+'ARBOR CFR'!T29</f>
        <v>14929.16</v>
      </c>
      <c r="AQ29" s="87">
        <f>'CFR V1'!AQ29+'ARBOR CFR'!U29</f>
        <v>0</v>
      </c>
      <c r="AR29" s="87">
        <f>'CFR V1'!AR29+'ARBOR CFR'!V29</f>
        <v>0</v>
      </c>
      <c r="AS29" s="87">
        <f>'CFR V1'!AS29+'ARBOR CFR'!W29</f>
        <v>0</v>
      </c>
      <c r="AT29" s="87">
        <f>'CFR V1'!AT29+'ARBOR CFR'!Z29</f>
        <v>563019.9</v>
      </c>
      <c r="AU29" s="87">
        <f>'CFR V1'!AU29+'ARBOR CFR'!AA29</f>
        <v>3278.82</v>
      </c>
      <c r="AV29" s="87">
        <f>'CFR V1'!AV29+'ARBOR CFR'!AB29</f>
        <v>153202.76999999987</v>
      </c>
      <c r="AW29" s="87">
        <f>'CFR V1'!AW29+'ARBOR CFR'!AC29</f>
        <v>2261.54</v>
      </c>
      <c r="AX29" s="87">
        <f>'CFR V1'!AX29+'ARBOR CFR'!AD29</f>
        <v>53932.61</v>
      </c>
      <c r="AY29" s="87">
        <f>'CFR V1'!AY29+'ARBOR CFR'!AE29</f>
        <v>36202.61</v>
      </c>
      <c r="AZ29" s="87">
        <f>'CFR V1'!AZ29+'ARBOR CFR'!AF29</f>
        <v>36563.219999999987</v>
      </c>
      <c r="BA29" s="87">
        <f>'CFR V1'!BA29+'ARBOR CFR'!AG29</f>
        <v>3629.7099999999996</v>
      </c>
      <c r="BB29" s="87">
        <f>'CFR V1'!BB29+'ARBOR CFR'!AH29</f>
        <v>2502.37</v>
      </c>
      <c r="BC29" s="87">
        <f>'CFR V1'!BC29+'ARBOR CFR'!AI29</f>
        <v>5248.71</v>
      </c>
      <c r="BD29" s="87">
        <f>'CFR V1'!BD29+'ARBOR CFR'!AJ29</f>
        <v>0</v>
      </c>
      <c r="BE29" s="87">
        <f>'CFR V1'!BE29+'ARBOR CFR'!AK29</f>
        <v>14297.319999999998</v>
      </c>
      <c r="BF29" s="87">
        <f>'CFR V1'!BF29+'ARBOR CFR'!AL29</f>
        <v>4729.5</v>
      </c>
      <c r="BG29" s="87">
        <f>'CFR V1'!BG29+'ARBOR CFR'!AM29</f>
        <v>22672.92</v>
      </c>
      <c r="BH29" s="87">
        <f>'CFR V1'!BH29+'ARBOR CFR'!AN29</f>
        <v>3377.7</v>
      </c>
      <c r="BI29" s="87">
        <f>'CFR V1'!BI29+'ARBOR CFR'!AO29</f>
        <v>15684.43</v>
      </c>
      <c r="BJ29" s="87">
        <f>'CFR V1'!BJ29+'ARBOR CFR'!AP29</f>
        <v>0</v>
      </c>
      <c r="BK29" s="87">
        <f>'CFR V1'!BK29+'ARBOR CFR'!AQ29</f>
        <v>7097.29</v>
      </c>
      <c r="BL29" s="87">
        <f>'CFR V1'!BL29+'CFR V1'!DB29+'ARBOR CFR'!AR29+'ARBOR CFR'!BM29</f>
        <v>35971.94</v>
      </c>
      <c r="BM29" s="87">
        <f>'CFR V1'!BM29+'ARBOR CFR'!AS29</f>
        <v>10257.299999999999</v>
      </c>
      <c r="BN29" s="87">
        <f>'CFR V1'!BN29+'ARBOR CFR'!AT29</f>
        <v>0</v>
      </c>
      <c r="BO29" s="87">
        <f>'CFR V1'!BO29+'ARBOR CFR'!AU29</f>
        <v>0</v>
      </c>
      <c r="BP29" s="87">
        <f>'CFR V1'!BP29+'ARBOR CFR'!AV29</f>
        <v>0</v>
      </c>
      <c r="BQ29" s="87">
        <f>'CFR V1'!BQ29+'ARBOR CFR'!AW29</f>
        <v>0</v>
      </c>
      <c r="BR29" s="87">
        <f>'CFR V1'!BR29+'ARBOR CFR'!AX29</f>
        <v>0</v>
      </c>
      <c r="BS29" s="87">
        <f>'CFR V1'!BS29+'ARBOR CFR'!AY29</f>
        <v>0</v>
      </c>
      <c r="BT29" s="87">
        <f>'CFR V1'!BT29+'ARBOR CFR'!AZ29</f>
        <v>0</v>
      </c>
      <c r="BU29" s="87">
        <f>'CFR V1'!BU29+'ARBOR CFR'!BA29</f>
        <v>17260.95</v>
      </c>
      <c r="BV29" s="87">
        <f>'CFR V1'!BV29+'ARBOR CFR'!BB29</f>
        <v>3795</v>
      </c>
      <c r="BW29" s="87">
        <f>'CFR V1'!BW29+'ARBOR CFR'!BC29</f>
        <v>4241.8999999999996</v>
      </c>
      <c r="BX29" s="87">
        <f>'CFR V1'!BX29+'ARBOR CFR'!BD29</f>
        <v>24059.87</v>
      </c>
      <c r="BY29" s="87">
        <f>'CFR V1'!BY29+'ARBOR CFR'!BE29</f>
        <v>1896.63</v>
      </c>
      <c r="BZ29" s="87">
        <f>'CFR V1'!BZ29+'ARBOR CFR'!BF29</f>
        <v>10673.34</v>
      </c>
      <c r="CA29" s="87">
        <f>'CFR V1'!CA29+'ARBOR CFR'!BG29</f>
        <v>20061.830000000002</v>
      </c>
      <c r="CB29" s="87">
        <f>'CFR V1'!CB29+'ARBOR CFR'!BH29</f>
        <v>0</v>
      </c>
      <c r="CC29" s="87">
        <f>'CFR V1'!CC29+'ARBOR CFR'!BI29</f>
        <v>0</v>
      </c>
      <c r="CD29" s="87">
        <f>'CFR V1'!CD29+'ARBOR CFR'!BJ29</f>
        <v>0</v>
      </c>
      <c r="CE29" s="87">
        <f>'CFR V1'!CE29+'ARBOR CFR'!BK29</f>
        <v>0</v>
      </c>
      <c r="CF29" s="87">
        <f>'CFR V1'!CF29+'ARBOR CFR'!BL29</f>
        <v>0</v>
      </c>
      <c r="CG29" s="87">
        <v>5800</v>
      </c>
      <c r="CH29" s="87">
        <v>0</v>
      </c>
      <c r="CI29" s="87">
        <v>0</v>
      </c>
      <c r="CJ29" s="87">
        <v>1</v>
      </c>
      <c r="CK29" s="87">
        <v>0</v>
      </c>
      <c r="CL29" s="87">
        <v>3175</v>
      </c>
      <c r="CM29" s="87">
        <v>0</v>
      </c>
      <c r="CN29" s="87">
        <v>6051.5</v>
      </c>
      <c r="CO29" s="87">
        <v>0</v>
      </c>
      <c r="CP29" s="87">
        <v>0</v>
      </c>
      <c r="CQ29" s="87">
        <v>0</v>
      </c>
      <c r="CR29" s="87">
        <v>0</v>
      </c>
      <c r="CS29" s="87">
        <v>85631.420000000158</v>
      </c>
      <c r="CT29" s="87"/>
      <c r="CU29" s="87">
        <v>8333.630000000001</v>
      </c>
      <c r="CV29" s="87"/>
      <c r="CW29" s="87"/>
      <c r="CX29" s="87"/>
      <c r="CY29" s="69"/>
    </row>
    <row r="30" spans="1:103" x14ac:dyDescent="0.25">
      <c r="A30" s="103" t="s">
        <v>306</v>
      </c>
      <c r="B30" s="69" t="s">
        <v>307</v>
      </c>
      <c r="C30" s="69"/>
      <c r="D30" s="84">
        <v>2931</v>
      </c>
      <c r="E30" s="69" t="s">
        <v>307</v>
      </c>
      <c r="F30" s="69" t="s">
        <v>308</v>
      </c>
      <c r="G30" s="69"/>
      <c r="H30" s="69"/>
      <c r="I30" s="69"/>
      <c r="J30" s="69"/>
      <c r="K30" s="69"/>
      <c r="L30" s="69"/>
      <c r="M30" s="69"/>
      <c r="N30" s="69"/>
      <c r="O30" s="69"/>
      <c r="P30" s="69"/>
      <c r="Q30" s="69"/>
      <c r="R30" s="69"/>
      <c r="S30" s="69"/>
      <c r="T30" s="69"/>
      <c r="U30" s="69"/>
      <c r="V30" s="69"/>
      <c r="W30" s="69"/>
      <c r="X30" s="69"/>
      <c r="Y30" s="69"/>
      <c r="Z30" s="87">
        <f>'CFR V1'!Z30</f>
        <v>131319.54999999993</v>
      </c>
      <c r="AA30" s="87">
        <f>'CFR V1'!AA30</f>
        <v>5985.4499999999989</v>
      </c>
      <c r="AB30" s="87">
        <f>'CFR V1'!AB30</f>
        <v>0</v>
      </c>
      <c r="AC30" s="87">
        <f>'CFR V1'!AC30+'ARBOR CFR'!G30</f>
        <v>585849.28</v>
      </c>
      <c r="AD30" s="87">
        <f>'CFR V1'!AD30+'ARBOR CFR'!H30</f>
        <v>0</v>
      </c>
      <c r="AE30" s="87">
        <f>'CFR V1'!AE30+'ARBOR CFR'!I30</f>
        <v>55848</v>
      </c>
      <c r="AF30" s="87">
        <f>'CFR V1'!AF30+'ARBOR CFR'!J30</f>
        <v>0</v>
      </c>
      <c r="AG30" s="87">
        <f>'CFR V1'!AG30+'ARBOR CFR'!K30</f>
        <v>46765</v>
      </c>
      <c r="AH30" s="87">
        <f>'CFR V1'!AH30+'ARBOR CFR'!L30</f>
        <v>40885.230000000003</v>
      </c>
      <c r="AI30" s="87">
        <f>'CFR V1'!AI30+'ARBOR CFR'!M30</f>
        <v>13465</v>
      </c>
      <c r="AJ30" s="87">
        <f>'CFR V1'!AJ30+'ARBOR CFR'!N30</f>
        <v>13468.75</v>
      </c>
      <c r="AK30" s="87">
        <f>'CFR V1'!AK30+'ARBOR CFR'!O30</f>
        <v>27853.27</v>
      </c>
      <c r="AL30" s="87">
        <f>'CFR V1'!AL30+'ARBOR CFR'!P30</f>
        <v>16358.93</v>
      </c>
      <c r="AM30" s="87">
        <f>'CFR V1'!AM30+'ARBOR CFR'!Q30</f>
        <v>0</v>
      </c>
      <c r="AN30" s="87">
        <f>'CFR V1'!AN30+'ARBOR CFR'!R30</f>
        <v>4388</v>
      </c>
      <c r="AO30" s="87">
        <f>'CFR V1'!AO30+'CFR V1'!DB30+'ARBOR CFR'!S30+'ARBOR CFR'!BN30</f>
        <v>9536.66</v>
      </c>
      <c r="AP30" s="87">
        <f>'CFR V1'!AP30+'ARBOR CFR'!T30</f>
        <v>-78</v>
      </c>
      <c r="AQ30" s="87">
        <f>'CFR V1'!AQ30+'ARBOR CFR'!U30</f>
        <v>0</v>
      </c>
      <c r="AR30" s="87">
        <f>'CFR V1'!AR30+'ARBOR CFR'!V30</f>
        <v>0</v>
      </c>
      <c r="AS30" s="87">
        <f>'CFR V1'!AS30+'ARBOR CFR'!W30</f>
        <v>0</v>
      </c>
      <c r="AT30" s="87">
        <f>'CFR V1'!AT30+'ARBOR CFR'!Z30</f>
        <v>405057.73</v>
      </c>
      <c r="AU30" s="87">
        <f>'CFR V1'!AU30+'ARBOR CFR'!AA30</f>
        <v>686.82</v>
      </c>
      <c r="AV30" s="87">
        <f>'CFR V1'!AV30+'ARBOR CFR'!AB30</f>
        <v>155353.85000000027</v>
      </c>
      <c r="AW30" s="87">
        <f>'CFR V1'!AW30+'ARBOR CFR'!AC30</f>
        <v>27506.54</v>
      </c>
      <c r="AX30" s="87">
        <f>'CFR V1'!AX30+'ARBOR CFR'!AD30</f>
        <v>37131.03</v>
      </c>
      <c r="AY30" s="87">
        <f>'CFR V1'!AY30+'ARBOR CFR'!AE30</f>
        <v>0</v>
      </c>
      <c r="AZ30" s="87">
        <f>'CFR V1'!AZ30+'ARBOR CFR'!AF30</f>
        <v>11356.69</v>
      </c>
      <c r="BA30" s="87">
        <f>'CFR V1'!BA30+'ARBOR CFR'!AG30</f>
        <v>4701.04</v>
      </c>
      <c r="BB30" s="87">
        <f>'CFR V1'!BB30+'ARBOR CFR'!AH30</f>
        <v>2551.5500000000002</v>
      </c>
      <c r="BC30" s="87">
        <f>'CFR V1'!BC30+'ARBOR CFR'!AI30</f>
        <v>523.25</v>
      </c>
      <c r="BD30" s="87">
        <f>'CFR V1'!BD30+'ARBOR CFR'!AJ30</f>
        <v>0</v>
      </c>
      <c r="BE30" s="87">
        <f>'CFR V1'!BE30+'ARBOR CFR'!AK30</f>
        <v>21839.81</v>
      </c>
      <c r="BF30" s="87">
        <f>'CFR V1'!BF30+'ARBOR CFR'!AL30</f>
        <v>5011.7000000000007</v>
      </c>
      <c r="BG30" s="87">
        <f>'CFR V1'!BG30+'ARBOR CFR'!AM30</f>
        <v>0</v>
      </c>
      <c r="BH30" s="87">
        <f>'CFR V1'!BH30+'ARBOR CFR'!AN30</f>
        <v>4324.28</v>
      </c>
      <c r="BI30" s="87">
        <f>'CFR V1'!BI30+'ARBOR CFR'!AO30</f>
        <v>16734.78</v>
      </c>
      <c r="BJ30" s="87">
        <f>'CFR V1'!BJ30+'ARBOR CFR'!AP30</f>
        <v>0</v>
      </c>
      <c r="BK30" s="87">
        <f>'CFR V1'!BK30+'ARBOR CFR'!AQ30</f>
        <v>6487.79</v>
      </c>
      <c r="BL30" s="87">
        <f>'CFR V1'!BL30+'CFR V1'!DB30+'ARBOR CFR'!AR30+'ARBOR CFR'!BM30</f>
        <v>21346.5</v>
      </c>
      <c r="BM30" s="87">
        <f>'CFR V1'!BM30+'ARBOR CFR'!AS30</f>
        <v>1475</v>
      </c>
      <c r="BN30" s="87">
        <f>'CFR V1'!BN30+'ARBOR CFR'!AT30</f>
        <v>0</v>
      </c>
      <c r="BO30" s="87">
        <f>'CFR V1'!BO30+'ARBOR CFR'!AU30</f>
        <v>0</v>
      </c>
      <c r="BP30" s="87">
        <f>'CFR V1'!BP30+'ARBOR CFR'!AV30</f>
        <v>0</v>
      </c>
      <c r="BQ30" s="87">
        <f>'CFR V1'!BQ30+'ARBOR CFR'!AW30</f>
        <v>0</v>
      </c>
      <c r="BR30" s="87">
        <f>'CFR V1'!BR30+'ARBOR CFR'!AX30</f>
        <v>0</v>
      </c>
      <c r="BS30" s="87">
        <f>'CFR V1'!BS30+'ARBOR CFR'!AY30</f>
        <v>0</v>
      </c>
      <c r="BT30" s="87">
        <f>'CFR V1'!BT30+'ARBOR CFR'!AZ30</f>
        <v>0</v>
      </c>
      <c r="BU30" s="87">
        <f>'CFR V1'!BU30+'ARBOR CFR'!BA30</f>
        <v>12332.38</v>
      </c>
      <c r="BV30" s="87">
        <f>'CFR V1'!BV30+'ARBOR CFR'!BB30</f>
        <v>2093</v>
      </c>
      <c r="BW30" s="87">
        <f>'CFR V1'!BW30+'ARBOR CFR'!BC30</f>
        <v>1427.5</v>
      </c>
      <c r="BX30" s="87">
        <f>'CFR V1'!BX30+'ARBOR CFR'!BD30</f>
        <v>43175.08</v>
      </c>
      <c r="BY30" s="87">
        <f>'CFR V1'!BY30+'ARBOR CFR'!BE30</f>
        <v>11822.61</v>
      </c>
      <c r="BZ30" s="87">
        <f>'CFR V1'!BZ30+'ARBOR CFR'!BF30</f>
        <v>13283.42</v>
      </c>
      <c r="CA30" s="87">
        <f>'CFR V1'!CA30+'ARBOR CFR'!BG30</f>
        <v>16086.9</v>
      </c>
      <c r="CB30" s="87">
        <f>'CFR V1'!CB30+'ARBOR CFR'!BH30</f>
        <v>0</v>
      </c>
      <c r="CC30" s="87">
        <f>'CFR V1'!CC30+'ARBOR CFR'!BI30</f>
        <v>0</v>
      </c>
      <c r="CD30" s="87">
        <f>'CFR V1'!CD30+'ARBOR CFR'!BJ30</f>
        <v>0</v>
      </c>
      <c r="CE30" s="87">
        <f>'CFR V1'!CE30+'ARBOR CFR'!BK30</f>
        <v>0</v>
      </c>
      <c r="CF30" s="87">
        <f>'CFR V1'!CF30+'ARBOR CFR'!BL30</f>
        <v>0</v>
      </c>
      <c r="CG30" s="87">
        <v>5012.05</v>
      </c>
      <c r="CH30" s="87">
        <v>0</v>
      </c>
      <c r="CI30" s="87">
        <v>0</v>
      </c>
      <c r="CJ30" s="87">
        <v>1</v>
      </c>
      <c r="CK30" s="87">
        <v>0</v>
      </c>
      <c r="CL30" s="87">
        <v>6260.77</v>
      </c>
      <c r="CM30" s="87">
        <v>0</v>
      </c>
      <c r="CN30" s="87">
        <v>1265.96</v>
      </c>
      <c r="CO30" s="87">
        <v>0</v>
      </c>
      <c r="CP30" s="87">
        <v>0</v>
      </c>
      <c r="CQ30" s="87">
        <v>0</v>
      </c>
      <c r="CR30" s="87">
        <v>0</v>
      </c>
      <c r="CS30" s="87">
        <v>123350.41999999958</v>
      </c>
      <c r="CT30" s="87"/>
      <c r="CU30" s="87">
        <v>3470.7699999999995</v>
      </c>
      <c r="CV30" s="87"/>
      <c r="CW30" s="87"/>
      <c r="CX30" s="87"/>
      <c r="CY30" s="69"/>
    </row>
    <row r="31" spans="1:103" x14ac:dyDescent="0.25">
      <c r="A31" s="103" t="s">
        <v>311</v>
      </c>
      <c r="B31" s="69" t="s">
        <v>312</v>
      </c>
      <c r="C31" s="69"/>
      <c r="D31" s="84">
        <v>2042</v>
      </c>
      <c r="E31" s="69" t="s">
        <v>312</v>
      </c>
      <c r="F31" s="69" t="s">
        <v>313</v>
      </c>
      <c r="G31" s="69"/>
      <c r="H31" s="69"/>
      <c r="I31" s="69"/>
      <c r="J31" s="69"/>
      <c r="K31" s="69"/>
      <c r="L31" s="69"/>
      <c r="M31" s="69"/>
      <c r="N31" s="69"/>
      <c r="O31" s="69"/>
      <c r="P31" s="69"/>
      <c r="Q31" s="69"/>
      <c r="R31" s="69"/>
      <c r="S31" s="69"/>
      <c r="T31" s="69"/>
      <c r="U31" s="69"/>
      <c r="V31" s="69"/>
      <c r="W31" s="69"/>
      <c r="X31" s="69"/>
      <c r="Y31" s="69"/>
      <c r="Z31" s="87">
        <f>'CFR V1'!Z31</f>
        <v>151540.00000000049</v>
      </c>
      <c r="AA31" s="87">
        <f>'CFR V1'!AA31</f>
        <v>-195.29000000000087</v>
      </c>
      <c r="AB31" s="87">
        <f>'CFR V1'!AB31</f>
        <v>0</v>
      </c>
      <c r="AC31" s="87">
        <f>'CFR V1'!AC31+'ARBOR CFR'!G31</f>
        <v>2861556.26</v>
      </c>
      <c r="AD31" s="87">
        <f>'CFR V1'!AD31+'ARBOR CFR'!H31</f>
        <v>0</v>
      </c>
      <c r="AE31" s="87">
        <f>'CFR V1'!AE31+'ARBOR CFR'!I31</f>
        <v>92794</v>
      </c>
      <c r="AF31" s="87">
        <f>'CFR V1'!AF31+'ARBOR CFR'!J31</f>
        <v>0</v>
      </c>
      <c r="AG31" s="87">
        <f>'CFR V1'!AG31+'ARBOR CFR'!K31</f>
        <v>172515</v>
      </c>
      <c r="AH31" s="87">
        <f>'CFR V1'!AH31+'ARBOR CFR'!L31</f>
        <v>145039.82999999999</v>
      </c>
      <c r="AI31" s="87">
        <f>'CFR V1'!AI31+'ARBOR CFR'!M31</f>
        <v>10522.47</v>
      </c>
      <c r="AJ31" s="87">
        <f>'CFR V1'!AJ31+'ARBOR CFR'!N31</f>
        <v>16743.5</v>
      </c>
      <c r="AK31" s="87">
        <f>'CFR V1'!AK31+'ARBOR CFR'!O31</f>
        <v>153307.51</v>
      </c>
      <c r="AL31" s="87">
        <f>'CFR V1'!AL31+'ARBOR CFR'!P31</f>
        <v>110246.40000000001</v>
      </c>
      <c r="AM31" s="87">
        <f>'CFR V1'!AM31+'ARBOR CFR'!Q31</f>
        <v>0</v>
      </c>
      <c r="AN31" s="87">
        <f>'CFR V1'!AN31+'ARBOR CFR'!R31</f>
        <v>808</v>
      </c>
      <c r="AO31" s="87">
        <f>'CFR V1'!AO31+'CFR V1'!DB31+'ARBOR CFR'!S31+'ARBOR CFR'!BN31</f>
        <v>47868.51</v>
      </c>
      <c r="AP31" s="87">
        <f>'CFR V1'!AP31+'ARBOR CFR'!T31</f>
        <v>26231.1</v>
      </c>
      <c r="AQ31" s="87">
        <f>'CFR V1'!AQ31+'ARBOR CFR'!U31</f>
        <v>0</v>
      </c>
      <c r="AR31" s="87">
        <f>'CFR V1'!AR31+'ARBOR CFR'!V31</f>
        <v>0</v>
      </c>
      <c r="AS31" s="87">
        <f>'CFR V1'!AS31+'ARBOR CFR'!W31</f>
        <v>0</v>
      </c>
      <c r="AT31" s="87">
        <f>'CFR V1'!AT31+'ARBOR CFR'!Z31</f>
        <v>1879896.14</v>
      </c>
      <c r="AU31" s="87">
        <f>'CFR V1'!AU31+'ARBOR CFR'!AA31</f>
        <v>31217.24</v>
      </c>
      <c r="AV31" s="87">
        <f>'CFR V1'!AV31+'ARBOR CFR'!AB31</f>
        <v>829163.9600000045</v>
      </c>
      <c r="AW31" s="87">
        <f>'CFR V1'!AW31+'ARBOR CFR'!AC31</f>
        <v>86298.79</v>
      </c>
      <c r="AX31" s="87">
        <f>'CFR V1'!AX31+'ARBOR CFR'!AD31</f>
        <v>148346.51999999999</v>
      </c>
      <c r="AY31" s="87">
        <f>'CFR V1'!AY31+'ARBOR CFR'!AE31</f>
        <v>109502.35</v>
      </c>
      <c r="AZ31" s="87">
        <f>'CFR V1'!AZ31+'ARBOR CFR'!AF31</f>
        <v>154802.12000000008</v>
      </c>
      <c r="BA31" s="87">
        <f>'CFR V1'!BA31+'ARBOR CFR'!AG31</f>
        <v>15236.480000000003</v>
      </c>
      <c r="BB31" s="87">
        <f>'CFR V1'!BB31+'ARBOR CFR'!AH31</f>
        <v>5357.95</v>
      </c>
      <c r="BC31" s="87">
        <f>'CFR V1'!BC31+'ARBOR CFR'!AI31</f>
        <v>3214.25</v>
      </c>
      <c r="BD31" s="87">
        <f>'CFR V1'!BD31+'ARBOR CFR'!AJ31</f>
        <v>0</v>
      </c>
      <c r="BE31" s="87">
        <f>'CFR V1'!BE31+'ARBOR CFR'!AK31</f>
        <v>24736.45</v>
      </c>
      <c r="BF31" s="87">
        <f>'CFR V1'!BF31+'ARBOR CFR'!AL31</f>
        <v>9190.25</v>
      </c>
      <c r="BG31" s="87">
        <f>'CFR V1'!BG31+'ARBOR CFR'!AM31</f>
        <v>9959.9499999999971</v>
      </c>
      <c r="BH31" s="87">
        <f>'CFR V1'!BH31+'ARBOR CFR'!AN31</f>
        <v>1886.7</v>
      </c>
      <c r="BI31" s="87">
        <f>'CFR V1'!BI31+'ARBOR CFR'!AO31</f>
        <v>30079.48</v>
      </c>
      <c r="BJ31" s="87">
        <f>'CFR V1'!BJ31+'ARBOR CFR'!AP31</f>
        <v>0</v>
      </c>
      <c r="BK31" s="87">
        <f>'CFR V1'!BK31+'ARBOR CFR'!AQ31</f>
        <v>9947.16</v>
      </c>
      <c r="BL31" s="87">
        <f>'CFR V1'!BL31+'CFR V1'!DB31+'ARBOR CFR'!AR31+'ARBOR CFR'!BM31</f>
        <v>76338.149999999994</v>
      </c>
      <c r="BM31" s="87">
        <f>'CFR V1'!BM31+'ARBOR CFR'!AS31</f>
        <v>23930.36</v>
      </c>
      <c r="BN31" s="87">
        <f>'CFR V1'!BN31+'ARBOR CFR'!AT31</f>
        <v>0</v>
      </c>
      <c r="BO31" s="87">
        <f>'CFR V1'!BO31+'ARBOR CFR'!AU31</f>
        <v>0</v>
      </c>
      <c r="BP31" s="87">
        <f>'CFR V1'!BP31+'ARBOR CFR'!AV31</f>
        <v>0</v>
      </c>
      <c r="BQ31" s="87">
        <f>'CFR V1'!BQ31+'ARBOR CFR'!AW31</f>
        <v>0</v>
      </c>
      <c r="BR31" s="87">
        <f>'CFR V1'!BR31+'ARBOR CFR'!AX31</f>
        <v>0</v>
      </c>
      <c r="BS31" s="87">
        <f>'CFR V1'!BS31+'ARBOR CFR'!AY31</f>
        <v>0</v>
      </c>
      <c r="BT31" s="87">
        <f>'CFR V1'!BT31+'ARBOR CFR'!AZ31</f>
        <v>0</v>
      </c>
      <c r="BU31" s="87">
        <f>'CFR V1'!BU31+'ARBOR CFR'!BA31</f>
        <v>22050.240000000002</v>
      </c>
      <c r="BV31" s="87">
        <f>'CFR V1'!BV31+'ARBOR CFR'!BB31</f>
        <v>12857</v>
      </c>
      <c r="BW31" s="87">
        <f>'CFR V1'!BW31+'ARBOR CFR'!BC31</f>
        <v>6266.95</v>
      </c>
      <c r="BX31" s="87">
        <f>'CFR V1'!BX31+'ARBOR CFR'!BD31</f>
        <v>81665.279999999999</v>
      </c>
      <c r="BY31" s="87">
        <f>'CFR V1'!BY31+'ARBOR CFR'!BE31</f>
        <v>7562.32</v>
      </c>
      <c r="BZ31" s="87">
        <f>'CFR V1'!BZ31+'ARBOR CFR'!BF31</f>
        <v>16667.73</v>
      </c>
      <c r="CA31" s="87">
        <f>'CFR V1'!CA31+'ARBOR CFR'!BG31</f>
        <v>38356.47</v>
      </c>
      <c r="CB31" s="87">
        <f>'CFR V1'!CB31+'ARBOR CFR'!BH31</f>
        <v>0</v>
      </c>
      <c r="CC31" s="87">
        <f>'CFR V1'!CC31+'ARBOR CFR'!BI31</f>
        <v>0</v>
      </c>
      <c r="CD31" s="87">
        <f>'CFR V1'!CD31+'ARBOR CFR'!BJ31</f>
        <v>14277.93</v>
      </c>
      <c r="CE31" s="87">
        <f>'CFR V1'!CE31+'ARBOR CFR'!BK31</f>
        <v>0</v>
      </c>
      <c r="CF31" s="87">
        <f>'CFR V1'!CF31+'ARBOR CFR'!BL31</f>
        <v>0</v>
      </c>
      <c r="CG31" s="87">
        <v>9996.25</v>
      </c>
      <c r="CH31" s="87">
        <v>0</v>
      </c>
      <c r="CI31" s="87">
        <v>0</v>
      </c>
      <c r="CJ31" s="87">
        <v>1</v>
      </c>
      <c r="CK31" s="87">
        <v>0</v>
      </c>
      <c r="CL31" s="87">
        <v>0</v>
      </c>
      <c r="CM31" s="87">
        <v>0</v>
      </c>
      <c r="CN31" s="87">
        <v>8873</v>
      </c>
      <c r="CO31" s="87">
        <v>0</v>
      </c>
      <c r="CP31" s="87">
        <v>0</v>
      </c>
      <c r="CQ31" s="87">
        <v>0</v>
      </c>
      <c r="CR31" s="87">
        <v>0</v>
      </c>
      <c r="CS31" s="87">
        <v>128006.21999999601</v>
      </c>
      <c r="CT31" s="87"/>
      <c r="CU31" s="87">
        <v>927.95999999999913</v>
      </c>
      <c r="CV31" s="87"/>
      <c r="CW31" s="87"/>
      <c r="CX31" s="87"/>
      <c r="CY31" s="69"/>
    </row>
    <row r="32" spans="1:103" x14ac:dyDescent="0.25">
      <c r="A32" s="103" t="s">
        <v>316</v>
      </c>
      <c r="B32" s="69" t="s">
        <v>317</v>
      </c>
      <c r="C32" s="69"/>
      <c r="D32" s="84">
        <v>2084</v>
      </c>
      <c r="E32" s="69" t="s">
        <v>317</v>
      </c>
      <c r="F32" s="69" t="s">
        <v>318</v>
      </c>
      <c r="G32" s="69"/>
      <c r="H32" s="69"/>
      <c r="I32" s="69"/>
      <c r="J32" s="69"/>
      <c r="K32" s="69"/>
      <c r="L32" s="69"/>
      <c r="M32" s="69"/>
      <c r="N32" s="69"/>
      <c r="O32" s="69"/>
      <c r="P32" s="69"/>
      <c r="Q32" s="69"/>
      <c r="R32" s="69"/>
      <c r="S32" s="69"/>
      <c r="T32" s="69"/>
      <c r="U32" s="69"/>
      <c r="V32" s="69"/>
      <c r="W32" s="69"/>
      <c r="X32" s="69"/>
      <c r="Y32" s="69"/>
      <c r="Z32" s="87">
        <f>'CFR V1'!Z32</f>
        <v>222393.53999999986</v>
      </c>
      <c r="AA32" s="87">
        <f>'CFR V1'!AA32</f>
        <v>1214.7999999999993</v>
      </c>
      <c r="AB32" s="87">
        <f>'CFR V1'!AB32</f>
        <v>0</v>
      </c>
      <c r="AC32" s="87">
        <f>'CFR V1'!AC32+'ARBOR CFR'!G32</f>
        <v>912607.93</v>
      </c>
      <c r="AD32" s="87">
        <f>'CFR V1'!AD32+'ARBOR CFR'!H32</f>
        <v>0</v>
      </c>
      <c r="AE32" s="87">
        <f>'CFR V1'!AE32+'ARBOR CFR'!I32</f>
        <v>74622</v>
      </c>
      <c r="AF32" s="87">
        <f>'CFR V1'!AF32+'ARBOR CFR'!J32</f>
        <v>0</v>
      </c>
      <c r="AG32" s="87">
        <f>'CFR V1'!AG32+'ARBOR CFR'!K32</f>
        <v>30800</v>
      </c>
      <c r="AH32" s="87">
        <f>'CFR V1'!AH32+'ARBOR CFR'!L32</f>
        <v>67170</v>
      </c>
      <c r="AI32" s="87">
        <f>'CFR V1'!AI32+'ARBOR CFR'!M32</f>
        <v>1311.32</v>
      </c>
      <c r="AJ32" s="87">
        <f>'CFR V1'!AJ32+'ARBOR CFR'!N32</f>
        <v>5</v>
      </c>
      <c r="AK32" s="87">
        <f>'CFR V1'!AK32+'ARBOR CFR'!O32</f>
        <v>14665.93</v>
      </c>
      <c r="AL32" s="87">
        <f>'CFR V1'!AL32+'ARBOR CFR'!P32</f>
        <v>20135.75</v>
      </c>
      <c r="AM32" s="87">
        <f>'CFR V1'!AM32+'ARBOR CFR'!Q32</f>
        <v>0</v>
      </c>
      <c r="AN32" s="87">
        <f>'CFR V1'!AN32+'ARBOR CFR'!R32</f>
        <v>0</v>
      </c>
      <c r="AO32" s="87">
        <f>'CFR V1'!AO32+'CFR V1'!DB32+'ARBOR CFR'!S32+'ARBOR CFR'!BN32</f>
        <v>32128.41</v>
      </c>
      <c r="AP32" s="87">
        <f>'CFR V1'!AP32+'ARBOR CFR'!T32</f>
        <v>2223.5100000000002</v>
      </c>
      <c r="AQ32" s="87">
        <f>'CFR V1'!AQ32+'ARBOR CFR'!U32</f>
        <v>0</v>
      </c>
      <c r="AR32" s="87">
        <f>'CFR V1'!AR32+'ARBOR CFR'!V32</f>
        <v>0</v>
      </c>
      <c r="AS32" s="87">
        <f>'CFR V1'!AS32+'ARBOR CFR'!W32</f>
        <v>0</v>
      </c>
      <c r="AT32" s="87">
        <f>'CFR V1'!AT32+'ARBOR CFR'!Z32</f>
        <v>622371.93000000005</v>
      </c>
      <c r="AU32" s="87">
        <f>'CFR V1'!AU32+'ARBOR CFR'!AA32</f>
        <v>0</v>
      </c>
      <c r="AV32" s="87">
        <f>'CFR V1'!AV32+'ARBOR CFR'!AB32</f>
        <v>217303.90000000002</v>
      </c>
      <c r="AW32" s="87">
        <f>'CFR V1'!AW32+'ARBOR CFR'!AC32</f>
        <v>27133.200000000001</v>
      </c>
      <c r="AX32" s="87">
        <f>'CFR V1'!AX32+'ARBOR CFR'!AD32</f>
        <v>68956.47</v>
      </c>
      <c r="AY32" s="87">
        <f>'CFR V1'!AY32+'ARBOR CFR'!AE32</f>
        <v>30755.34</v>
      </c>
      <c r="AZ32" s="87">
        <f>'CFR V1'!AZ32+'ARBOR CFR'!AF32</f>
        <v>18971.490000000049</v>
      </c>
      <c r="BA32" s="87">
        <f>'CFR V1'!BA32+'ARBOR CFR'!AG32</f>
        <v>4100.2900000000009</v>
      </c>
      <c r="BB32" s="87">
        <f>'CFR V1'!BB32+'ARBOR CFR'!AH32</f>
        <v>3609.8</v>
      </c>
      <c r="BC32" s="87">
        <f>'CFR V1'!BC32+'ARBOR CFR'!AI32</f>
        <v>0</v>
      </c>
      <c r="BD32" s="87">
        <f>'CFR V1'!BD32+'ARBOR CFR'!AJ32</f>
        <v>0</v>
      </c>
      <c r="BE32" s="87">
        <f>'CFR V1'!BE32+'ARBOR CFR'!AK32</f>
        <v>5037</v>
      </c>
      <c r="BF32" s="87">
        <f>'CFR V1'!BF32+'ARBOR CFR'!AL32</f>
        <v>8479.6</v>
      </c>
      <c r="BG32" s="87">
        <f>'CFR V1'!BG32+'ARBOR CFR'!AM32</f>
        <v>202.54000000000002</v>
      </c>
      <c r="BH32" s="87">
        <f>'CFR V1'!BH32+'ARBOR CFR'!AN32</f>
        <v>4302.68</v>
      </c>
      <c r="BI32" s="87">
        <f>'CFR V1'!BI32+'ARBOR CFR'!AO32</f>
        <v>14892.98</v>
      </c>
      <c r="BJ32" s="87">
        <f>'CFR V1'!BJ32+'ARBOR CFR'!AP32</f>
        <v>0</v>
      </c>
      <c r="BK32" s="87">
        <f>'CFR V1'!BK32+'ARBOR CFR'!AQ32</f>
        <v>4945.29</v>
      </c>
      <c r="BL32" s="87">
        <f>'CFR V1'!BL32+'CFR V1'!DB32+'ARBOR CFR'!AR32+'ARBOR CFR'!BM32</f>
        <v>39593.58</v>
      </c>
      <c r="BM32" s="87">
        <f>'CFR V1'!BM32+'ARBOR CFR'!AS32</f>
        <v>15539.42</v>
      </c>
      <c r="BN32" s="87">
        <f>'CFR V1'!BN32+'ARBOR CFR'!AT32</f>
        <v>0</v>
      </c>
      <c r="BO32" s="87">
        <f>'CFR V1'!BO32+'ARBOR CFR'!AU32</f>
        <v>0</v>
      </c>
      <c r="BP32" s="87">
        <f>'CFR V1'!BP32+'ARBOR CFR'!AV32</f>
        <v>0</v>
      </c>
      <c r="BQ32" s="87">
        <f>'CFR V1'!BQ32+'ARBOR CFR'!AW32</f>
        <v>0</v>
      </c>
      <c r="BR32" s="87">
        <f>'CFR V1'!BR32+'ARBOR CFR'!AX32</f>
        <v>0</v>
      </c>
      <c r="BS32" s="87">
        <f>'CFR V1'!BS32+'ARBOR CFR'!AY32</f>
        <v>0</v>
      </c>
      <c r="BT32" s="87">
        <f>'CFR V1'!BT32+'ARBOR CFR'!AZ32</f>
        <v>0</v>
      </c>
      <c r="BU32" s="87">
        <f>'CFR V1'!BU32+'ARBOR CFR'!BA32</f>
        <v>12662.05</v>
      </c>
      <c r="BV32" s="87">
        <f>'CFR V1'!BV32+'ARBOR CFR'!BB32</f>
        <v>4390</v>
      </c>
      <c r="BW32" s="87">
        <f>'CFR V1'!BW32+'ARBOR CFR'!BC32</f>
        <v>17249.919999999998</v>
      </c>
      <c r="BX32" s="87">
        <f>'CFR V1'!BX32+'ARBOR CFR'!BD32</f>
        <v>20811.64</v>
      </c>
      <c r="BY32" s="87">
        <f>'CFR V1'!BY32+'ARBOR CFR'!BE32</f>
        <v>0</v>
      </c>
      <c r="BZ32" s="87">
        <f>'CFR V1'!BZ32+'ARBOR CFR'!BF32</f>
        <v>8050.8</v>
      </c>
      <c r="CA32" s="87">
        <f>'CFR V1'!CA32+'ARBOR CFR'!BG32</f>
        <v>16010.09</v>
      </c>
      <c r="CB32" s="87">
        <f>'CFR V1'!CB32+'ARBOR CFR'!BH32</f>
        <v>0</v>
      </c>
      <c r="CC32" s="87">
        <f>'CFR V1'!CC32+'ARBOR CFR'!BI32</f>
        <v>0</v>
      </c>
      <c r="CD32" s="87">
        <f>'CFR V1'!CD32+'ARBOR CFR'!BJ32</f>
        <v>50671.89</v>
      </c>
      <c r="CE32" s="87">
        <f>'CFR V1'!CE32+'ARBOR CFR'!BK32</f>
        <v>0</v>
      </c>
      <c r="CF32" s="87">
        <f>'CFR V1'!CF32+'ARBOR CFR'!BL32</f>
        <v>0</v>
      </c>
      <c r="CG32" s="87">
        <v>6081.25</v>
      </c>
      <c r="CH32" s="87">
        <v>0</v>
      </c>
      <c r="CI32" s="87">
        <v>0</v>
      </c>
      <c r="CJ32" s="87">
        <v>1</v>
      </c>
      <c r="CK32" s="87">
        <v>0</v>
      </c>
      <c r="CL32" s="87">
        <v>0</v>
      </c>
      <c r="CM32" s="87">
        <v>0</v>
      </c>
      <c r="CN32" s="87">
        <v>1795</v>
      </c>
      <c r="CO32" s="87">
        <v>0</v>
      </c>
      <c r="CP32" s="87">
        <v>0</v>
      </c>
      <c r="CQ32" s="87">
        <v>0</v>
      </c>
      <c r="CR32" s="87">
        <v>0</v>
      </c>
      <c r="CS32" s="87">
        <v>162021.49</v>
      </c>
      <c r="CT32" s="87"/>
      <c r="CU32" s="87">
        <v>5501.0499999999993</v>
      </c>
      <c r="CV32" s="87"/>
      <c r="CW32" s="87"/>
      <c r="CX32" s="87"/>
      <c r="CY32" s="69"/>
    </row>
    <row r="33" spans="1:103" x14ac:dyDescent="0.25">
      <c r="A33" s="103" t="s">
        <v>321</v>
      </c>
      <c r="B33" s="69" t="s">
        <v>322</v>
      </c>
      <c r="C33" s="69"/>
      <c r="D33" s="84">
        <v>2085</v>
      </c>
      <c r="E33" s="69" t="s">
        <v>322</v>
      </c>
      <c r="F33" s="69" t="s">
        <v>323</v>
      </c>
      <c r="G33" s="69"/>
      <c r="H33" s="69"/>
      <c r="I33" s="69"/>
      <c r="J33" s="69"/>
      <c r="K33" s="69"/>
      <c r="L33" s="69"/>
      <c r="M33" s="69"/>
      <c r="N33" s="69"/>
      <c r="O33" s="69"/>
      <c r="P33" s="69"/>
      <c r="Q33" s="69"/>
      <c r="R33" s="69"/>
      <c r="S33" s="69"/>
      <c r="T33" s="69"/>
      <c r="U33" s="69"/>
      <c r="V33" s="69"/>
      <c r="W33" s="69"/>
      <c r="X33" s="69"/>
      <c r="Y33" s="69"/>
      <c r="Z33" s="87">
        <f>'CFR V1'!Z33</f>
        <v>143312.68999999989</v>
      </c>
      <c r="AA33" s="87">
        <f>'CFR V1'!AA33</f>
        <v>23175.63</v>
      </c>
      <c r="AB33" s="87">
        <f>'CFR V1'!AB33</f>
        <v>0</v>
      </c>
      <c r="AC33" s="87">
        <f>'CFR V1'!AC33+'ARBOR CFR'!G33</f>
        <v>0</v>
      </c>
      <c r="AD33" s="87">
        <f>'CFR V1'!AD33+'ARBOR CFR'!H33</f>
        <v>0</v>
      </c>
      <c r="AE33" s="87">
        <f>'CFR V1'!AE33+'ARBOR CFR'!I33</f>
        <v>0</v>
      </c>
      <c r="AF33" s="87">
        <f>'CFR V1'!AF33+'ARBOR CFR'!J33</f>
        <v>0</v>
      </c>
      <c r="AG33" s="87">
        <f>'CFR V1'!AG33+'ARBOR CFR'!K33</f>
        <v>0</v>
      </c>
      <c r="AH33" s="87">
        <f>'CFR V1'!AH33+'ARBOR CFR'!L33</f>
        <v>7029</v>
      </c>
      <c r="AI33" s="87">
        <f>'CFR V1'!AI33+'ARBOR CFR'!M33</f>
        <v>0</v>
      </c>
      <c r="AJ33" s="87">
        <f>'CFR V1'!AJ33+'ARBOR CFR'!N33</f>
        <v>0</v>
      </c>
      <c r="AK33" s="87">
        <f>'CFR V1'!AK33+'ARBOR CFR'!O33</f>
        <v>6897.73</v>
      </c>
      <c r="AL33" s="87">
        <f>'CFR V1'!AL33+'ARBOR CFR'!P33</f>
        <v>109.94</v>
      </c>
      <c r="AM33" s="87">
        <f>'CFR V1'!AM33+'ARBOR CFR'!Q33</f>
        <v>0</v>
      </c>
      <c r="AN33" s="87">
        <f>'CFR V1'!AN33+'ARBOR CFR'!R33</f>
        <v>0</v>
      </c>
      <c r="AO33" s="87">
        <f>'CFR V1'!AO33+'CFR V1'!DB33+'ARBOR CFR'!S33+'ARBOR CFR'!BN33</f>
        <v>1527.02</v>
      </c>
      <c r="AP33" s="87">
        <f>'CFR V1'!AP33+'ARBOR CFR'!T33</f>
        <v>2</v>
      </c>
      <c r="AQ33" s="87">
        <f>'CFR V1'!AQ33+'ARBOR CFR'!U33</f>
        <v>0</v>
      </c>
      <c r="AR33" s="87">
        <f>'CFR V1'!AR33+'ARBOR CFR'!V33</f>
        <v>0</v>
      </c>
      <c r="AS33" s="87">
        <f>'CFR V1'!AS33+'ARBOR CFR'!W33</f>
        <v>0</v>
      </c>
      <c r="AT33" s="87">
        <f>'CFR V1'!AT33+'ARBOR CFR'!Z33</f>
        <v>0</v>
      </c>
      <c r="AU33" s="87">
        <f>'CFR V1'!AU33+'ARBOR CFR'!AA33</f>
        <v>0</v>
      </c>
      <c r="AV33" s="87">
        <f>'CFR V1'!AV33+'ARBOR CFR'!AB33</f>
        <v>0</v>
      </c>
      <c r="AW33" s="87">
        <f>'CFR V1'!AW33+'ARBOR CFR'!AC33</f>
        <v>0</v>
      </c>
      <c r="AX33" s="87">
        <f>'CFR V1'!AX33+'ARBOR CFR'!AD33</f>
        <v>0</v>
      </c>
      <c r="AY33" s="87">
        <f>'CFR V1'!AY33+'ARBOR CFR'!AE33</f>
        <v>0</v>
      </c>
      <c r="AZ33" s="87">
        <f>'CFR V1'!AZ33+'ARBOR CFR'!AF33</f>
        <v>0</v>
      </c>
      <c r="BA33" s="87">
        <f>'CFR V1'!BA33+'ARBOR CFR'!AG33</f>
        <v>332.78</v>
      </c>
      <c r="BB33" s="87">
        <f>'CFR V1'!BB33+'ARBOR CFR'!AH33</f>
        <v>180</v>
      </c>
      <c r="BC33" s="87">
        <f>'CFR V1'!BC33+'ARBOR CFR'!AI33</f>
        <v>0</v>
      </c>
      <c r="BD33" s="87">
        <f>'CFR V1'!BD33+'ARBOR CFR'!AJ33</f>
        <v>0</v>
      </c>
      <c r="BE33" s="87">
        <f>'CFR V1'!BE33+'ARBOR CFR'!AK33</f>
        <v>0</v>
      </c>
      <c r="BF33" s="87">
        <f>'CFR V1'!BF33+'ARBOR CFR'!AL33</f>
        <v>0</v>
      </c>
      <c r="BG33" s="87">
        <f>'CFR V1'!BG33+'ARBOR CFR'!AM33</f>
        <v>0</v>
      </c>
      <c r="BH33" s="87">
        <f>'CFR V1'!BH33+'ARBOR CFR'!AN33</f>
        <v>206.68</v>
      </c>
      <c r="BI33" s="87">
        <f>'CFR V1'!BI33+'ARBOR CFR'!AO33</f>
        <v>723.73</v>
      </c>
      <c r="BJ33" s="87">
        <f>'CFR V1'!BJ33+'ARBOR CFR'!AP33</f>
        <v>0</v>
      </c>
      <c r="BK33" s="87">
        <f>'CFR V1'!BK33+'ARBOR CFR'!AQ33</f>
        <v>0</v>
      </c>
      <c r="BL33" s="87">
        <f>'CFR V1'!BL33+'CFR V1'!DB33+'ARBOR CFR'!AR33+'ARBOR CFR'!BM33</f>
        <v>127.63</v>
      </c>
      <c r="BM33" s="87">
        <f>'CFR V1'!BM33+'ARBOR CFR'!AS33</f>
        <v>0</v>
      </c>
      <c r="BN33" s="87">
        <f>'CFR V1'!BN33+'ARBOR CFR'!AT33</f>
        <v>0</v>
      </c>
      <c r="BO33" s="87">
        <f>'CFR V1'!BO33+'ARBOR CFR'!AU33</f>
        <v>0</v>
      </c>
      <c r="BP33" s="87">
        <f>'CFR V1'!BP33+'ARBOR CFR'!AV33</f>
        <v>0</v>
      </c>
      <c r="BQ33" s="87">
        <f>'CFR V1'!BQ33+'ARBOR CFR'!AW33</f>
        <v>0</v>
      </c>
      <c r="BR33" s="87">
        <f>'CFR V1'!BR33+'ARBOR CFR'!AX33</f>
        <v>0</v>
      </c>
      <c r="BS33" s="87">
        <f>'CFR V1'!BS33+'ARBOR CFR'!AY33</f>
        <v>0</v>
      </c>
      <c r="BT33" s="87">
        <f>'CFR V1'!BT33+'ARBOR CFR'!AZ33</f>
        <v>0</v>
      </c>
      <c r="BU33" s="87">
        <f>'CFR V1'!BU33+'ARBOR CFR'!BA33</f>
        <v>5.29</v>
      </c>
      <c r="BV33" s="87">
        <f>'CFR V1'!BV33+'ARBOR CFR'!BB33</f>
        <v>0</v>
      </c>
      <c r="BW33" s="87">
        <f>'CFR V1'!BW33+'ARBOR CFR'!BC33</f>
        <v>157300</v>
      </c>
      <c r="BX33" s="87">
        <f>'CFR V1'!BX33+'ARBOR CFR'!BD33</f>
        <v>0</v>
      </c>
      <c r="BY33" s="87">
        <f>'CFR V1'!BY33+'ARBOR CFR'!BE33</f>
        <v>0</v>
      </c>
      <c r="BZ33" s="87">
        <f>'CFR V1'!BZ33+'ARBOR CFR'!BF33</f>
        <v>0</v>
      </c>
      <c r="CA33" s="87">
        <f>'CFR V1'!CA33+'ARBOR CFR'!BG33</f>
        <v>0</v>
      </c>
      <c r="CB33" s="87">
        <f>'CFR V1'!CB33+'ARBOR CFR'!BH33</f>
        <v>0</v>
      </c>
      <c r="CC33" s="87">
        <f>'CFR V1'!CC33+'ARBOR CFR'!BI33</f>
        <v>0</v>
      </c>
      <c r="CD33" s="87">
        <f>'CFR V1'!CD33+'ARBOR CFR'!BJ33</f>
        <v>0</v>
      </c>
      <c r="CE33" s="87">
        <f>'CFR V1'!CE33+'ARBOR CFR'!BK33</f>
        <v>0</v>
      </c>
      <c r="CF33" s="87">
        <f>'CFR V1'!CF33+'ARBOR CFR'!BL33</f>
        <v>0</v>
      </c>
      <c r="CG33" s="87">
        <v>0</v>
      </c>
      <c r="CH33" s="87">
        <v>0</v>
      </c>
      <c r="CI33" s="87">
        <v>0</v>
      </c>
      <c r="CJ33" s="87">
        <v>1</v>
      </c>
      <c r="CK33" s="87">
        <v>0</v>
      </c>
      <c r="CL33" s="87">
        <v>23175.63</v>
      </c>
      <c r="CM33" s="87">
        <v>0</v>
      </c>
      <c r="CN33" s="87">
        <v>0</v>
      </c>
      <c r="CO33" s="87">
        <v>0</v>
      </c>
      <c r="CP33" s="87">
        <v>0</v>
      </c>
      <c r="CQ33" s="87">
        <v>0</v>
      </c>
      <c r="CR33" s="87">
        <v>0</v>
      </c>
      <c r="CS33" s="87">
        <v>2.2699999999022111</v>
      </c>
      <c r="CT33" s="87"/>
      <c r="CU33" s="87">
        <v>0</v>
      </c>
      <c r="CV33" s="87"/>
      <c r="CW33" s="87"/>
      <c r="CX33" s="87"/>
      <c r="CY33" s="69"/>
    </row>
    <row r="34" spans="1:103" x14ac:dyDescent="0.25">
      <c r="A34" s="103" t="s">
        <v>326</v>
      </c>
      <c r="B34" s="69" t="s">
        <v>327</v>
      </c>
      <c r="C34" s="69"/>
      <c r="D34" s="84">
        <v>2166</v>
      </c>
      <c r="E34" s="69" t="s">
        <v>327</v>
      </c>
      <c r="F34" s="69" t="s">
        <v>328</v>
      </c>
      <c r="G34" s="69"/>
      <c r="H34" s="69"/>
      <c r="I34" s="69"/>
      <c r="J34" s="69"/>
      <c r="K34" s="69"/>
      <c r="L34" s="69"/>
      <c r="M34" s="69"/>
      <c r="N34" s="69"/>
      <c r="O34" s="69"/>
      <c r="P34" s="69"/>
      <c r="Q34" s="69"/>
      <c r="R34" s="69"/>
      <c r="S34" s="69"/>
      <c r="T34" s="69"/>
      <c r="U34" s="69"/>
      <c r="V34" s="69"/>
      <c r="W34" s="69"/>
      <c r="X34" s="69"/>
      <c r="Y34" s="69"/>
      <c r="Z34" s="87">
        <f>'CFR V1'!Z34</f>
        <v>61011.409999999589</v>
      </c>
      <c r="AA34" s="87">
        <f>'CFR V1'!AA34</f>
        <v>23129.83</v>
      </c>
      <c r="AB34" s="87">
        <f>'CFR V1'!AB34</f>
        <v>0</v>
      </c>
      <c r="AC34" s="87">
        <f>'CFR V1'!AC34+'ARBOR CFR'!G34</f>
        <v>2076412.17</v>
      </c>
      <c r="AD34" s="87">
        <f>'CFR V1'!AD34+'ARBOR CFR'!H34</f>
        <v>0</v>
      </c>
      <c r="AE34" s="87">
        <f>'CFR V1'!AE34+'ARBOR CFR'!I34</f>
        <v>66680</v>
      </c>
      <c r="AF34" s="87">
        <f>'CFR V1'!AF34+'ARBOR CFR'!J34</f>
        <v>0</v>
      </c>
      <c r="AG34" s="87">
        <f>'CFR V1'!AG34+'ARBOR CFR'!K34</f>
        <v>113925</v>
      </c>
      <c r="AH34" s="87">
        <f>'CFR V1'!AH34+'ARBOR CFR'!L34</f>
        <v>123749.83</v>
      </c>
      <c r="AI34" s="87">
        <f>'CFR V1'!AI34+'ARBOR CFR'!M34</f>
        <v>6866.28</v>
      </c>
      <c r="AJ34" s="87">
        <f>'CFR V1'!AJ34+'ARBOR CFR'!N34</f>
        <v>3871.5</v>
      </c>
      <c r="AK34" s="87">
        <f>'CFR V1'!AK34+'ARBOR CFR'!O34</f>
        <v>36490.239999999998</v>
      </c>
      <c r="AL34" s="87">
        <f>'CFR V1'!AL34+'ARBOR CFR'!P34</f>
        <v>44810.55</v>
      </c>
      <c r="AM34" s="87">
        <f>'CFR V1'!AM34+'ARBOR CFR'!Q34</f>
        <v>360</v>
      </c>
      <c r="AN34" s="87">
        <f>'CFR V1'!AN34+'ARBOR CFR'!R34</f>
        <v>3309.7</v>
      </c>
      <c r="AO34" s="87">
        <f>'CFR V1'!AO34+'CFR V1'!DB34+'ARBOR CFR'!S34+'ARBOR CFR'!BN34</f>
        <v>16164.470000000001</v>
      </c>
      <c r="AP34" s="87">
        <f>'CFR V1'!AP34+'ARBOR CFR'!T34</f>
        <v>18</v>
      </c>
      <c r="AQ34" s="87">
        <f>'CFR V1'!AQ34+'ARBOR CFR'!U34</f>
        <v>0</v>
      </c>
      <c r="AR34" s="87">
        <f>'CFR V1'!AR34+'ARBOR CFR'!V34</f>
        <v>0</v>
      </c>
      <c r="AS34" s="87">
        <f>'CFR V1'!AS34+'ARBOR CFR'!W34</f>
        <v>0</v>
      </c>
      <c r="AT34" s="87">
        <f>'CFR V1'!AT34+'ARBOR CFR'!Z34</f>
        <v>1216160.1499999999</v>
      </c>
      <c r="AU34" s="87">
        <f>'CFR V1'!AU34+'ARBOR CFR'!AA34</f>
        <v>1949.48</v>
      </c>
      <c r="AV34" s="87">
        <f>'CFR V1'!AV34+'ARBOR CFR'!AB34</f>
        <v>377010.79999999929</v>
      </c>
      <c r="AW34" s="87">
        <f>'CFR V1'!AW34+'ARBOR CFR'!AC34</f>
        <v>77931.83</v>
      </c>
      <c r="AX34" s="87">
        <f>'CFR V1'!AX34+'ARBOR CFR'!AD34</f>
        <v>97917.95</v>
      </c>
      <c r="AY34" s="87">
        <f>'CFR V1'!AY34+'ARBOR CFR'!AE34</f>
        <v>74736.98</v>
      </c>
      <c r="AZ34" s="87">
        <f>'CFR V1'!AZ34+'ARBOR CFR'!AF34</f>
        <v>54914.160000000025</v>
      </c>
      <c r="BA34" s="87">
        <f>'CFR V1'!BA34+'ARBOR CFR'!AG34</f>
        <v>15818.709999999997</v>
      </c>
      <c r="BB34" s="87">
        <f>'CFR V1'!BB34+'ARBOR CFR'!AH34</f>
        <v>7391.15</v>
      </c>
      <c r="BC34" s="87">
        <f>'CFR V1'!BC34+'ARBOR CFR'!AI34</f>
        <v>13932.5</v>
      </c>
      <c r="BD34" s="87">
        <f>'CFR V1'!BD34+'ARBOR CFR'!AJ34</f>
        <v>65.59</v>
      </c>
      <c r="BE34" s="87">
        <f>'CFR V1'!BE34+'ARBOR CFR'!AK34</f>
        <v>44536.390000000007</v>
      </c>
      <c r="BF34" s="87">
        <f>'CFR V1'!BF34+'ARBOR CFR'!AL34</f>
        <v>0</v>
      </c>
      <c r="BG34" s="87">
        <f>'CFR V1'!BG34+'ARBOR CFR'!AM34</f>
        <v>5328.1500000000015</v>
      </c>
      <c r="BH34" s="87">
        <f>'CFR V1'!BH34+'ARBOR CFR'!AN34</f>
        <v>5655.69</v>
      </c>
      <c r="BI34" s="87">
        <f>'CFR V1'!BI34+'ARBOR CFR'!AO34</f>
        <v>28312.7</v>
      </c>
      <c r="BJ34" s="87">
        <f>'CFR V1'!BJ34+'ARBOR CFR'!AP34</f>
        <v>0</v>
      </c>
      <c r="BK34" s="87">
        <f>'CFR V1'!BK34+'ARBOR CFR'!AQ34</f>
        <v>7425.64</v>
      </c>
      <c r="BL34" s="87">
        <f>'CFR V1'!BL34+'CFR V1'!DB34+'ARBOR CFR'!AR34+'ARBOR CFR'!BM34</f>
        <v>45248.34</v>
      </c>
      <c r="BM34" s="87">
        <f>'CFR V1'!BM34+'ARBOR CFR'!AS34</f>
        <v>24160.27</v>
      </c>
      <c r="BN34" s="87">
        <f>'CFR V1'!BN34+'ARBOR CFR'!AT34</f>
        <v>0</v>
      </c>
      <c r="BO34" s="87">
        <f>'CFR V1'!BO34+'ARBOR CFR'!AU34</f>
        <v>0</v>
      </c>
      <c r="BP34" s="87">
        <f>'CFR V1'!BP34+'ARBOR CFR'!AV34</f>
        <v>0</v>
      </c>
      <c r="BQ34" s="87">
        <f>'CFR V1'!BQ34+'ARBOR CFR'!AW34</f>
        <v>0</v>
      </c>
      <c r="BR34" s="87">
        <f>'CFR V1'!BR34+'ARBOR CFR'!AX34</f>
        <v>0</v>
      </c>
      <c r="BS34" s="87">
        <f>'CFR V1'!BS34+'ARBOR CFR'!AY34</f>
        <v>0</v>
      </c>
      <c r="BT34" s="87">
        <f>'CFR V1'!BT34+'ARBOR CFR'!AZ34</f>
        <v>0</v>
      </c>
      <c r="BU34" s="87">
        <f>'CFR V1'!BU34+'ARBOR CFR'!BA34</f>
        <v>22596.22</v>
      </c>
      <c r="BV34" s="87">
        <f>'CFR V1'!BV34+'ARBOR CFR'!BB34</f>
        <v>9775</v>
      </c>
      <c r="BW34" s="87">
        <f>'CFR V1'!BW34+'ARBOR CFR'!BC34</f>
        <v>21250.58</v>
      </c>
      <c r="BX34" s="87">
        <f>'CFR V1'!BX34+'ARBOR CFR'!BD34</f>
        <v>63409.440000000002</v>
      </c>
      <c r="BY34" s="87">
        <f>'CFR V1'!BY34+'ARBOR CFR'!BE34</f>
        <v>27533.1</v>
      </c>
      <c r="BZ34" s="87">
        <f>'CFR V1'!BZ34+'ARBOR CFR'!BF34</f>
        <v>35207.4</v>
      </c>
      <c r="CA34" s="87">
        <f>'CFR V1'!CA34+'ARBOR CFR'!BG34</f>
        <v>25870.82</v>
      </c>
      <c r="CB34" s="87">
        <f>'CFR V1'!CB34+'ARBOR CFR'!BH34</f>
        <v>0</v>
      </c>
      <c r="CC34" s="87">
        <f>'CFR V1'!CC34+'ARBOR CFR'!BI34</f>
        <v>0</v>
      </c>
      <c r="CD34" s="87">
        <f>'CFR V1'!CD34+'ARBOR CFR'!BJ34</f>
        <v>0</v>
      </c>
      <c r="CE34" s="87">
        <f>'CFR V1'!CE34+'ARBOR CFR'!BK34</f>
        <v>0</v>
      </c>
      <c r="CF34" s="87">
        <f>'CFR V1'!CF34+'ARBOR CFR'!BL34</f>
        <v>0</v>
      </c>
      <c r="CG34" s="87">
        <v>8797</v>
      </c>
      <c r="CH34" s="87">
        <v>0</v>
      </c>
      <c r="CI34" s="87">
        <v>0</v>
      </c>
      <c r="CJ34" s="87">
        <v>1</v>
      </c>
      <c r="CK34" s="87">
        <v>0</v>
      </c>
      <c r="CL34" s="87">
        <v>2541.04</v>
      </c>
      <c r="CM34" s="87">
        <v>1349.9</v>
      </c>
      <c r="CN34" s="87">
        <v>8409.07</v>
      </c>
      <c r="CO34" s="87">
        <v>0</v>
      </c>
      <c r="CP34" s="87">
        <v>0</v>
      </c>
      <c r="CQ34" s="87">
        <v>0</v>
      </c>
      <c r="CR34" s="87">
        <v>0</v>
      </c>
      <c r="CS34" s="87">
        <v>249530.11000000127</v>
      </c>
      <c r="CT34" s="87"/>
      <c r="CU34" s="87">
        <v>19626.82</v>
      </c>
      <c r="CV34" s="87"/>
      <c r="CW34" s="87"/>
      <c r="CX34" s="87"/>
      <c r="CY34" s="69"/>
    </row>
    <row r="35" spans="1:103" x14ac:dyDescent="0.25">
      <c r="A35" s="105" t="s">
        <v>331</v>
      </c>
      <c r="B35" s="69">
        <v>0</v>
      </c>
      <c r="C35" s="69"/>
      <c r="D35" s="84">
        <v>0</v>
      </c>
      <c r="E35" s="69">
        <v>0</v>
      </c>
      <c r="F35" s="69" t="e">
        <v>#N/A</v>
      </c>
      <c r="G35" s="69"/>
      <c r="H35" s="69"/>
      <c r="I35" s="69"/>
      <c r="J35" s="69"/>
      <c r="K35" s="69"/>
      <c r="L35" s="69"/>
      <c r="M35" s="69"/>
      <c r="N35" s="69"/>
      <c r="O35" s="69"/>
      <c r="P35" s="69"/>
      <c r="Q35" s="69"/>
      <c r="R35" s="69"/>
      <c r="S35" s="69"/>
      <c r="T35" s="69"/>
      <c r="U35" s="69"/>
      <c r="V35" s="69"/>
      <c r="W35" s="69"/>
      <c r="X35" s="69"/>
      <c r="Y35" s="69"/>
      <c r="Z35" s="87">
        <f>'CFR V1'!Z35</f>
        <v>4271.4000000000005</v>
      </c>
      <c r="AA35" s="87">
        <f>'CFR V1'!AA35</f>
        <v>0</v>
      </c>
      <c r="AB35" s="87">
        <f>'CFR V1'!AB35</f>
        <v>0</v>
      </c>
      <c r="AC35" s="87">
        <f>'CFR V1'!AC35+'ARBOR CFR'!G35</f>
        <v>0</v>
      </c>
      <c r="AD35" s="87">
        <f>'CFR V1'!AD35+'ARBOR CFR'!H35</f>
        <v>0</v>
      </c>
      <c r="AE35" s="87">
        <f>'CFR V1'!AE35+'ARBOR CFR'!I35</f>
        <v>0</v>
      </c>
      <c r="AF35" s="87">
        <f>'CFR V1'!AF35+'ARBOR CFR'!J35</f>
        <v>0</v>
      </c>
      <c r="AG35" s="87">
        <f>'CFR V1'!AG35+'ARBOR CFR'!K35</f>
        <v>0</v>
      </c>
      <c r="AH35" s="87">
        <f>'CFR V1'!AH35+'ARBOR CFR'!L35</f>
        <v>0</v>
      </c>
      <c r="AI35" s="87">
        <f>'CFR V1'!AI35+'ARBOR CFR'!M35</f>
        <v>0</v>
      </c>
      <c r="AJ35" s="87">
        <f>'CFR V1'!AJ35+'ARBOR CFR'!N35</f>
        <v>0</v>
      </c>
      <c r="AK35" s="87">
        <f>'CFR V1'!AK35+'ARBOR CFR'!O35</f>
        <v>0</v>
      </c>
      <c r="AL35" s="87">
        <f>'CFR V1'!AL35+'ARBOR CFR'!P35</f>
        <v>0</v>
      </c>
      <c r="AM35" s="87">
        <f>'CFR V1'!AM35+'ARBOR CFR'!Q35</f>
        <v>0</v>
      </c>
      <c r="AN35" s="87">
        <f>'CFR V1'!AN35+'ARBOR CFR'!R35</f>
        <v>0</v>
      </c>
      <c r="AO35" s="87">
        <f>'CFR V1'!AO35+'CFR V1'!DB35+'ARBOR CFR'!S35+'ARBOR CFR'!BN35</f>
        <v>0</v>
      </c>
      <c r="AP35" s="87">
        <f>'CFR V1'!AP35+'ARBOR CFR'!T35</f>
        <v>0</v>
      </c>
      <c r="AQ35" s="87">
        <f>'CFR V1'!AQ35+'ARBOR CFR'!U35</f>
        <v>0</v>
      </c>
      <c r="AR35" s="87">
        <f>'CFR V1'!AR35+'ARBOR CFR'!V35</f>
        <v>0</v>
      </c>
      <c r="AS35" s="87">
        <f>'CFR V1'!AS35+'ARBOR CFR'!W35</f>
        <v>0</v>
      </c>
      <c r="AT35" s="87">
        <f>'CFR V1'!AT35+'ARBOR CFR'!Z35</f>
        <v>0</v>
      </c>
      <c r="AU35" s="87">
        <f>'CFR V1'!AU35+'ARBOR CFR'!AA35</f>
        <v>0</v>
      </c>
      <c r="AV35" s="87">
        <f>'CFR V1'!AV35+'ARBOR CFR'!AB35</f>
        <v>0</v>
      </c>
      <c r="AW35" s="87">
        <f>'CFR V1'!AW35+'ARBOR CFR'!AC35</f>
        <v>0</v>
      </c>
      <c r="AX35" s="87">
        <f>'CFR V1'!AX35+'ARBOR CFR'!AD35</f>
        <v>0</v>
      </c>
      <c r="AY35" s="87">
        <f>'CFR V1'!AY35+'ARBOR CFR'!AE35</f>
        <v>0</v>
      </c>
      <c r="AZ35" s="87">
        <f>'CFR V1'!AZ35+'ARBOR CFR'!AF35</f>
        <v>0</v>
      </c>
      <c r="BA35" s="87">
        <f>'CFR V1'!BA35+'ARBOR CFR'!AG35</f>
        <v>0</v>
      </c>
      <c r="BB35" s="87">
        <f>'CFR V1'!BB35+'ARBOR CFR'!AH35</f>
        <v>0</v>
      </c>
      <c r="BC35" s="87">
        <f>'CFR V1'!BC35+'ARBOR CFR'!AI35</f>
        <v>0</v>
      </c>
      <c r="BD35" s="87">
        <f>'CFR V1'!BD35+'ARBOR CFR'!AJ35</f>
        <v>0</v>
      </c>
      <c r="BE35" s="87">
        <f>'CFR V1'!BE35+'ARBOR CFR'!AK35</f>
        <v>0</v>
      </c>
      <c r="BF35" s="87">
        <f>'CFR V1'!BF35+'ARBOR CFR'!AL35</f>
        <v>0</v>
      </c>
      <c r="BG35" s="87">
        <f>'CFR V1'!BG35+'ARBOR CFR'!AM35</f>
        <v>0</v>
      </c>
      <c r="BH35" s="87">
        <f>'CFR V1'!BH35+'ARBOR CFR'!AN35</f>
        <v>0</v>
      </c>
      <c r="BI35" s="87">
        <f>'CFR V1'!BI35+'ARBOR CFR'!AO35</f>
        <v>257</v>
      </c>
      <c r="BJ35" s="87">
        <f>'CFR V1'!BJ35+'ARBOR CFR'!AP35</f>
        <v>0</v>
      </c>
      <c r="BK35" s="87">
        <f>'CFR V1'!BK35+'ARBOR CFR'!AQ35</f>
        <v>0</v>
      </c>
      <c r="BL35" s="87">
        <f>'CFR V1'!BL35+'CFR V1'!DB35+'ARBOR CFR'!AR35+'ARBOR CFR'!BM35</f>
        <v>0</v>
      </c>
      <c r="BM35" s="87">
        <f>'CFR V1'!BM35+'ARBOR CFR'!AS35</f>
        <v>0</v>
      </c>
      <c r="BN35" s="87">
        <f>'CFR V1'!BN35+'ARBOR CFR'!AT35</f>
        <v>0</v>
      </c>
      <c r="BO35" s="87">
        <f>'CFR V1'!BO35+'ARBOR CFR'!AU35</f>
        <v>0</v>
      </c>
      <c r="BP35" s="87">
        <f>'CFR V1'!BP35+'ARBOR CFR'!AV35</f>
        <v>0</v>
      </c>
      <c r="BQ35" s="87">
        <f>'CFR V1'!BQ35+'ARBOR CFR'!AW35</f>
        <v>0</v>
      </c>
      <c r="BR35" s="87">
        <f>'CFR V1'!BR35+'ARBOR CFR'!AX35</f>
        <v>0</v>
      </c>
      <c r="BS35" s="87">
        <f>'CFR V1'!BS35+'ARBOR CFR'!AY35</f>
        <v>0</v>
      </c>
      <c r="BT35" s="87">
        <f>'CFR V1'!BT35+'ARBOR CFR'!AZ35</f>
        <v>0</v>
      </c>
      <c r="BU35" s="87">
        <f>'CFR V1'!BU35+'ARBOR CFR'!BA35</f>
        <v>0</v>
      </c>
      <c r="BV35" s="87">
        <f>'CFR V1'!BV35+'ARBOR CFR'!BB35</f>
        <v>0</v>
      </c>
      <c r="BW35" s="87">
        <f>'CFR V1'!BW35+'ARBOR CFR'!BC35</f>
        <v>0</v>
      </c>
      <c r="BX35" s="87">
        <f>'CFR V1'!BX35+'ARBOR CFR'!BD35</f>
        <v>0</v>
      </c>
      <c r="BY35" s="87">
        <f>'CFR V1'!BY35+'ARBOR CFR'!BE35</f>
        <v>0</v>
      </c>
      <c r="BZ35" s="87">
        <f>'CFR V1'!BZ35+'ARBOR CFR'!BF35</f>
        <v>0</v>
      </c>
      <c r="CA35" s="87">
        <f>'CFR V1'!CA35+'ARBOR CFR'!BG35</f>
        <v>0</v>
      </c>
      <c r="CB35" s="87">
        <f>'CFR V1'!CB35+'ARBOR CFR'!BH35</f>
        <v>0</v>
      </c>
      <c r="CC35" s="87">
        <f>'CFR V1'!CC35+'ARBOR CFR'!BI35</f>
        <v>0</v>
      </c>
      <c r="CD35" s="87">
        <f>'CFR V1'!CD35+'ARBOR CFR'!BJ35</f>
        <v>0</v>
      </c>
      <c r="CE35" s="87">
        <f>'CFR V1'!CE35+'ARBOR CFR'!BK35</f>
        <v>0</v>
      </c>
      <c r="CF35" s="87">
        <f>'CFR V1'!CF35+'ARBOR CFR'!BL35</f>
        <v>0</v>
      </c>
      <c r="CG35" s="87">
        <v>0</v>
      </c>
      <c r="CH35" s="87">
        <v>0</v>
      </c>
      <c r="CI35" s="87">
        <v>0</v>
      </c>
      <c r="CJ35" s="87">
        <v>1</v>
      </c>
      <c r="CK35" s="87">
        <v>0</v>
      </c>
      <c r="CL35" s="87">
        <v>0</v>
      </c>
      <c r="CM35" s="87">
        <v>0</v>
      </c>
      <c r="CN35" s="87">
        <v>0</v>
      </c>
      <c r="CO35" s="87">
        <v>0</v>
      </c>
      <c r="CP35" s="87">
        <v>0</v>
      </c>
      <c r="CQ35" s="87">
        <v>0</v>
      </c>
      <c r="CR35" s="87">
        <v>0</v>
      </c>
      <c r="CS35" s="87">
        <v>4014.4000000000005</v>
      </c>
      <c r="CT35" s="87"/>
      <c r="CU35" s="87">
        <v>0</v>
      </c>
      <c r="CV35" s="87"/>
      <c r="CW35" s="87"/>
      <c r="CX35" s="87"/>
      <c r="CY35" s="69"/>
    </row>
    <row r="36" spans="1:103" x14ac:dyDescent="0.25">
      <c r="A36" s="103" t="s">
        <v>333</v>
      </c>
      <c r="B36" s="69" t="s">
        <v>334</v>
      </c>
      <c r="C36" s="69"/>
      <c r="D36" s="84">
        <v>1001</v>
      </c>
      <c r="E36" s="69" t="s">
        <v>334</v>
      </c>
      <c r="F36" s="69" t="s">
        <v>335</v>
      </c>
      <c r="G36" s="69"/>
      <c r="H36" s="69"/>
      <c r="I36" s="69"/>
      <c r="J36" s="69"/>
      <c r="K36" s="69"/>
      <c r="L36" s="69"/>
      <c r="M36" s="69"/>
      <c r="N36" s="69"/>
      <c r="O36" s="69"/>
      <c r="P36" s="69"/>
      <c r="Q36" s="69"/>
      <c r="R36" s="69"/>
      <c r="S36" s="69"/>
      <c r="T36" s="69"/>
      <c r="U36" s="69"/>
      <c r="V36" s="69"/>
      <c r="W36" s="69"/>
      <c r="X36" s="69"/>
      <c r="Y36" s="69"/>
      <c r="Z36" s="87">
        <f>'CFR V1'!Z36</f>
        <v>283574.87999999989</v>
      </c>
      <c r="AA36" s="87">
        <f>'CFR V1'!AA36</f>
        <v>-1082.5299999999988</v>
      </c>
      <c r="AB36" s="87">
        <f>'CFR V1'!AB36</f>
        <v>0</v>
      </c>
      <c r="AC36" s="87">
        <f>'CFR V1'!AC36+'ARBOR CFR'!G36</f>
        <v>794781.36</v>
      </c>
      <c r="AD36" s="87">
        <f>'CFR V1'!AD36+'ARBOR CFR'!H36</f>
        <v>0</v>
      </c>
      <c r="AE36" s="87">
        <f>'CFR V1'!AE36+'ARBOR CFR'!I36</f>
        <v>13746</v>
      </c>
      <c r="AF36" s="87">
        <f>'CFR V1'!AF36+'ARBOR CFR'!J36</f>
        <v>0</v>
      </c>
      <c r="AG36" s="87">
        <f>'CFR V1'!AG36+'ARBOR CFR'!K36</f>
        <v>0</v>
      </c>
      <c r="AH36" s="87">
        <f>'CFR V1'!AH36+'ARBOR CFR'!L36</f>
        <v>432853.22000000003</v>
      </c>
      <c r="AI36" s="87">
        <f>'CFR V1'!AI36+'ARBOR CFR'!M36</f>
        <v>50705.919999999998</v>
      </c>
      <c r="AJ36" s="87">
        <f>'CFR V1'!AJ36+'ARBOR CFR'!N36</f>
        <v>25552.22</v>
      </c>
      <c r="AK36" s="87">
        <f>'CFR V1'!AK36+'ARBOR CFR'!O36</f>
        <v>105273.37</v>
      </c>
      <c r="AL36" s="87">
        <f>'CFR V1'!AL36+'ARBOR CFR'!P36</f>
        <v>0</v>
      </c>
      <c r="AM36" s="87">
        <f>'CFR V1'!AM36+'ARBOR CFR'!Q36</f>
        <v>0</v>
      </c>
      <c r="AN36" s="87">
        <f>'CFR V1'!AN36+'ARBOR CFR'!R36</f>
        <v>0</v>
      </c>
      <c r="AO36" s="87">
        <f>'CFR V1'!AO36+'CFR V1'!DB36+'ARBOR CFR'!S36+'ARBOR CFR'!BN36</f>
        <v>0</v>
      </c>
      <c r="AP36" s="87">
        <f>'CFR V1'!AP36+'ARBOR CFR'!T36</f>
        <v>4206.8</v>
      </c>
      <c r="AQ36" s="87">
        <f>'CFR V1'!AQ36+'ARBOR CFR'!U36</f>
        <v>0</v>
      </c>
      <c r="AR36" s="87">
        <f>'CFR V1'!AR36+'ARBOR CFR'!V36</f>
        <v>0</v>
      </c>
      <c r="AS36" s="87">
        <f>'CFR V1'!AS36+'ARBOR CFR'!W36</f>
        <v>0</v>
      </c>
      <c r="AT36" s="87">
        <f>'CFR V1'!AT36+'ARBOR CFR'!Z36</f>
        <v>180636.4</v>
      </c>
      <c r="AU36" s="87">
        <f>'CFR V1'!AU36+'ARBOR CFR'!AA36</f>
        <v>14324.12</v>
      </c>
      <c r="AV36" s="87">
        <f>'CFR V1'!AV36+'ARBOR CFR'!AB36</f>
        <v>389915.70999999985</v>
      </c>
      <c r="AW36" s="87">
        <f>'CFR V1'!AW36+'ARBOR CFR'!AC36</f>
        <v>37255.5</v>
      </c>
      <c r="AX36" s="87">
        <f>'CFR V1'!AX36+'ARBOR CFR'!AD36</f>
        <v>90605.91</v>
      </c>
      <c r="AY36" s="87">
        <f>'CFR V1'!AY36+'ARBOR CFR'!AE36</f>
        <v>26069.52</v>
      </c>
      <c r="AZ36" s="87">
        <f>'CFR V1'!AZ36+'ARBOR CFR'!AF36</f>
        <v>148012.69999999998</v>
      </c>
      <c r="BA36" s="87">
        <f>'CFR V1'!BA36+'ARBOR CFR'!AG36</f>
        <v>7218.079999999999</v>
      </c>
      <c r="BB36" s="87">
        <f>'CFR V1'!BB36+'ARBOR CFR'!AH36</f>
        <v>2148.4499999999998</v>
      </c>
      <c r="BC36" s="87">
        <f>'CFR V1'!BC36+'ARBOR CFR'!AI36</f>
        <v>3788.26</v>
      </c>
      <c r="BD36" s="87">
        <f>'CFR V1'!BD36+'ARBOR CFR'!AJ36</f>
        <v>0</v>
      </c>
      <c r="BE36" s="87">
        <f>'CFR V1'!BE36+'ARBOR CFR'!AK36</f>
        <v>13436.400000000001</v>
      </c>
      <c r="BF36" s="87">
        <f>'CFR V1'!BF36+'ARBOR CFR'!AL36</f>
        <v>6708.51</v>
      </c>
      <c r="BG36" s="87">
        <f>'CFR V1'!BG36+'ARBOR CFR'!AM36</f>
        <v>0</v>
      </c>
      <c r="BH36" s="87">
        <f>'CFR V1'!BH36+'ARBOR CFR'!AN36</f>
        <v>2845.98</v>
      </c>
      <c r="BI36" s="87">
        <f>'CFR V1'!BI36+'ARBOR CFR'!AO36</f>
        <v>9875.9699999999993</v>
      </c>
      <c r="BJ36" s="87">
        <f>'CFR V1'!BJ36+'ARBOR CFR'!AP36</f>
        <v>0</v>
      </c>
      <c r="BK36" s="87">
        <f>'CFR V1'!BK36+'ARBOR CFR'!AQ36</f>
        <v>13228.57</v>
      </c>
      <c r="BL36" s="87">
        <f>'CFR V1'!BL36+'CFR V1'!DB36+'ARBOR CFR'!AR36+'ARBOR CFR'!BM36</f>
        <v>13543.869999999999</v>
      </c>
      <c r="BM36" s="87">
        <f>'CFR V1'!BM36+'ARBOR CFR'!AS36</f>
        <v>0</v>
      </c>
      <c r="BN36" s="87">
        <f>'CFR V1'!BN36+'ARBOR CFR'!AT36</f>
        <v>0</v>
      </c>
      <c r="BO36" s="87">
        <f>'CFR V1'!BO36+'ARBOR CFR'!AU36</f>
        <v>0</v>
      </c>
      <c r="BP36" s="87">
        <f>'CFR V1'!BP36+'ARBOR CFR'!AV36</f>
        <v>0</v>
      </c>
      <c r="BQ36" s="87">
        <f>'CFR V1'!BQ36+'ARBOR CFR'!AW36</f>
        <v>0</v>
      </c>
      <c r="BR36" s="87">
        <f>'CFR V1'!BR36+'ARBOR CFR'!AX36</f>
        <v>0</v>
      </c>
      <c r="BS36" s="87">
        <f>'CFR V1'!BS36+'ARBOR CFR'!AY36</f>
        <v>0</v>
      </c>
      <c r="BT36" s="87">
        <f>'CFR V1'!BT36+'ARBOR CFR'!AZ36</f>
        <v>0</v>
      </c>
      <c r="BU36" s="87">
        <f>'CFR V1'!BU36+'ARBOR CFR'!BA36</f>
        <v>11683.539999999999</v>
      </c>
      <c r="BV36" s="87">
        <f>'CFR V1'!BV36+'ARBOR CFR'!BB36</f>
        <v>2553</v>
      </c>
      <c r="BW36" s="87">
        <f>'CFR V1'!BW36+'ARBOR CFR'!BC36</f>
        <v>205714.15</v>
      </c>
      <c r="BX36" s="87">
        <f>'CFR V1'!BX36+'ARBOR CFR'!BD36</f>
        <v>22511.85</v>
      </c>
      <c r="BY36" s="87">
        <f>'CFR V1'!BY36+'ARBOR CFR'!BE36</f>
        <v>0</v>
      </c>
      <c r="BZ36" s="87">
        <f>'CFR V1'!BZ36+'ARBOR CFR'!BF36</f>
        <v>835.38</v>
      </c>
      <c r="CA36" s="87">
        <f>'CFR V1'!CA36+'ARBOR CFR'!BG36</f>
        <v>16099.52</v>
      </c>
      <c r="CB36" s="87">
        <f>'CFR V1'!CB36+'ARBOR CFR'!BH36</f>
        <v>0</v>
      </c>
      <c r="CC36" s="87">
        <f>'CFR V1'!CC36+'ARBOR CFR'!BI36</f>
        <v>0</v>
      </c>
      <c r="CD36" s="87">
        <f>'CFR V1'!CD36+'ARBOR CFR'!BJ36</f>
        <v>1255</v>
      </c>
      <c r="CE36" s="87">
        <f>'CFR V1'!CE36+'ARBOR CFR'!BK36</f>
        <v>0</v>
      </c>
      <c r="CF36" s="87">
        <f>'CFR V1'!CF36+'ARBOR CFR'!BL36</f>
        <v>0</v>
      </c>
      <c r="CG36" s="87">
        <v>4664.2</v>
      </c>
      <c r="CH36" s="87">
        <v>0</v>
      </c>
      <c r="CI36" s="87">
        <v>0</v>
      </c>
      <c r="CJ36" s="87">
        <v>1</v>
      </c>
      <c r="CK36" s="87">
        <v>0</v>
      </c>
      <c r="CL36" s="87">
        <v>3500</v>
      </c>
      <c r="CM36" s="87">
        <v>0</v>
      </c>
      <c r="CN36" s="87">
        <v>0</v>
      </c>
      <c r="CO36" s="87">
        <v>0</v>
      </c>
      <c r="CP36" s="87">
        <v>0</v>
      </c>
      <c r="CQ36" s="87">
        <v>0</v>
      </c>
      <c r="CR36" s="87">
        <v>0</v>
      </c>
      <c r="CS36" s="87">
        <v>214690.28000000026</v>
      </c>
      <c r="CT36" s="87"/>
      <c r="CU36" s="87">
        <v>81.670000000000982</v>
      </c>
      <c r="CV36" s="87"/>
      <c r="CW36" s="87"/>
      <c r="CX36" s="87"/>
      <c r="CY36" s="69"/>
    </row>
    <row r="37" spans="1:103" x14ac:dyDescent="0.25">
      <c r="A37" s="106" t="s">
        <v>338</v>
      </c>
      <c r="B37" s="69" t="s">
        <v>339</v>
      </c>
      <c r="C37" s="85"/>
      <c r="D37" s="86">
        <v>2162</v>
      </c>
      <c r="E37" s="85" t="s">
        <v>339</v>
      </c>
      <c r="F37" s="85" t="s">
        <v>340</v>
      </c>
      <c r="G37" s="85"/>
      <c r="H37" s="85"/>
      <c r="I37" s="85"/>
      <c r="J37" s="85"/>
      <c r="K37" s="85"/>
      <c r="L37" s="85"/>
      <c r="M37" s="85"/>
      <c r="N37" s="85"/>
      <c r="O37" s="85"/>
      <c r="P37" s="85"/>
      <c r="Q37" s="85"/>
      <c r="R37" s="85"/>
      <c r="S37" s="85"/>
      <c r="T37" s="85"/>
      <c r="U37" s="85"/>
      <c r="V37" s="85"/>
      <c r="W37" s="85"/>
      <c r="X37" s="85"/>
      <c r="Y37" s="85"/>
      <c r="Z37" s="87">
        <f>'CFR V1'!Z37</f>
        <v>-1.6020988568943721</v>
      </c>
      <c r="AA37" s="87">
        <f>'CFR V1'!AA37</f>
        <v>0</v>
      </c>
      <c r="AB37" s="87">
        <f>'CFR V1'!AB37</f>
        <v>0</v>
      </c>
      <c r="AC37" s="87">
        <f>'CFR V1'!AC37+'ARBOR CFR'!G37</f>
        <v>0</v>
      </c>
      <c r="AD37" s="87">
        <f>'CFR V1'!AD37+'ARBOR CFR'!H37</f>
        <v>0</v>
      </c>
      <c r="AE37" s="87">
        <f>'CFR V1'!AE37+'ARBOR CFR'!I37</f>
        <v>0</v>
      </c>
      <c r="AF37" s="87">
        <f>'CFR V1'!AF37+'ARBOR CFR'!J37</f>
        <v>0</v>
      </c>
      <c r="AG37" s="87">
        <f>'CFR V1'!AG37+'ARBOR CFR'!K37</f>
        <v>0</v>
      </c>
      <c r="AH37" s="87">
        <f>'CFR V1'!AH37+'ARBOR CFR'!L37</f>
        <v>0</v>
      </c>
      <c r="AI37" s="87">
        <f>'CFR V1'!AI37+'ARBOR CFR'!M37</f>
        <v>0</v>
      </c>
      <c r="AJ37" s="87">
        <f>'CFR V1'!AJ37+'ARBOR CFR'!N37</f>
        <v>0</v>
      </c>
      <c r="AK37" s="87">
        <f>'CFR V1'!AK37+'ARBOR CFR'!O37</f>
        <v>0</v>
      </c>
      <c r="AL37" s="87">
        <f>'CFR V1'!AL37+'ARBOR CFR'!P37</f>
        <v>0</v>
      </c>
      <c r="AM37" s="87">
        <f>'CFR V1'!AM37+'ARBOR CFR'!Q37</f>
        <v>0</v>
      </c>
      <c r="AN37" s="87">
        <f>'CFR V1'!AN37+'ARBOR CFR'!R37</f>
        <v>0</v>
      </c>
      <c r="AO37" s="87">
        <f>'CFR V1'!AO37+'CFR V1'!DB37+'ARBOR CFR'!S37+'ARBOR CFR'!BN37</f>
        <v>0</v>
      </c>
      <c r="AP37" s="87">
        <f>'CFR V1'!AP37+'ARBOR CFR'!T37</f>
        <v>0</v>
      </c>
      <c r="AQ37" s="87">
        <f>'CFR V1'!AQ37+'ARBOR CFR'!U37</f>
        <v>0</v>
      </c>
      <c r="AR37" s="87">
        <f>'CFR V1'!AR37+'ARBOR CFR'!V37</f>
        <v>0</v>
      </c>
      <c r="AS37" s="87">
        <f>'CFR V1'!AS37+'ARBOR CFR'!W37</f>
        <v>0</v>
      </c>
      <c r="AT37" s="87">
        <f>'CFR V1'!AT37+'ARBOR CFR'!Z37</f>
        <v>0</v>
      </c>
      <c r="AU37" s="87">
        <f>'CFR V1'!AU37+'ARBOR CFR'!AA37</f>
        <v>0</v>
      </c>
      <c r="AV37" s="87">
        <f>'CFR V1'!AV37+'ARBOR CFR'!AB37</f>
        <v>0</v>
      </c>
      <c r="AW37" s="87">
        <f>'CFR V1'!AW37+'ARBOR CFR'!AC37</f>
        <v>0</v>
      </c>
      <c r="AX37" s="87">
        <f>'CFR V1'!AX37+'ARBOR CFR'!AD37</f>
        <v>0</v>
      </c>
      <c r="AY37" s="87">
        <f>'CFR V1'!AY37+'ARBOR CFR'!AE37</f>
        <v>0</v>
      </c>
      <c r="AZ37" s="87">
        <f>'CFR V1'!AZ37+'ARBOR CFR'!AF37</f>
        <v>0</v>
      </c>
      <c r="BA37" s="87">
        <f>'CFR V1'!BA37+'ARBOR CFR'!AG37</f>
        <v>0</v>
      </c>
      <c r="BB37" s="87">
        <f>'CFR V1'!BB37+'ARBOR CFR'!AH37</f>
        <v>0</v>
      </c>
      <c r="BC37" s="87">
        <f>'CFR V1'!BC37+'ARBOR CFR'!AI37</f>
        <v>0</v>
      </c>
      <c r="BD37" s="87">
        <f>'CFR V1'!BD37+'ARBOR CFR'!AJ37</f>
        <v>0</v>
      </c>
      <c r="BE37" s="87">
        <f>'CFR V1'!BE37+'ARBOR CFR'!AK37</f>
        <v>0</v>
      </c>
      <c r="BF37" s="87">
        <f>'CFR V1'!BF37+'ARBOR CFR'!AL37</f>
        <v>0</v>
      </c>
      <c r="BG37" s="87">
        <f>'CFR V1'!BG37+'ARBOR CFR'!AM37</f>
        <v>0</v>
      </c>
      <c r="BH37" s="87">
        <f>'CFR V1'!BH37+'ARBOR CFR'!AN37</f>
        <v>0</v>
      </c>
      <c r="BI37" s="87">
        <f>'CFR V1'!BI37+'ARBOR CFR'!AO37</f>
        <v>0</v>
      </c>
      <c r="BJ37" s="87">
        <f>'CFR V1'!BJ37+'ARBOR CFR'!AP37</f>
        <v>0</v>
      </c>
      <c r="BK37" s="87">
        <f>'CFR V1'!BK37+'ARBOR CFR'!AQ37</f>
        <v>0</v>
      </c>
      <c r="BL37" s="87">
        <f>'CFR V1'!BL37+'CFR V1'!DB37+'ARBOR CFR'!AR37+'ARBOR CFR'!BM37</f>
        <v>0</v>
      </c>
      <c r="BM37" s="87">
        <f>'CFR V1'!BM37+'ARBOR CFR'!AS37</f>
        <v>0</v>
      </c>
      <c r="BN37" s="87">
        <f>'CFR V1'!BN37+'ARBOR CFR'!AT37</f>
        <v>0</v>
      </c>
      <c r="BO37" s="87">
        <f>'CFR V1'!BO37+'ARBOR CFR'!AU37</f>
        <v>0</v>
      </c>
      <c r="BP37" s="87">
        <f>'CFR V1'!BP37+'ARBOR CFR'!AV37</f>
        <v>0</v>
      </c>
      <c r="BQ37" s="87">
        <f>'CFR V1'!BQ37+'ARBOR CFR'!AW37</f>
        <v>0</v>
      </c>
      <c r="BR37" s="87">
        <f>'CFR V1'!BR37+'ARBOR CFR'!AX37</f>
        <v>0</v>
      </c>
      <c r="BS37" s="87">
        <f>'CFR V1'!BS37+'ARBOR CFR'!AY37</f>
        <v>0</v>
      </c>
      <c r="BT37" s="87">
        <f>'CFR V1'!BT37+'ARBOR CFR'!AZ37</f>
        <v>0</v>
      </c>
      <c r="BU37" s="87">
        <f>'CFR V1'!BU37+'ARBOR CFR'!BA37</f>
        <v>0</v>
      </c>
      <c r="BV37" s="87">
        <f>'CFR V1'!BV37+'ARBOR CFR'!BB37</f>
        <v>0</v>
      </c>
      <c r="BW37" s="87">
        <f>'CFR V1'!BW37+'ARBOR CFR'!BC37</f>
        <v>0</v>
      </c>
      <c r="BX37" s="87">
        <f>'CFR V1'!BX37+'ARBOR CFR'!BD37</f>
        <v>0</v>
      </c>
      <c r="BY37" s="87">
        <f>'CFR V1'!BY37+'ARBOR CFR'!BE37</f>
        <v>0</v>
      </c>
      <c r="BZ37" s="87">
        <f>'CFR V1'!BZ37+'ARBOR CFR'!BF37</f>
        <v>0</v>
      </c>
      <c r="CA37" s="87">
        <f>'CFR V1'!CA37+'ARBOR CFR'!BG37</f>
        <v>0</v>
      </c>
      <c r="CB37" s="87">
        <f>'CFR V1'!CB37+'ARBOR CFR'!BH37</f>
        <v>0</v>
      </c>
      <c r="CC37" s="87">
        <f>'CFR V1'!CC37+'ARBOR CFR'!BI37</f>
        <v>0</v>
      </c>
      <c r="CD37" s="87">
        <f>'CFR V1'!CD37+'ARBOR CFR'!BJ37</f>
        <v>0</v>
      </c>
      <c r="CE37" s="87">
        <f>'CFR V1'!CE37+'ARBOR CFR'!BK37</f>
        <v>0</v>
      </c>
      <c r="CF37" s="87">
        <f>'CFR V1'!CF37+'ARBOR CFR'!BL37</f>
        <v>0</v>
      </c>
      <c r="CG37" s="87">
        <v>0</v>
      </c>
      <c r="CH37" s="87">
        <v>0</v>
      </c>
      <c r="CI37" s="87">
        <v>0</v>
      </c>
      <c r="CJ37" s="87">
        <v>1</v>
      </c>
      <c r="CK37" s="87">
        <v>0</v>
      </c>
      <c r="CL37" s="87">
        <v>0</v>
      </c>
      <c r="CM37" s="87">
        <v>0</v>
      </c>
      <c r="CN37" s="87">
        <v>0</v>
      </c>
      <c r="CO37" s="87">
        <v>0</v>
      </c>
      <c r="CP37" s="87">
        <v>0</v>
      </c>
      <c r="CQ37" s="87">
        <v>0</v>
      </c>
      <c r="CR37" s="87">
        <v>0</v>
      </c>
      <c r="CS37" s="87">
        <v>-1.6020988568943721</v>
      </c>
      <c r="CT37" s="87"/>
      <c r="CU37" s="87">
        <v>0</v>
      </c>
      <c r="CV37" s="87"/>
      <c r="CW37" s="87"/>
      <c r="CX37" s="87"/>
      <c r="CY37" s="69"/>
    </row>
    <row r="38" spans="1:103" x14ac:dyDescent="0.25">
      <c r="A38" s="103" t="s">
        <v>343</v>
      </c>
      <c r="B38" s="69" t="s">
        <v>344</v>
      </c>
      <c r="C38" s="69"/>
      <c r="D38" s="84">
        <v>2157</v>
      </c>
      <c r="E38" s="69" t="s">
        <v>344</v>
      </c>
      <c r="F38" s="69" t="s">
        <v>345</v>
      </c>
      <c r="G38" s="69"/>
      <c r="H38" s="69"/>
      <c r="I38" s="69"/>
      <c r="J38" s="69"/>
      <c r="K38" s="69"/>
      <c r="L38" s="69"/>
      <c r="M38" s="69"/>
      <c r="N38" s="69"/>
      <c r="O38" s="69"/>
      <c r="P38" s="69"/>
      <c r="Q38" s="69"/>
      <c r="R38" s="69"/>
      <c r="S38" s="69"/>
      <c r="T38" s="69"/>
      <c r="U38" s="69"/>
      <c r="V38" s="69"/>
      <c r="W38" s="69"/>
      <c r="X38" s="69"/>
      <c r="Y38" s="69"/>
      <c r="Z38" s="87">
        <f>'CFR V1'!Z38</f>
        <v>112603.07999999914</v>
      </c>
      <c r="AA38" s="87">
        <f>'CFR V1'!AA38</f>
        <v>25252.640000000003</v>
      </c>
      <c r="AB38" s="87">
        <f>'CFR V1'!AB38</f>
        <v>0</v>
      </c>
      <c r="AC38" s="87">
        <f>'CFR V1'!AC38+'ARBOR CFR'!G38</f>
        <v>1723554.87</v>
      </c>
      <c r="AD38" s="87">
        <f>'CFR V1'!AD38+'ARBOR CFR'!H38</f>
        <v>0</v>
      </c>
      <c r="AE38" s="87">
        <f>'CFR V1'!AE38+'ARBOR CFR'!I38</f>
        <v>136834.67000000001</v>
      </c>
      <c r="AF38" s="87">
        <f>'CFR V1'!AF38+'ARBOR CFR'!J38</f>
        <v>0</v>
      </c>
      <c r="AG38" s="87">
        <f>'CFR V1'!AG38+'ARBOR CFR'!K38</f>
        <v>146578</v>
      </c>
      <c r="AH38" s="87">
        <f>'CFR V1'!AH38+'ARBOR CFR'!L38</f>
        <v>76656.83</v>
      </c>
      <c r="AI38" s="87">
        <f>'CFR V1'!AI38+'ARBOR CFR'!M38</f>
        <v>312.5</v>
      </c>
      <c r="AJ38" s="87">
        <f>'CFR V1'!AJ38+'ARBOR CFR'!N38</f>
        <v>0</v>
      </c>
      <c r="AK38" s="87">
        <f>'CFR V1'!AK38+'ARBOR CFR'!O38</f>
        <v>16989.62</v>
      </c>
      <c r="AL38" s="87">
        <f>'CFR V1'!AL38+'ARBOR CFR'!P38</f>
        <v>19772.57</v>
      </c>
      <c r="AM38" s="87">
        <f>'CFR V1'!AM38+'ARBOR CFR'!Q38</f>
        <v>0</v>
      </c>
      <c r="AN38" s="87">
        <f>'CFR V1'!AN38+'ARBOR CFR'!R38</f>
        <v>720</v>
      </c>
      <c r="AO38" s="87">
        <f>'CFR V1'!AO38+'CFR V1'!DB38+'ARBOR CFR'!S38+'ARBOR CFR'!BN38</f>
        <v>7510.8799999999992</v>
      </c>
      <c r="AP38" s="87">
        <f>'CFR V1'!AP38+'ARBOR CFR'!T38</f>
        <v>-152.19999999999999</v>
      </c>
      <c r="AQ38" s="87">
        <f>'CFR V1'!AQ38+'ARBOR CFR'!U38</f>
        <v>0</v>
      </c>
      <c r="AR38" s="87">
        <f>'CFR V1'!AR38+'ARBOR CFR'!V38</f>
        <v>0</v>
      </c>
      <c r="AS38" s="87">
        <f>'CFR V1'!AS38+'ARBOR CFR'!W38</f>
        <v>0</v>
      </c>
      <c r="AT38" s="87">
        <f>'CFR V1'!AT38+'ARBOR CFR'!Z38</f>
        <v>959626.55</v>
      </c>
      <c r="AU38" s="87">
        <f>'CFR V1'!AU38+'ARBOR CFR'!AA38</f>
        <v>11625.88</v>
      </c>
      <c r="AV38" s="87">
        <f>'CFR V1'!AV38+'ARBOR CFR'!AB38</f>
        <v>544929.30999999971</v>
      </c>
      <c r="AW38" s="87">
        <f>'CFR V1'!AW38+'ARBOR CFR'!AC38</f>
        <v>18285.8</v>
      </c>
      <c r="AX38" s="87">
        <f>'CFR V1'!AX38+'ARBOR CFR'!AD38</f>
        <v>117511.02</v>
      </c>
      <c r="AY38" s="87">
        <f>'CFR V1'!AY38+'ARBOR CFR'!AE38</f>
        <v>0</v>
      </c>
      <c r="AZ38" s="87">
        <f>'CFR V1'!AZ38+'ARBOR CFR'!AF38</f>
        <v>0</v>
      </c>
      <c r="BA38" s="87">
        <f>'CFR V1'!BA38+'ARBOR CFR'!AG38</f>
        <v>11186.719999999998</v>
      </c>
      <c r="BB38" s="87">
        <f>'CFR V1'!BB38+'ARBOR CFR'!AH38</f>
        <v>6366.11</v>
      </c>
      <c r="BC38" s="87">
        <f>'CFR V1'!BC38+'ARBOR CFR'!AI38</f>
        <v>1690.5</v>
      </c>
      <c r="BD38" s="87">
        <f>'CFR V1'!BD38+'ARBOR CFR'!AJ38</f>
        <v>7972.3600000000006</v>
      </c>
      <c r="BE38" s="87">
        <f>'CFR V1'!BE38+'ARBOR CFR'!AK38</f>
        <v>32005.659999999989</v>
      </c>
      <c r="BF38" s="87">
        <f>'CFR V1'!BF38+'ARBOR CFR'!AL38</f>
        <v>11552.3</v>
      </c>
      <c r="BG38" s="87">
        <f>'CFR V1'!BG38+'ARBOR CFR'!AM38</f>
        <v>43329.94</v>
      </c>
      <c r="BH38" s="87">
        <f>'CFR V1'!BH38+'ARBOR CFR'!AN38</f>
        <v>248.13</v>
      </c>
      <c r="BI38" s="87">
        <f>'CFR V1'!BI38+'ARBOR CFR'!AO38</f>
        <v>21713.94</v>
      </c>
      <c r="BJ38" s="87">
        <f>'CFR V1'!BJ38+'ARBOR CFR'!AP38</f>
        <v>0</v>
      </c>
      <c r="BK38" s="87">
        <f>'CFR V1'!BK38+'ARBOR CFR'!AQ38</f>
        <v>20695.04</v>
      </c>
      <c r="BL38" s="87">
        <f>'CFR V1'!BL38+'CFR V1'!DB38+'ARBOR CFR'!AR38+'ARBOR CFR'!BM38</f>
        <v>52175.82</v>
      </c>
      <c r="BM38" s="87">
        <f>'CFR V1'!BM38+'ARBOR CFR'!AS38</f>
        <v>6727.06</v>
      </c>
      <c r="BN38" s="87">
        <f>'CFR V1'!BN38+'ARBOR CFR'!AT38</f>
        <v>0</v>
      </c>
      <c r="BO38" s="87">
        <f>'CFR V1'!BO38+'ARBOR CFR'!AU38</f>
        <v>0</v>
      </c>
      <c r="BP38" s="87">
        <f>'CFR V1'!BP38+'ARBOR CFR'!AV38</f>
        <v>0</v>
      </c>
      <c r="BQ38" s="87">
        <f>'CFR V1'!BQ38+'ARBOR CFR'!AW38</f>
        <v>0</v>
      </c>
      <c r="BR38" s="87">
        <f>'CFR V1'!BR38+'ARBOR CFR'!AX38</f>
        <v>0</v>
      </c>
      <c r="BS38" s="87">
        <f>'CFR V1'!BS38+'ARBOR CFR'!AY38</f>
        <v>0</v>
      </c>
      <c r="BT38" s="87">
        <f>'CFR V1'!BT38+'ARBOR CFR'!AZ38</f>
        <v>0</v>
      </c>
      <c r="BU38" s="87">
        <f>'CFR V1'!BU38+'ARBOR CFR'!BA38</f>
        <v>18955.91</v>
      </c>
      <c r="BV38" s="87">
        <f>'CFR V1'!BV38+'ARBOR CFR'!BB38</f>
        <v>6762</v>
      </c>
      <c r="BW38" s="87">
        <f>'CFR V1'!BW38+'ARBOR CFR'!BC38</f>
        <v>1166.01</v>
      </c>
      <c r="BX38" s="87">
        <f>'CFR V1'!BX38+'ARBOR CFR'!BD38</f>
        <v>71057.899999999994</v>
      </c>
      <c r="BY38" s="87">
        <f>'CFR V1'!BY38+'ARBOR CFR'!BE38</f>
        <v>28892.78</v>
      </c>
      <c r="BZ38" s="87">
        <f>'CFR V1'!BZ38+'ARBOR CFR'!BF38</f>
        <v>49936.12</v>
      </c>
      <c r="CA38" s="87">
        <f>'CFR V1'!CA38+'ARBOR CFR'!BG38</f>
        <v>78124.45</v>
      </c>
      <c r="CB38" s="87">
        <f>'CFR V1'!CB38+'ARBOR CFR'!BH38</f>
        <v>0</v>
      </c>
      <c r="CC38" s="87">
        <f>'CFR V1'!CC38+'ARBOR CFR'!BI38</f>
        <v>0</v>
      </c>
      <c r="CD38" s="87">
        <f>'CFR V1'!CD38+'ARBOR CFR'!BJ38</f>
        <v>963.3</v>
      </c>
      <c r="CE38" s="87">
        <f>'CFR V1'!CE38+'ARBOR CFR'!BK38</f>
        <v>0</v>
      </c>
      <c r="CF38" s="87">
        <f>'CFR V1'!CF38+'ARBOR CFR'!BL38</f>
        <v>0</v>
      </c>
      <c r="CG38" s="87">
        <v>7499.88</v>
      </c>
      <c r="CH38" s="87">
        <v>0</v>
      </c>
      <c r="CI38" s="87">
        <v>0</v>
      </c>
      <c r="CJ38" s="87">
        <v>1</v>
      </c>
      <c r="CK38" s="87">
        <v>0</v>
      </c>
      <c r="CL38" s="87">
        <v>0</v>
      </c>
      <c r="CM38" s="87">
        <v>0</v>
      </c>
      <c r="CN38" s="87">
        <v>0</v>
      </c>
      <c r="CO38" s="87">
        <v>0</v>
      </c>
      <c r="CP38" s="87">
        <v>0</v>
      </c>
      <c r="CQ38" s="87">
        <v>0</v>
      </c>
      <c r="CR38" s="87">
        <v>0</v>
      </c>
      <c r="CS38" s="87">
        <v>117974.46999999974</v>
      </c>
      <c r="CT38" s="87"/>
      <c r="CU38" s="87">
        <v>32752.520000000004</v>
      </c>
      <c r="CV38" s="87"/>
      <c r="CW38" s="87"/>
      <c r="CX38" s="87"/>
      <c r="CY38" s="69"/>
    </row>
    <row r="39" spans="1:103" x14ac:dyDescent="0.25">
      <c r="A39" s="106" t="s">
        <v>348</v>
      </c>
      <c r="B39" s="69">
        <v>0</v>
      </c>
      <c r="C39" s="85"/>
      <c r="D39" s="86">
        <v>0</v>
      </c>
      <c r="E39" s="85">
        <v>0</v>
      </c>
      <c r="F39" s="85" t="e">
        <v>#N/A</v>
      </c>
      <c r="G39" s="85"/>
      <c r="H39" s="85"/>
      <c r="I39" s="85"/>
      <c r="J39" s="85"/>
      <c r="K39" s="85"/>
      <c r="L39" s="85"/>
      <c r="M39" s="85"/>
      <c r="N39" s="85"/>
      <c r="O39" s="85"/>
      <c r="P39" s="85"/>
      <c r="Q39" s="85"/>
      <c r="R39" s="85"/>
      <c r="S39" s="85"/>
      <c r="T39" s="85"/>
      <c r="U39" s="85"/>
      <c r="V39" s="85"/>
      <c r="W39" s="85"/>
      <c r="X39" s="85"/>
      <c r="Y39" s="85"/>
      <c r="Z39" s="87">
        <f>'CFR V1'!Z39</f>
        <v>4271.4000000000005</v>
      </c>
      <c r="AA39" s="87">
        <f>'CFR V1'!AA39</f>
        <v>0</v>
      </c>
      <c r="AB39" s="87">
        <f>'CFR V1'!AB39</f>
        <v>0</v>
      </c>
      <c r="AC39" s="87">
        <f>'CFR V1'!AC39+'ARBOR CFR'!G39</f>
        <v>0</v>
      </c>
      <c r="AD39" s="87">
        <f>'CFR V1'!AD39+'ARBOR CFR'!H39</f>
        <v>0</v>
      </c>
      <c r="AE39" s="87">
        <f>'CFR V1'!AE39+'ARBOR CFR'!I39</f>
        <v>0</v>
      </c>
      <c r="AF39" s="87">
        <f>'CFR V1'!AF39+'ARBOR CFR'!J39</f>
        <v>0</v>
      </c>
      <c r="AG39" s="87">
        <f>'CFR V1'!AG39+'ARBOR CFR'!K39</f>
        <v>0</v>
      </c>
      <c r="AH39" s="87">
        <f>'CFR V1'!AH39+'ARBOR CFR'!L39</f>
        <v>0</v>
      </c>
      <c r="AI39" s="87">
        <f>'CFR V1'!AI39+'ARBOR CFR'!M39</f>
        <v>0</v>
      </c>
      <c r="AJ39" s="87">
        <f>'CFR V1'!AJ39+'ARBOR CFR'!N39</f>
        <v>0</v>
      </c>
      <c r="AK39" s="87">
        <f>'CFR V1'!AK39+'ARBOR CFR'!O39</f>
        <v>0</v>
      </c>
      <c r="AL39" s="87">
        <f>'CFR V1'!AL39+'ARBOR CFR'!P39</f>
        <v>0</v>
      </c>
      <c r="AM39" s="87">
        <f>'CFR V1'!AM39+'ARBOR CFR'!Q39</f>
        <v>0</v>
      </c>
      <c r="AN39" s="87">
        <f>'CFR V1'!AN39+'ARBOR CFR'!R39</f>
        <v>0</v>
      </c>
      <c r="AO39" s="87">
        <f>'CFR V1'!AO39+'CFR V1'!DB39+'ARBOR CFR'!S39+'ARBOR CFR'!BN39</f>
        <v>0</v>
      </c>
      <c r="AP39" s="87">
        <f>'CFR V1'!AP39+'ARBOR CFR'!T39</f>
        <v>0</v>
      </c>
      <c r="AQ39" s="87">
        <f>'CFR V1'!AQ39+'ARBOR CFR'!U39</f>
        <v>0</v>
      </c>
      <c r="AR39" s="87">
        <f>'CFR V1'!AR39+'ARBOR CFR'!V39</f>
        <v>0</v>
      </c>
      <c r="AS39" s="87">
        <f>'CFR V1'!AS39+'ARBOR CFR'!W39</f>
        <v>0</v>
      </c>
      <c r="AT39" s="87">
        <f>'CFR V1'!AT39+'ARBOR CFR'!Z39</f>
        <v>0</v>
      </c>
      <c r="AU39" s="87">
        <f>'CFR V1'!AU39+'ARBOR CFR'!AA39</f>
        <v>0</v>
      </c>
      <c r="AV39" s="87">
        <f>'CFR V1'!AV39+'ARBOR CFR'!AB39</f>
        <v>0</v>
      </c>
      <c r="AW39" s="87">
        <f>'CFR V1'!AW39+'ARBOR CFR'!AC39</f>
        <v>0</v>
      </c>
      <c r="AX39" s="87">
        <f>'CFR V1'!AX39+'ARBOR CFR'!AD39</f>
        <v>0</v>
      </c>
      <c r="AY39" s="87">
        <f>'CFR V1'!AY39+'ARBOR CFR'!AE39</f>
        <v>0</v>
      </c>
      <c r="AZ39" s="87">
        <f>'CFR V1'!AZ39+'ARBOR CFR'!AF39</f>
        <v>0</v>
      </c>
      <c r="BA39" s="87">
        <f>'CFR V1'!BA39+'ARBOR CFR'!AG39</f>
        <v>0</v>
      </c>
      <c r="BB39" s="87">
        <f>'CFR V1'!BB39+'ARBOR CFR'!AH39</f>
        <v>0</v>
      </c>
      <c r="BC39" s="87">
        <f>'CFR V1'!BC39+'ARBOR CFR'!AI39</f>
        <v>0</v>
      </c>
      <c r="BD39" s="87">
        <f>'CFR V1'!BD39+'ARBOR CFR'!AJ39</f>
        <v>0</v>
      </c>
      <c r="BE39" s="87">
        <f>'CFR V1'!BE39+'ARBOR CFR'!AK39</f>
        <v>0</v>
      </c>
      <c r="BF39" s="87">
        <f>'CFR V1'!BF39+'ARBOR CFR'!AL39</f>
        <v>0</v>
      </c>
      <c r="BG39" s="87">
        <f>'CFR V1'!BG39+'ARBOR CFR'!AM39</f>
        <v>0</v>
      </c>
      <c r="BH39" s="87">
        <f>'CFR V1'!BH39+'ARBOR CFR'!AN39</f>
        <v>0</v>
      </c>
      <c r="BI39" s="87">
        <f>'CFR V1'!BI39+'ARBOR CFR'!AO39</f>
        <v>0</v>
      </c>
      <c r="BJ39" s="87">
        <f>'CFR V1'!BJ39+'ARBOR CFR'!AP39</f>
        <v>0</v>
      </c>
      <c r="BK39" s="87">
        <f>'CFR V1'!BK39+'ARBOR CFR'!AQ39</f>
        <v>0</v>
      </c>
      <c r="BL39" s="87">
        <f>'CFR V1'!BL39+'CFR V1'!DB39+'ARBOR CFR'!AR39+'ARBOR CFR'!BM39</f>
        <v>0</v>
      </c>
      <c r="BM39" s="87">
        <f>'CFR V1'!BM39+'ARBOR CFR'!AS39</f>
        <v>0</v>
      </c>
      <c r="BN39" s="87">
        <f>'CFR V1'!BN39+'ARBOR CFR'!AT39</f>
        <v>0</v>
      </c>
      <c r="BO39" s="87">
        <f>'CFR V1'!BO39+'ARBOR CFR'!AU39</f>
        <v>0</v>
      </c>
      <c r="BP39" s="87">
        <f>'CFR V1'!BP39+'ARBOR CFR'!AV39</f>
        <v>0</v>
      </c>
      <c r="BQ39" s="87">
        <f>'CFR V1'!BQ39+'ARBOR CFR'!AW39</f>
        <v>0</v>
      </c>
      <c r="BR39" s="87">
        <f>'CFR V1'!BR39+'ARBOR CFR'!AX39</f>
        <v>0</v>
      </c>
      <c r="BS39" s="87">
        <f>'CFR V1'!BS39+'ARBOR CFR'!AY39</f>
        <v>0</v>
      </c>
      <c r="BT39" s="87">
        <f>'CFR V1'!BT39+'ARBOR CFR'!AZ39</f>
        <v>0</v>
      </c>
      <c r="BU39" s="87">
        <f>'CFR V1'!BU39+'ARBOR CFR'!BA39</f>
        <v>0</v>
      </c>
      <c r="BV39" s="87">
        <f>'CFR V1'!BV39+'ARBOR CFR'!BB39</f>
        <v>0</v>
      </c>
      <c r="BW39" s="87">
        <f>'CFR V1'!BW39+'ARBOR CFR'!BC39</f>
        <v>0</v>
      </c>
      <c r="BX39" s="87">
        <f>'CFR V1'!BX39+'ARBOR CFR'!BD39</f>
        <v>0</v>
      </c>
      <c r="BY39" s="87">
        <f>'CFR V1'!BY39+'ARBOR CFR'!BE39</f>
        <v>0</v>
      </c>
      <c r="BZ39" s="87">
        <f>'CFR V1'!BZ39+'ARBOR CFR'!BF39</f>
        <v>0</v>
      </c>
      <c r="CA39" s="87">
        <f>'CFR V1'!CA39+'ARBOR CFR'!BG39</f>
        <v>0</v>
      </c>
      <c r="CB39" s="87">
        <f>'CFR V1'!CB39+'ARBOR CFR'!BH39</f>
        <v>0</v>
      </c>
      <c r="CC39" s="87">
        <f>'CFR V1'!CC39+'ARBOR CFR'!BI39</f>
        <v>0</v>
      </c>
      <c r="CD39" s="87">
        <f>'CFR V1'!CD39+'ARBOR CFR'!BJ39</f>
        <v>0</v>
      </c>
      <c r="CE39" s="87">
        <f>'CFR V1'!CE39+'ARBOR CFR'!BK39</f>
        <v>0</v>
      </c>
      <c r="CF39" s="87">
        <f>'CFR V1'!CF39+'ARBOR CFR'!BL39</f>
        <v>0</v>
      </c>
      <c r="CG39" s="87">
        <v>0</v>
      </c>
      <c r="CH39" s="87">
        <v>0</v>
      </c>
      <c r="CI39" s="87">
        <v>0</v>
      </c>
      <c r="CJ39" s="87">
        <v>1</v>
      </c>
      <c r="CK39" s="87">
        <v>0</v>
      </c>
      <c r="CL39" s="87">
        <v>0</v>
      </c>
      <c r="CM39" s="87">
        <v>0</v>
      </c>
      <c r="CN39" s="87">
        <v>0</v>
      </c>
      <c r="CO39" s="87">
        <v>0</v>
      </c>
      <c r="CP39" s="87">
        <v>0</v>
      </c>
      <c r="CQ39" s="87">
        <v>0</v>
      </c>
      <c r="CR39" s="87">
        <v>0</v>
      </c>
      <c r="CS39" s="87">
        <v>4271.4000000000005</v>
      </c>
      <c r="CT39" s="87"/>
      <c r="CU39" s="87">
        <v>0</v>
      </c>
      <c r="CV39" s="87"/>
      <c r="CW39" s="87"/>
      <c r="CX39" s="87"/>
      <c r="CY39" s="69"/>
    </row>
    <row r="40" spans="1:103" x14ac:dyDescent="0.25">
      <c r="A40" s="103" t="s">
        <v>349</v>
      </c>
      <c r="B40" s="69" t="s">
        <v>350</v>
      </c>
      <c r="C40" s="69"/>
      <c r="D40" s="84">
        <v>3337</v>
      </c>
      <c r="E40" s="69" t="s">
        <v>350</v>
      </c>
      <c r="F40" s="69" t="s">
        <v>351</v>
      </c>
      <c r="G40" s="69"/>
      <c r="H40" s="69"/>
      <c r="I40" s="69"/>
      <c r="J40" s="69"/>
      <c r="K40" s="69"/>
      <c r="L40" s="69"/>
      <c r="M40" s="69"/>
      <c r="N40" s="69"/>
      <c r="O40" s="69"/>
      <c r="P40" s="69"/>
      <c r="Q40" s="69"/>
      <c r="R40" s="69"/>
      <c r="S40" s="69"/>
      <c r="T40" s="69"/>
      <c r="U40" s="69"/>
      <c r="V40" s="69"/>
      <c r="W40" s="69"/>
      <c r="X40" s="69"/>
      <c r="Y40" s="69"/>
      <c r="Z40" s="87">
        <f>'CFR V1'!Z40</f>
        <v>186066.27000000011</v>
      </c>
      <c r="AA40" s="87">
        <f>'CFR V1'!AA40</f>
        <v>65290.889999999992</v>
      </c>
      <c r="AB40" s="87">
        <f>'CFR V1'!AB40</f>
        <v>0</v>
      </c>
      <c r="AC40" s="87">
        <f>'CFR V1'!AC40+'ARBOR CFR'!G40</f>
        <v>1034814.93</v>
      </c>
      <c r="AD40" s="87">
        <f>'CFR V1'!AD40+'ARBOR CFR'!H40</f>
        <v>0</v>
      </c>
      <c r="AE40" s="87">
        <f>'CFR V1'!AE40+'ARBOR CFR'!I40</f>
        <v>17704</v>
      </c>
      <c r="AF40" s="87">
        <f>'CFR V1'!AF40+'ARBOR CFR'!J40</f>
        <v>0</v>
      </c>
      <c r="AG40" s="87">
        <f>'CFR V1'!AG40+'ARBOR CFR'!K40</f>
        <v>10155</v>
      </c>
      <c r="AH40" s="87">
        <f>'CFR V1'!AH40+'ARBOR CFR'!L40</f>
        <v>73483</v>
      </c>
      <c r="AI40" s="87">
        <f>'CFR V1'!AI40+'ARBOR CFR'!M40</f>
        <v>4730.16</v>
      </c>
      <c r="AJ40" s="87">
        <f>'CFR V1'!AJ40+'ARBOR CFR'!N40</f>
        <v>6579.5</v>
      </c>
      <c r="AK40" s="87">
        <f>'CFR V1'!AK40+'ARBOR CFR'!O40</f>
        <v>70767.91</v>
      </c>
      <c r="AL40" s="87">
        <f>'CFR V1'!AL40+'ARBOR CFR'!P40</f>
        <v>26000.77</v>
      </c>
      <c r="AM40" s="87">
        <f>'CFR V1'!AM40+'ARBOR CFR'!Q40</f>
        <v>14250</v>
      </c>
      <c r="AN40" s="87">
        <f>'CFR V1'!AN40+'ARBOR CFR'!R40</f>
        <v>0</v>
      </c>
      <c r="AO40" s="87">
        <f>'CFR V1'!AO40+'CFR V1'!DB40+'ARBOR CFR'!S40+'ARBOR CFR'!BN40</f>
        <v>28598.170000000002</v>
      </c>
      <c r="AP40" s="87">
        <f>'CFR V1'!AP40+'ARBOR CFR'!T40</f>
        <v>0</v>
      </c>
      <c r="AQ40" s="87">
        <f>'CFR V1'!AQ40+'ARBOR CFR'!U40</f>
        <v>0</v>
      </c>
      <c r="AR40" s="87">
        <f>'CFR V1'!AR40+'ARBOR CFR'!V40</f>
        <v>0</v>
      </c>
      <c r="AS40" s="87">
        <f>'CFR V1'!AS40+'ARBOR CFR'!W40</f>
        <v>0</v>
      </c>
      <c r="AT40" s="87">
        <f>'CFR V1'!AT40+'ARBOR CFR'!Z40</f>
        <v>545915.82999999996</v>
      </c>
      <c r="AU40" s="87">
        <f>'CFR V1'!AU40+'ARBOR CFR'!AA40</f>
        <v>38751.480000000003</v>
      </c>
      <c r="AV40" s="87">
        <f>'CFR V1'!AV40+'ARBOR CFR'!AB40</f>
        <v>207337.63999999981</v>
      </c>
      <c r="AW40" s="87">
        <f>'CFR V1'!AW40+'ARBOR CFR'!AC40</f>
        <v>21146.18</v>
      </c>
      <c r="AX40" s="87">
        <f>'CFR V1'!AX40+'ARBOR CFR'!AD40</f>
        <v>64575.63</v>
      </c>
      <c r="AY40" s="87">
        <f>'CFR V1'!AY40+'ARBOR CFR'!AE40</f>
        <v>0</v>
      </c>
      <c r="AZ40" s="87">
        <f>'CFR V1'!AZ40+'ARBOR CFR'!AF40</f>
        <v>54499.260000000009</v>
      </c>
      <c r="BA40" s="87">
        <f>'CFR V1'!BA40+'ARBOR CFR'!AG40</f>
        <v>1453.93</v>
      </c>
      <c r="BB40" s="87">
        <f>'CFR V1'!BB40+'ARBOR CFR'!AH40</f>
        <v>6593.6</v>
      </c>
      <c r="BC40" s="87">
        <f>'CFR V1'!BC40+'ARBOR CFR'!AI40</f>
        <v>0</v>
      </c>
      <c r="BD40" s="87">
        <f>'CFR V1'!BD40+'ARBOR CFR'!AJ40</f>
        <v>9655.35</v>
      </c>
      <c r="BE40" s="87">
        <f>'CFR V1'!BE40+'ARBOR CFR'!AK40</f>
        <v>17060.23</v>
      </c>
      <c r="BF40" s="87">
        <f>'CFR V1'!BF40+'ARBOR CFR'!AL40</f>
        <v>8198.61</v>
      </c>
      <c r="BG40" s="87">
        <f>'CFR V1'!BG40+'ARBOR CFR'!AM40</f>
        <v>33747.619999999995</v>
      </c>
      <c r="BH40" s="87">
        <f>'CFR V1'!BH40+'ARBOR CFR'!AN40</f>
        <v>4548.24</v>
      </c>
      <c r="BI40" s="87">
        <f>'CFR V1'!BI40+'ARBOR CFR'!AO40</f>
        <v>27967.25</v>
      </c>
      <c r="BJ40" s="87">
        <f>'CFR V1'!BJ40+'ARBOR CFR'!AP40</f>
        <v>0</v>
      </c>
      <c r="BK40" s="87">
        <f>'CFR V1'!BK40+'ARBOR CFR'!AQ40</f>
        <v>5876.66</v>
      </c>
      <c r="BL40" s="87">
        <f>'CFR V1'!BL40+'CFR V1'!DB40+'ARBOR CFR'!AR40+'ARBOR CFR'!BM40</f>
        <v>47652.29</v>
      </c>
      <c r="BM40" s="87">
        <f>'CFR V1'!BM40+'ARBOR CFR'!AS40</f>
        <v>7456.89</v>
      </c>
      <c r="BN40" s="87">
        <f>'CFR V1'!BN40+'ARBOR CFR'!AT40</f>
        <v>0</v>
      </c>
      <c r="BO40" s="87">
        <f>'CFR V1'!BO40+'ARBOR CFR'!AU40</f>
        <v>0</v>
      </c>
      <c r="BP40" s="87">
        <f>'CFR V1'!BP40+'ARBOR CFR'!AV40</f>
        <v>0</v>
      </c>
      <c r="BQ40" s="87">
        <f>'CFR V1'!BQ40+'ARBOR CFR'!AW40</f>
        <v>0</v>
      </c>
      <c r="BR40" s="87">
        <f>'CFR V1'!BR40+'ARBOR CFR'!AX40</f>
        <v>0</v>
      </c>
      <c r="BS40" s="87">
        <f>'CFR V1'!BS40+'ARBOR CFR'!AY40</f>
        <v>0</v>
      </c>
      <c r="BT40" s="87">
        <f>'CFR V1'!BT40+'ARBOR CFR'!AZ40</f>
        <v>0</v>
      </c>
      <c r="BU40" s="87">
        <f>'CFR V1'!BU40+'ARBOR CFR'!BA40</f>
        <v>21157.64</v>
      </c>
      <c r="BV40" s="87">
        <f>'CFR V1'!BV40+'ARBOR CFR'!BB40</f>
        <v>4807</v>
      </c>
      <c r="BW40" s="87">
        <f>'CFR V1'!BW40+'ARBOR CFR'!BC40</f>
        <v>4263</v>
      </c>
      <c r="BX40" s="87">
        <f>'CFR V1'!BX40+'ARBOR CFR'!BD40</f>
        <v>80074.05</v>
      </c>
      <c r="BY40" s="87">
        <f>'CFR V1'!BY40+'ARBOR CFR'!BE40</f>
        <v>20518.150000000001</v>
      </c>
      <c r="BZ40" s="87">
        <f>'CFR V1'!BZ40+'ARBOR CFR'!BF40</f>
        <v>15007.6</v>
      </c>
      <c r="CA40" s="87">
        <f>'CFR V1'!CA40+'ARBOR CFR'!BG40</f>
        <v>26764.31</v>
      </c>
      <c r="CB40" s="87">
        <f>'CFR V1'!CB40+'ARBOR CFR'!BH40</f>
        <v>0</v>
      </c>
      <c r="CC40" s="87">
        <f>'CFR V1'!CC40+'ARBOR CFR'!BI40</f>
        <v>0</v>
      </c>
      <c r="CD40" s="87">
        <f>'CFR V1'!CD40+'ARBOR CFR'!BJ40</f>
        <v>32203.68</v>
      </c>
      <c r="CE40" s="87">
        <f>'CFR V1'!CE40+'ARBOR CFR'!BK40</f>
        <v>0</v>
      </c>
      <c r="CF40" s="87">
        <f>'CFR V1'!CF40+'ARBOR CFR'!BL40</f>
        <v>0</v>
      </c>
      <c r="CG40" s="87">
        <v>0</v>
      </c>
      <c r="CH40" s="87">
        <v>0</v>
      </c>
      <c r="CI40" s="87">
        <v>0</v>
      </c>
      <c r="CJ40" s="87">
        <v>1</v>
      </c>
      <c r="CK40" s="87">
        <v>0</v>
      </c>
      <c r="CL40" s="87">
        <v>0</v>
      </c>
      <c r="CM40" s="87">
        <v>0</v>
      </c>
      <c r="CN40" s="87">
        <v>0</v>
      </c>
      <c r="CO40" s="87">
        <v>0</v>
      </c>
      <c r="CP40" s="87">
        <v>0</v>
      </c>
      <c r="CQ40" s="87">
        <v>0</v>
      </c>
      <c r="CR40" s="87">
        <v>0</v>
      </c>
      <c r="CS40" s="87">
        <v>155902.97000000044</v>
      </c>
      <c r="CT40" s="87"/>
      <c r="CU40" s="87">
        <v>65290.889999999992</v>
      </c>
      <c r="CV40" s="87"/>
      <c r="CW40" s="87"/>
      <c r="CX40" s="87"/>
      <c r="CY40" s="69"/>
    </row>
    <row r="41" spans="1:103" x14ac:dyDescent="0.25">
      <c r="A41" s="103" t="s">
        <v>354</v>
      </c>
      <c r="B41" s="69" t="s">
        <v>355</v>
      </c>
      <c r="C41" s="69"/>
      <c r="D41" s="84">
        <v>3338</v>
      </c>
      <c r="E41" s="69" t="s">
        <v>355</v>
      </c>
      <c r="F41" s="69" t="s">
        <v>356</v>
      </c>
      <c r="G41" s="69"/>
      <c r="H41" s="69"/>
      <c r="I41" s="69"/>
      <c r="J41" s="69"/>
      <c r="K41" s="69"/>
      <c r="L41" s="69"/>
      <c r="M41" s="69"/>
      <c r="N41" s="69"/>
      <c r="O41" s="69"/>
      <c r="P41" s="69"/>
      <c r="Q41" s="69"/>
      <c r="R41" s="69"/>
      <c r="S41" s="69"/>
      <c r="T41" s="69"/>
      <c r="U41" s="69"/>
      <c r="V41" s="69"/>
      <c r="W41" s="69"/>
      <c r="X41" s="69"/>
      <c r="Y41" s="69"/>
      <c r="Z41" s="87">
        <f>'CFR V1'!Z41</f>
        <v>280127.7</v>
      </c>
      <c r="AA41" s="87">
        <f>'CFR V1'!AA41</f>
        <v>6331.8300000000017</v>
      </c>
      <c r="AB41" s="87">
        <f>'CFR V1'!AB41</f>
        <v>0</v>
      </c>
      <c r="AC41" s="87">
        <f>'CFR V1'!AC41+'ARBOR CFR'!G41</f>
        <v>2170134</v>
      </c>
      <c r="AD41" s="87">
        <f>'CFR V1'!AD41+'ARBOR CFR'!H41</f>
        <v>0</v>
      </c>
      <c r="AE41" s="87">
        <f>'CFR V1'!AE41+'ARBOR CFR'!I41</f>
        <v>101761</v>
      </c>
      <c r="AF41" s="87">
        <f>'CFR V1'!AF41+'ARBOR CFR'!J41</f>
        <v>0</v>
      </c>
      <c r="AG41" s="87">
        <f>'CFR V1'!AG41+'ARBOR CFR'!K41</f>
        <v>143440</v>
      </c>
      <c r="AH41" s="87">
        <f>'CFR V1'!AH41+'ARBOR CFR'!L41</f>
        <v>84873</v>
      </c>
      <c r="AI41" s="87">
        <f>'CFR V1'!AI41+'ARBOR CFR'!M41</f>
        <v>1219.5</v>
      </c>
      <c r="AJ41" s="87">
        <f>'CFR V1'!AJ41+'ARBOR CFR'!N41</f>
        <v>26989.91</v>
      </c>
      <c r="AK41" s="87">
        <f>'CFR V1'!AK41+'ARBOR CFR'!O41</f>
        <v>70845.009999999995</v>
      </c>
      <c r="AL41" s="87">
        <f>'CFR V1'!AL41+'ARBOR CFR'!P41</f>
        <v>72719.459999999992</v>
      </c>
      <c r="AM41" s="87">
        <f>'CFR V1'!AM41+'ARBOR CFR'!Q41</f>
        <v>0</v>
      </c>
      <c r="AN41" s="87">
        <f>'CFR V1'!AN41+'ARBOR CFR'!R41</f>
        <v>42308</v>
      </c>
      <c r="AO41" s="87">
        <f>'CFR V1'!AO41+'CFR V1'!DB41+'ARBOR CFR'!S41+'ARBOR CFR'!BN41</f>
        <v>43361.869999999995</v>
      </c>
      <c r="AP41" s="87">
        <f>'CFR V1'!AP41+'ARBOR CFR'!T41</f>
        <v>3182</v>
      </c>
      <c r="AQ41" s="87">
        <f>'CFR V1'!AQ41+'ARBOR CFR'!U41</f>
        <v>0</v>
      </c>
      <c r="AR41" s="87">
        <f>'CFR V1'!AR41+'ARBOR CFR'!V41</f>
        <v>0</v>
      </c>
      <c r="AS41" s="87">
        <f>'CFR V1'!AS41+'ARBOR CFR'!W41</f>
        <v>0</v>
      </c>
      <c r="AT41" s="87">
        <f>'CFR V1'!AT41+'ARBOR CFR'!Z41</f>
        <v>1529222.3</v>
      </c>
      <c r="AU41" s="87">
        <f>'CFR V1'!AU41+'ARBOR CFR'!AA41</f>
        <v>5548.64</v>
      </c>
      <c r="AV41" s="87">
        <f>'CFR V1'!AV41+'ARBOR CFR'!AB41</f>
        <v>564862.45999999868</v>
      </c>
      <c r="AW41" s="87">
        <f>'CFR V1'!AW41+'ARBOR CFR'!AC41</f>
        <v>64056.28</v>
      </c>
      <c r="AX41" s="87">
        <f>'CFR V1'!AX41+'ARBOR CFR'!AD41</f>
        <v>92766.55</v>
      </c>
      <c r="AY41" s="87">
        <f>'CFR V1'!AY41+'ARBOR CFR'!AE41</f>
        <v>0</v>
      </c>
      <c r="AZ41" s="87">
        <f>'CFR V1'!AZ41+'ARBOR CFR'!AF41</f>
        <v>42650.849999999955</v>
      </c>
      <c r="BA41" s="87">
        <f>'CFR V1'!BA41+'ARBOR CFR'!AG41</f>
        <v>22059.379999999994</v>
      </c>
      <c r="BB41" s="87">
        <f>'CFR V1'!BB41+'ARBOR CFR'!AH41</f>
        <v>6157.22</v>
      </c>
      <c r="BC41" s="87">
        <f>'CFR V1'!BC41+'ARBOR CFR'!AI41</f>
        <v>9785.3799999999992</v>
      </c>
      <c r="BD41" s="87">
        <f>'CFR V1'!BD41+'ARBOR CFR'!AJ41</f>
        <v>0</v>
      </c>
      <c r="BE41" s="87">
        <f>'CFR V1'!BE41+'ARBOR CFR'!AK41</f>
        <v>15476.399999999998</v>
      </c>
      <c r="BF41" s="87">
        <f>'CFR V1'!BF41+'ARBOR CFR'!AL41</f>
        <v>5207.21</v>
      </c>
      <c r="BG41" s="87">
        <f>'CFR V1'!BG41+'ARBOR CFR'!AM41</f>
        <v>4193.5899999999992</v>
      </c>
      <c r="BH41" s="87">
        <f>'CFR V1'!BH41+'ARBOR CFR'!AN41</f>
        <v>16194.36</v>
      </c>
      <c r="BI41" s="87">
        <f>'CFR V1'!BI41+'ARBOR CFR'!AO41</f>
        <v>23907.39</v>
      </c>
      <c r="BJ41" s="87">
        <f>'CFR V1'!BJ41+'ARBOR CFR'!AP41</f>
        <v>0</v>
      </c>
      <c r="BK41" s="87">
        <f>'CFR V1'!BK41+'ARBOR CFR'!AQ41</f>
        <v>26730.12</v>
      </c>
      <c r="BL41" s="87">
        <f>'CFR V1'!BL41+'CFR V1'!DB41+'ARBOR CFR'!AR41+'ARBOR CFR'!BM41</f>
        <v>51891.369999999995</v>
      </c>
      <c r="BM41" s="87">
        <f>'CFR V1'!BM41+'ARBOR CFR'!AS41</f>
        <v>17131.34</v>
      </c>
      <c r="BN41" s="87">
        <f>'CFR V1'!BN41+'ARBOR CFR'!AT41</f>
        <v>0</v>
      </c>
      <c r="BO41" s="87">
        <f>'CFR V1'!BO41+'ARBOR CFR'!AU41</f>
        <v>0</v>
      </c>
      <c r="BP41" s="87">
        <f>'CFR V1'!BP41+'ARBOR CFR'!AV41</f>
        <v>0</v>
      </c>
      <c r="BQ41" s="87">
        <f>'CFR V1'!BQ41+'ARBOR CFR'!AW41</f>
        <v>0</v>
      </c>
      <c r="BR41" s="87">
        <f>'CFR V1'!BR41+'ARBOR CFR'!AX41</f>
        <v>0</v>
      </c>
      <c r="BS41" s="87">
        <f>'CFR V1'!BS41+'ARBOR CFR'!AY41</f>
        <v>0</v>
      </c>
      <c r="BT41" s="87">
        <f>'CFR V1'!BT41+'ARBOR CFR'!AZ41</f>
        <v>0</v>
      </c>
      <c r="BU41" s="87">
        <f>'CFR V1'!BU41+'ARBOR CFR'!BA41</f>
        <v>26403.089999999997</v>
      </c>
      <c r="BV41" s="87">
        <f>'CFR V1'!BV41+'ARBOR CFR'!BB41</f>
        <v>9545</v>
      </c>
      <c r="BW41" s="87">
        <f>'CFR V1'!BW41+'ARBOR CFR'!BC41</f>
        <v>2100</v>
      </c>
      <c r="BX41" s="87">
        <f>'CFR V1'!BX41+'ARBOR CFR'!BD41</f>
        <v>168149.45</v>
      </c>
      <c r="BY41" s="87">
        <f>'CFR V1'!BY41+'ARBOR CFR'!BE41</f>
        <v>0</v>
      </c>
      <c r="BZ41" s="87">
        <f>'CFR V1'!BZ41+'ARBOR CFR'!BF41</f>
        <v>87745.69</v>
      </c>
      <c r="CA41" s="87">
        <f>'CFR V1'!CA41+'ARBOR CFR'!BG41</f>
        <v>38280.68</v>
      </c>
      <c r="CB41" s="87">
        <f>'CFR V1'!CB41+'ARBOR CFR'!BH41</f>
        <v>0</v>
      </c>
      <c r="CC41" s="87">
        <f>'CFR V1'!CC41+'ARBOR CFR'!BI41</f>
        <v>0</v>
      </c>
      <c r="CD41" s="87">
        <f>'CFR V1'!CD41+'ARBOR CFR'!BJ41</f>
        <v>0</v>
      </c>
      <c r="CE41" s="87">
        <f>'CFR V1'!CE41+'ARBOR CFR'!BK41</f>
        <v>0</v>
      </c>
      <c r="CF41" s="87">
        <f>'CFR V1'!CF41+'ARBOR CFR'!BL41</f>
        <v>0</v>
      </c>
      <c r="CG41" s="87">
        <v>0</v>
      </c>
      <c r="CH41" s="87">
        <v>0</v>
      </c>
      <c r="CI41" s="87">
        <v>0</v>
      </c>
      <c r="CJ41" s="87">
        <v>1</v>
      </c>
      <c r="CK41" s="87">
        <v>0</v>
      </c>
      <c r="CL41" s="87">
        <v>0</v>
      </c>
      <c r="CM41" s="87">
        <v>0</v>
      </c>
      <c r="CN41" s="87">
        <v>0</v>
      </c>
      <c r="CO41" s="87">
        <v>0</v>
      </c>
      <c r="CP41" s="87">
        <v>0</v>
      </c>
      <c r="CQ41" s="87">
        <v>0</v>
      </c>
      <c r="CR41" s="87">
        <v>0</v>
      </c>
      <c r="CS41" s="87">
        <v>73666.820000001229</v>
      </c>
      <c r="CT41" s="87"/>
      <c r="CU41" s="87">
        <v>6331.8300000000017</v>
      </c>
      <c r="CV41" s="87"/>
      <c r="CW41" s="87"/>
      <c r="CX41" s="87"/>
      <c r="CY41" s="69"/>
    </row>
    <row r="42" spans="1:103" x14ac:dyDescent="0.25">
      <c r="A42" s="104" t="s">
        <v>359</v>
      </c>
      <c r="B42" s="69" t="s">
        <v>360</v>
      </c>
      <c r="C42" s="69"/>
      <c r="D42" s="84">
        <v>3342</v>
      </c>
      <c r="E42" s="69" t="s">
        <v>360</v>
      </c>
      <c r="F42" s="69" t="s">
        <v>361</v>
      </c>
      <c r="G42" s="69"/>
      <c r="H42" s="69"/>
      <c r="I42" s="69"/>
      <c r="J42" s="69"/>
      <c r="K42" s="69"/>
      <c r="L42" s="69"/>
      <c r="M42" s="69"/>
      <c r="N42" s="69"/>
      <c r="O42" s="69"/>
      <c r="P42" s="69"/>
      <c r="Q42" s="69"/>
      <c r="R42" s="69"/>
      <c r="S42" s="69"/>
      <c r="T42" s="69"/>
      <c r="U42" s="69"/>
      <c r="V42" s="69"/>
      <c r="W42" s="69"/>
      <c r="X42" s="69"/>
      <c r="Y42" s="69"/>
      <c r="Z42" s="87">
        <f>'CFR V1'!Z42</f>
        <v>38755.279999999999</v>
      </c>
      <c r="AA42" s="87">
        <f>'CFR V1'!AA42</f>
        <v>9316.6300000000047</v>
      </c>
      <c r="AB42" s="87">
        <f>'CFR V1'!AB42</f>
        <v>0</v>
      </c>
      <c r="AC42" s="87">
        <f>'CFR V1'!AC42+'ARBOR CFR'!G42</f>
        <v>629241</v>
      </c>
      <c r="AD42" s="87">
        <f>'CFR V1'!AD42+'ARBOR CFR'!H42</f>
        <v>0</v>
      </c>
      <c r="AE42" s="87">
        <f>'CFR V1'!AE42+'ARBOR CFR'!I42</f>
        <v>17059</v>
      </c>
      <c r="AF42" s="87">
        <f>'CFR V1'!AF42+'ARBOR CFR'!J42</f>
        <v>0</v>
      </c>
      <c r="AG42" s="87">
        <f>'CFR V1'!AG42+'ARBOR CFR'!K42</f>
        <v>24357.5</v>
      </c>
      <c r="AH42" s="87">
        <f>'CFR V1'!AH42+'ARBOR CFR'!L42</f>
        <v>59622</v>
      </c>
      <c r="AI42" s="87">
        <f>'CFR V1'!AI42+'ARBOR CFR'!M42</f>
        <v>25000</v>
      </c>
      <c r="AJ42" s="87">
        <f>'CFR V1'!AJ42+'ARBOR CFR'!N42</f>
        <v>405</v>
      </c>
      <c r="AK42" s="87">
        <f>'CFR V1'!AK42+'ARBOR CFR'!O42</f>
        <v>9343.7000000000007</v>
      </c>
      <c r="AL42" s="87">
        <f>'CFR V1'!AL42+'ARBOR CFR'!P42</f>
        <v>9957.58</v>
      </c>
      <c r="AM42" s="87">
        <f>'CFR V1'!AM42+'ARBOR CFR'!Q42</f>
        <v>0</v>
      </c>
      <c r="AN42" s="87">
        <f>'CFR V1'!AN42+'ARBOR CFR'!R42</f>
        <v>0</v>
      </c>
      <c r="AO42" s="87">
        <f>'CFR V1'!AO42+'CFR V1'!DB42+'ARBOR CFR'!S42+'ARBOR CFR'!BN42</f>
        <v>35731.18</v>
      </c>
      <c r="AP42" s="87">
        <f>'CFR V1'!AP42+'ARBOR CFR'!T42</f>
        <v>4319</v>
      </c>
      <c r="AQ42" s="87">
        <f>'CFR V1'!AQ42+'ARBOR CFR'!U42</f>
        <v>0</v>
      </c>
      <c r="AR42" s="87">
        <f>'CFR V1'!AR42+'ARBOR CFR'!V42</f>
        <v>0</v>
      </c>
      <c r="AS42" s="87">
        <f>'CFR V1'!AS42+'ARBOR CFR'!W42</f>
        <v>0</v>
      </c>
      <c r="AT42" s="87">
        <f>'CFR V1'!AT42+'ARBOR CFR'!Z42</f>
        <v>393824.52999999997</v>
      </c>
      <c r="AU42" s="87">
        <f>'CFR V1'!AU42+'ARBOR CFR'!AA42</f>
        <v>1288.9000000000001</v>
      </c>
      <c r="AV42" s="87">
        <f>'CFR V1'!AV42+'ARBOR CFR'!AB42</f>
        <v>139168.65999999995</v>
      </c>
      <c r="AW42" s="87">
        <f>'CFR V1'!AW42+'ARBOR CFR'!AC42</f>
        <v>23192.05</v>
      </c>
      <c r="AX42" s="87">
        <f>'CFR V1'!AX42+'ARBOR CFR'!AD42</f>
        <v>51502.3</v>
      </c>
      <c r="AY42" s="87">
        <f>'CFR V1'!AY42+'ARBOR CFR'!AE42</f>
        <v>0</v>
      </c>
      <c r="AZ42" s="87">
        <f>'CFR V1'!AZ42+'ARBOR CFR'!AF42</f>
        <v>6365.0499999999993</v>
      </c>
      <c r="BA42" s="87">
        <f>'CFR V1'!BA42+'ARBOR CFR'!AG42</f>
        <v>2883.67</v>
      </c>
      <c r="BB42" s="87">
        <f>'CFR V1'!BB42+'ARBOR CFR'!AH42</f>
        <v>7597.5</v>
      </c>
      <c r="BC42" s="87">
        <f>'CFR V1'!BC42+'ARBOR CFR'!AI42</f>
        <v>4007.98</v>
      </c>
      <c r="BD42" s="87">
        <f>'CFR V1'!BD42+'ARBOR CFR'!AJ42</f>
        <v>0</v>
      </c>
      <c r="BE42" s="87">
        <f>'CFR V1'!BE42+'ARBOR CFR'!AK42</f>
        <v>7214.03</v>
      </c>
      <c r="BF42" s="87">
        <f>'CFR V1'!BF42+'ARBOR CFR'!AL42</f>
        <v>7923.24</v>
      </c>
      <c r="BG42" s="87">
        <f>'CFR V1'!BG42+'ARBOR CFR'!AM42</f>
        <v>0</v>
      </c>
      <c r="BH42" s="87">
        <f>'CFR V1'!BH42+'ARBOR CFR'!AN42</f>
        <v>2483.06</v>
      </c>
      <c r="BI42" s="87">
        <f>'CFR V1'!BI42+'ARBOR CFR'!AO42</f>
        <v>10547.35</v>
      </c>
      <c r="BJ42" s="87">
        <f>'CFR V1'!BJ42+'ARBOR CFR'!AP42</f>
        <v>0</v>
      </c>
      <c r="BK42" s="87">
        <f>'CFR V1'!BK42+'ARBOR CFR'!AQ42</f>
        <v>37704.67</v>
      </c>
      <c r="BL42" s="87">
        <f>'CFR V1'!BL42+'CFR V1'!DB42+'ARBOR CFR'!AR42+'ARBOR CFR'!BM42</f>
        <v>36830.339999999997</v>
      </c>
      <c r="BM42" s="87">
        <f>'CFR V1'!BM42+'ARBOR CFR'!AS42</f>
        <v>1611</v>
      </c>
      <c r="BN42" s="87">
        <f>'CFR V1'!BN42+'ARBOR CFR'!AT42</f>
        <v>0</v>
      </c>
      <c r="BO42" s="87">
        <f>'CFR V1'!BO42+'ARBOR CFR'!AU42</f>
        <v>0</v>
      </c>
      <c r="BP42" s="87">
        <f>'CFR V1'!BP42+'ARBOR CFR'!AV42</f>
        <v>0</v>
      </c>
      <c r="BQ42" s="87">
        <f>'CFR V1'!BQ42+'ARBOR CFR'!AW42</f>
        <v>0</v>
      </c>
      <c r="BR42" s="87">
        <f>'CFR V1'!BR42+'ARBOR CFR'!AX42</f>
        <v>0</v>
      </c>
      <c r="BS42" s="87">
        <f>'CFR V1'!BS42+'ARBOR CFR'!AY42</f>
        <v>0</v>
      </c>
      <c r="BT42" s="87">
        <f>'CFR V1'!BT42+'ARBOR CFR'!AZ42</f>
        <v>0</v>
      </c>
      <c r="BU42" s="87">
        <f>'CFR V1'!BU42+'ARBOR CFR'!BA42</f>
        <v>19735.07</v>
      </c>
      <c r="BV42" s="87">
        <f>'CFR V1'!BV42+'ARBOR CFR'!BB42</f>
        <v>1525.65</v>
      </c>
      <c r="BW42" s="87">
        <f>'CFR V1'!BW42+'ARBOR CFR'!BC42</f>
        <v>33551.870000000003</v>
      </c>
      <c r="BX42" s="87">
        <f>'CFR V1'!BX42+'ARBOR CFR'!BD42</f>
        <v>35378.400000000001</v>
      </c>
      <c r="BY42" s="87">
        <f>'CFR V1'!BY42+'ARBOR CFR'!BE42</f>
        <v>422.23</v>
      </c>
      <c r="BZ42" s="87">
        <f>'CFR V1'!BZ42+'ARBOR CFR'!BF42</f>
        <v>6110.55</v>
      </c>
      <c r="CA42" s="87">
        <f>'CFR V1'!CA42+'ARBOR CFR'!BG42</f>
        <v>16490.54</v>
      </c>
      <c r="CB42" s="87">
        <f>'CFR V1'!CB42+'ARBOR CFR'!BH42</f>
        <v>0</v>
      </c>
      <c r="CC42" s="87">
        <f>'CFR V1'!CC42+'ARBOR CFR'!BI42</f>
        <v>0</v>
      </c>
      <c r="CD42" s="87">
        <f>'CFR V1'!CD42+'ARBOR CFR'!BJ42</f>
        <v>0</v>
      </c>
      <c r="CE42" s="87">
        <f>'CFR V1'!CE42+'ARBOR CFR'!BK42</f>
        <v>0</v>
      </c>
      <c r="CF42" s="87">
        <f>'CFR V1'!CF42+'ARBOR CFR'!BL42</f>
        <v>0</v>
      </c>
      <c r="CG42" s="87">
        <v>0</v>
      </c>
      <c r="CH42" s="87">
        <v>0</v>
      </c>
      <c r="CI42" s="87">
        <v>0</v>
      </c>
      <c r="CJ42" s="87">
        <v>1</v>
      </c>
      <c r="CK42" s="87">
        <v>0</v>
      </c>
      <c r="CL42" s="87">
        <v>0</v>
      </c>
      <c r="CM42" s="87">
        <v>0</v>
      </c>
      <c r="CN42" s="87">
        <v>0</v>
      </c>
      <c r="CO42" s="87">
        <v>0</v>
      </c>
      <c r="CP42" s="87">
        <v>0</v>
      </c>
      <c r="CQ42" s="87">
        <v>0</v>
      </c>
      <c r="CR42" s="87">
        <v>0</v>
      </c>
      <c r="CS42" s="87">
        <v>6565.1400000002468</v>
      </c>
      <c r="CT42" s="87"/>
      <c r="CU42" s="87">
        <v>9316.6300000000047</v>
      </c>
      <c r="CV42" s="87"/>
      <c r="CW42" s="87"/>
      <c r="CX42" s="87"/>
      <c r="CY42" s="69"/>
    </row>
    <row r="43" spans="1:103" x14ac:dyDescent="0.25">
      <c r="A43" s="103" t="s">
        <v>364</v>
      </c>
      <c r="B43" s="69" t="s">
        <v>365</v>
      </c>
      <c r="C43" s="69"/>
      <c r="D43" s="84">
        <v>2929</v>
      </c>
      <c r="E43" s="69" t="s">
        <v>365</v>
      </c>
      <c r="F43" s="69" t="s">
        <v>366</v>
      </c>
      <c r="G43" s="69"/>
      <c r="H43" s="69"/>
      <c r="I43" s="69"/>
      <c r="J43" s="69"/>
      <c r="K43" s="69"/>
      <c r="L43" s="69"/>
      <c r="M43" s="69"/>
      <c r="N43" s="69"/>
      <c r="O43" s="69"/>
      <c r="P43" s="69"/>
      <c r="Q43" s="69"/>
      <c r="R43" s="69"/>
      <c r="S43" s="69"/>
      <c r="T43" s="69"/>
      <c r="U43" s="69"/>
      <c r="V43" s="69"/>
      <c r="W43" s="69"/>
      <c r="X43" s="69"/>
      <c r="Y43" s="69"/>
      <c r="Z43" s="87">
        <f>'CFR V1'!Z43</f>
        <v>300803.92999999959</v>
      </c>
      <c r="AA43" s="87">
        <f>'CFR V1'!AA43</f>
        <v>6084.8600000000006</v>
      </c>
      <c r="AB43" s="87">
        <f>'CFR V1'!AB43</f>
        <v>0</v>
      </c>
      <c r="AC43" s="87">
        <f>'CFR V1'!AC43+'ARBOR CFR'!G43</f>
        <v>2039632.29</v>
      </c>
      <c r="AD43" s="87">
        <f>'CFR V1'!AD43+'ARBOR CFR'!H43</f>
        <v>0</v>
      </c>
      <c r="AE43" s="87">
        <f>'CFR V1'!AE43+'ARBOR CFR'!I43</f>
        <v>167594</v>
      </c>
      <c r="AF43" s="87">
        <f>'CFR V1'!AF43+'ARBOR CFR'!J43</f>
        <v>0</v>
      </c>
      <c r="AG43" s="87">
        <f>'CFR V1'!AG43+'ARBOR CFR'!K43</f>
        <v>58670</v>
      </c>
      <c r="AH43" s="87">
        <f>'CFR V1'!AH43+'ARBOR CFR'!L43</f>
        <v>129092</v>
      </c>
      <c r="AI43" s="87">
        <f>'CFR V1'!AI43+'ARBOR CFR'!M43</f>
        <v>26253</v>
      </c>
      <c r="AJ43" s="87">
        <f>'CFR V1'!AJ43+'ARBOR CFR'!N43</f>
        <v>6149</v>
      </c>
      <c r="AK43" s="87">
        <f>'CFR V1'!AK43+'ARBOR CFR'!O43</f>
        <v>97104.92</v>
      </c>
      <c r="AL43" s="87">
        <f>'CFR V1'!AL43+'ARBOR CFR'!P43</f>
        <v>62041.06</v>
      </c>
      <c r="AM43" s="87">
        <f>'CFR V1'!AM43+'ARBOR CFR'!Q43</f>
        <v>6240</v>
      </c>
      <c r="AN43" s="87">
        <f>'CFR V1'!AN43+'ARBOR CFR'!R43</f>
        <v>3010.95</v>
      </c>
      <c r="AO43" s="87">
        <f>'CFR V1'!AO43+'CFR V1'!DB43+'ARBOR CFR'!S43+'ARBOR CFR'!BN43</f>
        <v>31495.55</v>
      </c>
      <c r="AP43" s="87">
        <f>'CFR V1'!AP43+'ARBOR CFR'!T43</f>
        <v>9020.56</v>
      </c>
      <c r="AQ43" s="87">
        <f>'CFR V1'!AQ43+'ARBOR CFR'!U43</f>
        <v>0</v>
      </c>
      <c r="AR43" s="87">
        <f>'CFR V1'!AR43+'ARBOR CFR'!V43</f>
        <v>0</v>
      </c>
      <c r="AS43" s="87">
        <f>'CFR V1'!AS43+'ARBOR CFR'!W43</f>
        <v>0</v>
      </c>
      <c r="AT43" s="87">
        <f>'CFR V1'!AT43+'ARBOR CFR'!Z43</f>
        <v>1174713.42</v>
      </c>
      <c r="AU43" s="87">
        <f>'CFR V1'!AU43+'ARBOR CFR'!AA43</f>
        <v>8988.2800000000007</v>
      </c>
      <c r="AV43" s="87">
        <f>'CFR V1'!AV43+'ARBOR CFR'!AB43</f>
        <v>526894.82999999949</v>
      </c>
      <c r="AW43" s="87">
        <f>'CFR V1'!AW43+'ARBOR CFR'!AC43</f>
        <v>767.52</v>
      </c>
      <c r="AX43" s="87">
        <f>'CFR V1'!AX43+'ARBOR CFR'!AD43</f>
        <v>184573.14</v>
      </c>
      <c r="AY43" s="87">
        <f>'CFR V1'!AY43+'ARBOR CFR'!AE43</f>
        <v>0</v>
      </c>
      <c r="AZ43" s="87">
        <f>'CFR V1'!AZ43+'ARBOR CFR'!AF43</f>
        <v>100482.48000000001</v>
      </c>
      <c r="BA43" s="87">
        <f>'CFR V1'!BA43+'ARBOR CFR'!AG43</f>
        <v>9980.0800000000017</v>
      </c>
      <c r="BB43" s="87">
        <f>'CFR V1'!BB43+'ARBOR CFR'!AH43</f>
        <v>4688.78</v>
      </c>
      <c r="BC43" s="87">
        <f>'CFR V1'!BC43+'ARBOR CFR'!AI43</f>
        <v>7252.5800000000008</v>
      </c>
      <c r="BD43" s="87">
        <f>'CFR V1'!BD43+'ARBOR CFR'!AJ43</f>
        <v>0</v>
      </c>
      <c r="BE43" s="87">
        <f>'CFR V1'!BE43+'ARBOR CFR'!AK43</f>
        <v>28571.580000000016</v>
      </c>
      <c r="BF43" s="87">
        <f>'CFR V1'!BF43+'ARBOR CFR'!AL43</f>
        <v>62135.900000000009</v>
      </c>
      <c r="BG43" s="87">
        <f>'CFR V1'!BG43+'ARBOR CFR'!AM43</f>
        <v>67304.7</v>
      </c>
      <c r="BH43" s="87">
        <f>'CFR V1'!BH43+'ARBOR CFR'!AN43</f>
        <v>9186.02</v>
      </c>
      <c r="BI43" s="87">
        <f>'CFR V1'!BI43+'ARBOR CFR'!AO43</f>
        <v>25085.86</v>
      </c>
      <c r="BJ43" s="87">
        <f>'CFR V1'!BJ43+'ARBOR CFR'!AP43</f>
        <v>0</v>
      </c>
      <c r="BK43" s="87">
        <f>'CFR V1'!BK43+'ARBOR CFR'!AQ43</f>
        <v>15856.02</v>
      </c>
      <c r="BL43" s="87">
        <f>'CFR V1'!BL43+'CFR V1'!DB43+'ARBOR CFR'!AR43+'ARBOR CFR'!BM43</f>
        <v>68526.61</v>
      </c>
      <c r="BM43" s="87">
        <f>'CFR V1'!BM43+'ARBOR CFR'!AS43</f>
        <v>15971.31</v>
      </c>
      <c r="BN43" s="87">
        <f>'CFR V1'!BN43+'ARBOR CFR'!AT43</f>
        <v>0</v>
      </c>
      <c r="BO43" s="87">
        <f>'CFR V1'!BO43+'ARBOR CFR'!AU43</f>
        <v>0</v>
      </c>
      <c r="BP43" s="87">
        <f>'CFR V1'!BP43+'ARBOR CFR'!AV43</f>
        <v>0</v>
      </c>
      <c r="BQ43" s="87">
        <f>'CFR V1'!BQ43+'ARBOR CFR'!AW43</f>
        <v>0</v>
      </c>
      <c r="BR43" s="87">
        <f>'CFR V1'!BR43+'ARBOR CFR'!AX43</f>
        <v>0</v>
      </c>
      <c r="BS43" s="87">
        <f>'CFR V1'!BS43+'ARBOR CFR'!AY43</f>
        <v>0</v>
      </c>
      <c r="BT43" s="87">
        <f>'CFR V1'!BT43+'ARBOR CFR'!AZ43</f>
        <v>0</v>
      </c>
      <c r="BU43" s="87">
        <f>'CFR V1'!BU43+'ARBOR CFR'!BA43</f>
        <v>37359.870000000003</v>
      </c>
      <c r="BV43" s="87">
        <f>'CFR V1'!BV43+'ARBOR CFR'!BB43</f>
        <v>9476</v>
      </c>
      <c r="BW43" s="87">
        <f>'CFR V1'!BW43+'ARBOR CFR'!BC43</f>
        <v>10018.77</v>
      </c>
      <c r="BX43" s="87">
        <f>'CFR V1'!BX43+'ARBOR CFR'!BD43</f>
        <v>130221.28</v>
      </c>
      <c r="BY43" s="87">
        <f>'CFR V1'!BY43+'ARBOR CFR'!BE43</f>
        <v>6762.56</v>
      </c>
      <c r="BZ43" s="87">
        <f>'CFR V1'!BZ43+'ARBOR CFR'!BF43</f>
        <v>61114.89</v>
      </c>
      <c r="CA43" s="87">
        <f>'CFR V1'!CA43+'ARBOR CFR'!BG43</f>
        <v>28548.11</v>
      </c>
      <c r="CB43" s="87">
        <f>'CFR V1'!CB43+'ARBOR CFR'!BH43</f>
        <v>0</v>
      </c>
      <c r="CC43" s="87">
        <f>'CFR V1'!CC43+'ARBOR CFR'!BI43</f>
        <v>0</v>
      </c>
      <c r="CD43" s="87">
        <f>'CFR V1'!CD43+'ARBOR CFR'!BJ43</f>
        <v>0</v>
      </c>
      <c r="CE43" s="87">
        <f>'CFR V1'!CE43+'ARBOR CFR'!BK43</f>
        <v>0</v>
      </c>
      <c r="CF43" s="87">
        <f>'CFR V1'!CF43+'ARBOR CFR'!BL43</f>
        <v>0</v>
      </c>
      <c r="CG43" s="87">
        <v>8736.25</v>
      </c>
      <c r="CH43" s="87">
        <v>0</v>
      </c>
      <c r="CI43" s="87">
        <v>0</v>
      </c>
      <c r="CJ43" s="87">
        <v>1</v>
      </c>
      <c r="CK43" s="87">
        <v>0</v>
      </c>
      <c r="CL43" s="87">
        <v>8881</v>
      </c>
      <c r="CM43" s="87">
        <v>0</v>
      </c>
      <c r="CN43" s="87">
        <v>0</v>
      </c>
      <c r="CO43" s="87">
        <v>0</v>
      </c>
      <c r="CP43" s="87">
        <v>0</v>
      </c>
      <c r="CQ43" s="87">
        <v>0</v>
      </c>
      <c r="CR43" s="87">
        <v>0</v>
      </c>
      <c r="CS43" s="87">
        <v>342626.66999999993</v>
      </c>
      <c r="CT43" s="87"/>
      <c r="CU43" s="87">
        <v>5940.1100000000006</v>
      </c>
      <c r="CV43" s="87"/>
      <c r="CW43" s="87"/>
      <c r="CX43" s="87"/>
      <c r="CY43" s="69"/>
    </row>
    <row r="44" spans="1:103" x14ac:dyDescent="0.25">
      <c r="A44" s="103" t="s">
        <v>369</v>
      </c>
      <c r="B44" s="69" t="s">
        <v>370</v>
      </c>
      <c r="C44" s="69"/>
      <c r="D44" s="84">
        <v>2089</v>
      </c>
      <c r="E44" s="69" t="s">
        <v>370</v>
      </c>
      <c r="F44" s="69" t="s">
        <v>371</v>
      </c>
      <c r="G44" s="69"/>
      <c r="H44" s="69"/>
      <c r="I44" s="69"/>
      <c r="J44" s="69"/>
      <c r="K44" s="69"/>
      <c r="L44" s="69"/>
      <c r="M44" s="69"/>
      <c r="N44" s="69"/>
      <c r="O44" s="69"/>
      <c r="P44" s="69"/>
      <c r="Q44" s="69"/>
      <c r="R44" s="69"/>
      <c r="S44" s="69"/>
      <c r="T44" s="69"/>
      <c r="U44" s="69"/>
      <c r="V44" s="69"/>
      <c r="W44" s="69"/>
      <c r="X44" s="69"/>
      <c r="Y44" s="69"/>
      <c r="Z44" s="87">
        <f>'CFR V1'!Z44</f>
        <v>618968.91999999958</v>
      </c>
      <c r="AA44" s="87">
        <f>'CFR V1'!AA44</f>
        <v>47714.240000000005</v>
      </c>
      <c r="AB44" s="87">
        <f>'CFR V1'!AB44</f>
        <v>0</v>
      </c>
      <c r="AC44" s="87">
        <f>'CFR V1'!AC44+'ARBOR CFR'!G44</f>
        <v>2635819.11</v>
      </c>
      <c r="AD44" s="87">
        <f>'CFR V1'!AD44+'ARBOR CFR'!H44</f>
        <v>0</v>
      </c>
      <c r="AE44" s="87">
        <f>'CFR V1'!AE44+'ARBOR CFR'!I44</f>
        <v>141543.67000000001</v>
      </c>
      <c r="AF44" s="87">
        <f>'CFR V1'!AF44+'ARBOR CFR'!J44</f>
        <v>0</v>
      </c>
      <c r="AG44" s="87">
        <f>'CFR V1'!AG44+'ARBOR CFR'!K44</f>
        <v>100990</v>
      </c>
      <c r="AH44" s="87">
        <f>'CFR V1'!AH44+'ARBOR CFR'!L44</f>
        <v>147834.23000000001</v>
      </c>
      <c r="AI44" s="87">
        <f>'CFR V1'!AI44+'ARBOR CFR'!M44</f>
        <v>0</v>
      </c>
      <c r="AJ44" s="87">
        <f>'CFR V1'!AJ44+'ARBOR CFR'!N44</f>
        <v>1832.5</v>
      </c>
      <c r="AK44" s="87">
        <f>'CFR V1'!AK44+'ARBOR CFR'!O44</f>
        <v>173069.05</v>
      </c>
      <c r="AL44" s="87">
        <f>'CFR V1'!AL44+'ARBOR CFR'!P44</f>
        <v>62835.360000000001</v>
      </c>
      <c r="AM44" s="87">
        <f>'CFR V1'!AM44+'ARBOR CFR'!Q44</f>
        <v>1440</v>
      </c>
      <c r="AN44" s="87">
        <f>'CFR V1'!AN44+'ARBOR CFR'!R44</f>
        <v>0</v>
      </c>
      <c r="AO44" s="87">
        <f>'CFR V1'!AO44+'CFR V1'!DB44+'ARBOR CFR'!S44+'ARBOR CFR'!BN44</f>
        <v>73621.78</v>
      </c>
      <c r="AP44" s="87">
        <f>'CFR V1'!AP44+'ARBOR CFR'!T44</f>
        <v>19493.919999999998</v>
      </c>
      <c r="AQ44" s="87">
        <f>'CFR V1'!AQ44+'ARBOR CFR'!U44</f>
        <v>0</v>
      </c>
      <c r="AR44" s="87">
        <f>'CFR V1'!AR44+'ARBOR CFR'!V44</f>
        <v>0</v>
      </c>
      <c r="AS44" s="87">
        <f>'CFR V1'!AS44+'ARBOR CFR'!W44</f>
        <v>0</v>
      </c>
      <c r="AT44" s="87">
        <f>'CFR V1'!AT44+'ARBOR CFR'!Z44</f>
        <v>1509480.85</v>
      </c>
      <c r="AU44" s="87">
        <f>'CFR V1'!AU44+'ARBOR CFR'!AA44</f>
        <v>11376.01</v>
      </c>
      <c r="AV44" s="87">
        <f>'CFR V1'!AV44+'ARBOR CFR'!AB44</f>
        <v>718854.78000000131</v>
      </c>
      <c r="AW44" s="87">
        <f>'CFR V1'!AW44+'ARBOR CFR'!AC44</f>
        <v>50661.01</v>
      </c>
      <c r="AX44" s="87">
        <f>'CFR V1'!AX44+'ARBOR CFR'!AD44</f>
        <v>162065.81</v>
      </c>
      <c r="AY44" s="87">
        <f>'CFR V1'!AY44+'ARBOR CFR'!AE44</f>
        <v>78233.23</v>
      </c>
      <c r="AZ44" s="87">
        <f>'CFR V1'!AZ44+'ARBOR CFR'!AF44</f>
        <v>205417.86000000004</v>
      </c>
      <c r="BA44" s="87">
        <f>'CFR V1'!BA44+'ARBOR CFR'!AG44</f>
        <v>13115.049999999997</v>
      </c>
      <c r="BB44" s="87">
        <f>'CFR V1'!BB44+'ARBOR CFR'!AH44</f>
        <v>6753.08</v>
      </c>
      <c r="BC44" s="87">
        <f>'CFR V1'!BC44+'ARBOR CFR'!AI44</f>
        <v>0</v>
      </c>
      <c r="BD44" s="87">
        <f>'CFR V1'!BD44+'ARBOR CFR'!AJ44</f>
        <v>0</v>
      </c>
      <c r="BE44" s="87">
        <f>'CFR V1'!BE44+'ARBOR CFR'!AK44</f>
        <v>20627.04</v>
      </c>
      <c r="BF44" s="87">
        <f>'CFR V1'!BF44+'ARBOR CFR'!AL44</f>
        <v>14076.379999999996</v>
      </c>
      <c r="BG44" s="87">
        <f>'CFR V1'!BG44+'ARBOR CFR'!AM44</f>
        <v>70073</v>
      </c>
      <c r="BH44" s="87">
        <f>'CFR V1'!BH44+'ARBOR CFR'!AN44</f>
        <v>10048.92</v>
      </c>
      <c r="BI44" s="87">
        <f>'CFR V1'!BI44+'ARBOR CFR'!AO44</f>
        <v>54187.86</v>
      </c>
      <c r="BJ44" s="87">
        <f>'CFR V1'!BJ44+'ARBOR CFR'!AP44</f>
        <v>0</v>
      </c>
      <c r="BK44" s="87">
        <f>'CFR V1'!BK44+'ARBOR CFR'!AQ44</f>
        <v>36016.950000000004</v>
      </c>
      <c r="BL44" s="87">
        <f>'CFR V1'!BL44+'CFR V1'!DB44+'ARBOR CFR'!AR44+'ARBOR CFR'!BM44</f>
        <v>110387.75</v>
      </c>
      <c r="BM44" s="87">
        <f>'CFR V1'!BM44+'ARBOR CFR'!AS44</f>
        <v>14636.26</v>
      </c>
      <c r="BN44" s="87">
        <f>'CFR V1'!BN44+'ARBOR CFR'!AT44</f>
        <v>0</v>
      </c>
      <c r="BO44" s="87">
        <f>'CFR V1'!BO44+'ARBOR CFR'!AU44</f>
        <v>0</v>
      </c>
      <c r="BP44" s="87">
        <f>'CFR V1'!BP44+'ARBOR CFR'!AV44</f>
        <v>0</v>
      </c>
      <c r="BQ44" s="87">
        <f>'CFR V1'!BQ44+'ARBOR CFR'!AW44</f>
        <v>0</v>
      </c>
      <c r="BR44" s="87">
        <f>'CFR V1'!BR44+'ARBOR CFR'!AX44</f>
        <v>0</v>
      </c>
      <c r="BS44" s="87">
        <f>'CFR V1'!BS44+'ARBOR CFR'!AY44</f>
        <v>0</v>
      </c>
      <c r="BT44" s="87">
        <f>'CFR V1'!BT44+'ARBOR CFR'!AZ44</f>
        <v>0</v>
      </c>
      <c r="BU44" s="87">
        <f>'CFR V1'!BU44+'ARBOR CFR'!BA44</f>
        <v>23173.19</v>
      </c>
      <c r="BV44" s="87">
        <f>'CFR V1'!BV44+'ARBOR CFR'!BB44</f>
        <v>12995</v>
      </c>
      <c r="BW44" s="87">
        <f>'CFR V1'!BW44+'ARBOR CFR'!BC44</f>
        <v>61536.01</v>
      </c>
      <c r="BX44" s="87">
        <f>'CFR V1'!BX44+'ARBOR CFR'!BD44</f>
        <v>59315.68</v>
      </c>
      <c r="BY44" s="87">
        <f>'CFR V1'!BY44+'ARBOR CFR'!BE44</f>
        <v>102691.11</v>
      </c>
      <c r="BZ44" s="87">
        <f>'CFR V1'!BZ44+'ARBOR CFR'!BF44</f>
        <v>18098.78</v>
      </c>
      <c r="CA44" s="87">
        <f>'CFR V1'!CA44+'ARBOR CFR'!BG44</f>
        <v>35730.199999999997</v>
      </c>
      <c r="CB44" s="87">
        <f>'CFR V1'!CB44+'ARBOR CFR'!BH44</f>
        <v>0</v>
      </c>
      <c r="CC44" s="87">
        <f>'CFR V1'!CC44+'ARBOR CFR'!BI44</f>
        <v>0</v>
      </c>
      <c r="CD44" s="87">
        <f>'CFR V1'!CD44+'ARBOR CFR'!BJ44</f>
        <v>49091.21</v>
      </c>
      <c r="CE44" s="87">
        <f>'CFR V1'!CE44+'ARBOR CFR'!BK44</f>
        <v>0</v>
      </c>
      <c r="CF44" s="87">
        <f>'CFR V1'!CF44+'ARBOR CFR'!BL44</f>
        <v>0</v>
      </c>
      <c r="CG44" s="87">
        <v>10252.299999999999</v>
      </c>
      <c r="CH44" s="87">
        <v>0</v>
      </c>
      <c r="CI44" s="87">
        <v>0</v>
      </c>
      <c r="CJ44" s="87">
        <v>1</v>
      </c>
      <c r="CK44" s="87">
        <v>0</v>
      </c>
      <c r="CL44" s="87">
        <v>56065</v>
      </c>
      <c r="CM44" s="87">
        <v>0</v>
      </c>
      <c r="CN44" s="87">
        <v>0</v>
      </c>
      <c r="CO44" s="87">
        <v>0</v>
      </c>
      <c r="CP44" s="87">
        <v>0</v>
      </c>
      <c r="CQ44" s="87">
        <v>0</v>
      </c>
      <c r="CR44" s="87">
        <v>0</v>
      </c>
      <c r="CS44" s="87">
        <v>531016.6799999983</v>
      </c>
      <c r="CT44" s="87"/>
      <c r="CU44" s="87">
        <v>1901.5400000000081</v>
      </c>
      <c r="CV44" s="87"/>
      <c r="CW44" s="87"/>
      <c r="CX44" s="87"/>
      <c r="CY44" s="69"/>
    </row>
    <row r="45" spans="1:103" x14ac:dyDescent="0.25">
      <c r="A45" s="103" t="s">
        <v>374</v>
      </c>
      <c r="B45" s="69" t="s">
        <v>375</v>
      </c>
      <c r="C45" s="69"/>
      <c r="D45" s="84">
        <v>2092</v>
      </c>
      <c r="E45" s="69" t="s">
        <v>375</v>
      </c>
      <c r="F45" s="69" t="s">
        <v>376</v>
      </c>
      <c r="G45" s="69"/>
      <c r="H45" s="69"/>
      <c r="I45" s="69"/>
      <c r="J45" s="69"/>
      <c r="K45" s="69"/>
      <c r="L45" s="69"/>
      <c r="M45" s="69"/>
      <c r="N45" s="69"/>
      <c r="O45" s="69"/>
      <c r="P45" s="69"/>
      <c r="Q45" s="69"/>
      <c r="R45" s="69"/>
      <c r="S45" s="69"/>
      <c r="T45" s="69"/>
      <c r="U45" s="69"/>
      <c r="V45" s="69"/>
      <c r="W45" s="69"/>
      <c r="X45" s="69"/>
      <c r="Y45" s="69"/>
      <c r="Z45" s="87">
        <f>'CFR V1'!Z45</f>
        <v>-27410.539999999837</v>
      </c>
      <c r="AA45" s="87">
        <f>'CFR V1'!AA45</f>
        <v>5402.6500000000015</v>
      </c>
      <c r="AB45" s="87">
        <f>'CFR V1'!AB45</f>
        <v>0</v>
      </c>
      <c r="AC45" s="87">
        <f>'CFR V1'!AC45+'ARBOR CFR'!G45</f>
        <v>606327.09</v>
      </c>
      <c r="AD45" s="87">
        <f>'CFR V1'!AD45+'ARBOR CFR'!H45</f>
        <v>0</v>
      </c>
      <c r="AE45" s="87">
        <f>'CFR V1'!AE45+'ARBOR CFR'!I45</f>
        <v>41277</v>
      </c>
      <c r="AF45" s="87">
        <f>'CFR V1'!AF45+'ARBOR CFR'!J45</f>
        <v>0</v>
      </c>
      <c r="AG45" s="87">
        <f>'CFR V1'!AG45+'ARBOR CFR'!K45</f>
        <v>6775</v>
      </c>
      <c r="AH45" s="87">
        <f>'CFR V1'!AH45+'ARBOR CFR'!L45</f>
        <v>45515</v>
      </c>
      <c r="AI45" s="87">
        <f>'CFR V1'!AI45+'ARBOR CFR'!M45</f>
        <v>2165.27</v>
      </c>
      <c r="AJ45" s="87">
        <f>'CFR V1'!AJ45+'ARBOR CFR'!N45</f>
        <v>1840</v>
      </c>
      <c r="AK45" s="87">
        <f>'CFR V1'!AK45+'ARBOR CFR'!O45</f>
        <v>4967.57</v>
      </c>
      <c r="AL45" s="87">
        <f>'CFR V1'!AL45+'ARBOR CFR'!P45</f>
        <v>18147.29</v>
      </c>
      <c r="AM45" s="87">
        <f>'CFR V1'!AM45+'ARBOR CFR'!Q45</f>
        <v>1200</v>
      </c>
      <c r="AN45" s="87">
        <f>'CFR V1'!AN45+'ARBOR CFR'!R45</f>
        <v>1800</v>
      </c>
      <c r="AO45" s="87">
        <f>'CFR V1'!AO45+'CFR V1'!DB45+'ARBOR CFR'!S45+'ARBOR CFR'!BN45</f>
        <v>6074</v>
      </c>
      <c r="AP45" s="87">
        <f>'CFR V1'!AP45+'ARBOR CFR'!T45</f>
        <v>1755.3</v>
      </c>
      <c r="AQ45" s="87">
        <f>'CFR V1'!AQ45+'ARBOR CFR'!U45</f>
        <v>0</v>
      </c>
      <c r="AR45" s="87">
        <f>'CFR V1'!AR45+'ARBOR CFR'!V45</f>
        <v>0</v>
      </c>
      <c r="AS45" s="87">
        <f>'CFR V1'!AS45+'ARBOR CFR'!W45</f>
        <v>0</v>
      </c>
      <c r="AT45" s="87">
        <f>'CFR V1'!AT45+'ARBOR CFR'!Z45</f>
        <v>394967.99</v>
      </c>
      <c r="AU45" s="87">
        <f>'CFR V1'!AU45+'ARBOR CFR'!AA45</f>
        <v>0</v>
      </c>
      <c r="AV45" s="87">
        <f>'CFR V1'!AV45+'ARBOR CFR'!AB45</f>
        <v>178358.77000000008</v>
      </c>
      <c r="AW45" s="87">
        <f>'CFR V1'!AW45+'ARBOR CFR'!AC45</f>
        <v>0</v>
      </c>
      <c r="AX45" s="87">
        <f>'CFR V1'!AX45+'ARBOR CFR'!AD45</f>
        <v>41242.620000000003</v>
      </c>
      <c r="AY45" s="87">
        <f>'CFR V1'!AY45+'ARBOR CFR'!AE45</f>
        <v>43753.01</v>
      </c>
      <c r="AZ45" s="87">
        <f>'CFR V1'!AZ45+'ARBOR CFR'!AF45</f>
        <v>2236.0700000000006</v>
      </c>
      <c r="BA45" s="87">
        <f>'CFR V1'!BA45+'ARBOR CFR'!AG45</f>
        <v>8189.4400000000005</v>
      </c>
      <c r="BB45" s="87">
        <f>'CFR V1'!BB45+'ARBOR CFR'!AH45</f>
        <v>2682.4</v>
      </c>
      <c r="BC45" s="87">
        <f>'CFR V1'!BC45+'ARBOR CFR'!AI45</f>
        <v>603.75</v>
      </c>
      <c r="BD45" s="87">
        <f>'CFR V1'!BD45+'ARBOR CFR'!AJ45</f>
        <v>5835.3</v>
      </c>
      <c r="BE45" s="87">
        <f>'CFR V1'!BE45+'ARBOR CFR'!AK45</f>
        <v>9576.5499999999993</v>
      </c>
      <c r="BF45" s="87">
        <f>'CFR V1'!BF45+'ARBOR CFR'!AL45</f>
        <v>0</v>
      </c>
      <c r="BG45" s="87">
        <f>'CFR V1'!BG45+'ARBOR CFR'!AM45</f>
        <v>18421.82</v>
      </c>
      <c r="BH45" s="87">
        <f>'CFR V1'!BH45+'ARBOR CFR'!AN45</f>
        <v>2145.35</v>
      </c>
      <c r="BI45" s="87">
        <f>'CFR V1'!BI45+'ARBOR CFR'!AO45</f>
        <v>9018</v>
      </c>
      <c r="BJ45" s="87">
        <f>'CFR V1'!BJ45+'ARBOR CFR'!AP45</f>
        <v>0</v>
      </c>
      <c r="BK45" s="87">
        <f>'CFR V1'!BK45+'ARBOR CFR'!AQ45</f>
        <v>4628.5</v>
      </c>
      <c r="BL45" s="87">
        <f>'CFR V1'!BL45+'CFR V1'!DB45+'ARBOR CFR'!AR45+'ARBOR CFR'!BM45</f>
        <v>18005.39</v>
      </c>
      <c r="BM45" s="87">
        <f>'CFR V1'!BM45+'ARBOR CFR'!AS45</f>
        <v>8305.7099999999991</v>
      </c>
      <c r="BN45" s="87">
        <f>'CFR V1'!BN45+'ARBOR CFR'!AT45</f>
        <v>0</v>
      </c>
      <c r="BO45" s="87">
        <f>'CFR V1'!BO45+'ARBOR CFR'!AU45</f>
        <v>0</v>
      </c>
      <c r="BP45" s="87">
        <f>'CFR V1'!BP45+'ARBOR CFR'!AV45</f>
        <v>0</v>
      </c>
      <c r="BQ45" s="87">
        <f>'CFR V1'!BQ45+'ARBOR CFR'!AW45</f>
        <v>0</v>
      </c>
      <c r="BR45" s="87">
        <f>'CFR V1'!BR45+'ARBOR CFR'!AX45</f>
        <v>0</v>
      </c>
      <c r="BS45" s="87">
        <f>'CFR V1'!BS45+'ARBOR CFR'!AY45</f>
        <v>0</v>
      </c>
      <c r="BT45" s="87">
        <f>'CFR V1'!BT45+'ARBOR CFR'!AZ45</f>
        <v>0</v>
      </c>
      <c r="BU45" s="87">
        <f>'CFR V1'!BU45+'ARBOR CFR'!BA45</f>
        <v>8516.68</v>
      </c>
      <c r="BV45" s="87">
        <f>'CFR V1'!BV45+'ARBOR CFR'!BB45</f>
        <v>2828.05</v>
      </c>
      <c r="BW45" s="87">
        <f>'CFR V1'!BW45+'ARBOR CFR'!BC45</f>
        <v>0</v>
      </c>
      <c r="BX45" s="87">
        <f>'CFR V1'!BX45+'ARBOR CFR'!BD45</f>
        <v>14111.24</v>
      </c>
      <c r="BY45" s="87">
        <f>'CFR V1'!BY45+'ARBOR CFR'!BE45</f>
        <v>0</v>
      </c>
      <c r="BZ45" s="87">
        <f>'CFR V1'!BZ45+'ARBOR CFR'!BF45</f>
        <v>6417.75</v>
      </c>
      <c r="CA45" s="87">
        <f>'CFR V1'!CA45+'ARBOR CFR'!BG45</f>
        <v>20988.57</v>
      </c>
      <c r="CB45" s="87">
        <f>'CFR V1'!CB45+'ARBOR CFR'!BH45</f>
        <v>0</v>
      </c>
      <c r="CC45" s="87">
        <f>'CFR V1'!CC45+'ARBOR CFR'!BI45</f>
        <v>0</v>
      </c>
      <c r="CD45" s="87">
        <f>'CFR V1'!CD45+'ARBOR CFR'!BJ45</f>
        <v>0</v>
      </c>
      <c r="CE45" s="87">
        <f>'CFR V1'!CE45+'ARBOR CFR'!BK45</f>
        <v>0</v>
      </c>
      <c r="CF45" s="87">
        <f>'CFR V1'!CF45+'ARBOR CFR'!BL45</f>
        <v>0</v>
      </c>
      <c r="CG45" s="87">
        <v>5192.5</v>
      </c>
      <c r="CH45" s="87">
        <v>0</v>
      </c>
      <c r="CI45" s="87">
        <v>0</v>
      </c>
      <c r="CJ45" s="87">
        <v>1</v>
      </c>
      <c r="CK45" s="87">
        <v>0</v>
      </c>
      <c r="CL45" s="87">
        <v>-2215</v>
      </c>
      <c r="CM45" s="87">
        <v>1270</v>
      </c>
      <c r="CN45" s="87">
        <v>0</v>
      </c>
      <c r="CO45" s="87">
        <v>0</v>
      </c>
      <c r="CP45" s="87">
        <v>0</v>
      </c>
      <c r="CQ45" s="87">
        <v>0</v>
      </c>
      <c r="CR45" s="87">
        <v>0</v>
      </c>
      <c r="CS45" s="87">
        <v>-89799.979999999749</v>
      </c>
      <c r="CT45" s="87"/>
      <c r="CU45" s="87">
        <v>11540.150000000001</v>
      </c>
      <c r="CV45" s="87"/>
      <c r="CW45" s="87"/>
      <c r="CX45" s="87"/>
      <c r="CY45" s="69"/>
    </row>
    <row r="46" spans="1:103" x14ac:dyDescent="0.25">
      <c r="A46" s="103" t="s">
        <v>379</v>
      </c>
      <c r="B46" s="69" t="s">
        <v>380</v>
      </c>
      <c r="C46" s="69"/>
      <c r="D46" s="84">
        <v>2924</v>
      </c>
      <c r="E46" s="69" t="s">
        <v>380</v>
      </c>
      <c r="F46" s="69" t="s">
        <v>381</v>
      </c>
      <c r="G46" s="69"/>
      <c r="H46" s="69"/>
      <c r="I46" s="69"/>
      <c r="J46" s="69"/>
      <c r="K46" s="69"/>
      <c r="L46" s="69"/>
      <c r="M46" s="69"/>
      <c r="N46" s="69"/>
      <c r="O46" s="69"/>
      <c r="P46" s="69"/>
      <c r="Q46" s="69"/>
      <c r="R46" s="69"/>
      <c r="S46" s="69"/>
      <c r="T46" s="69"/>
      <c r="U46" s="69"/>
      <c r="V46" s="69"/>
      <c r="W46" s="69"/>
      <c r="X46" s="69"/>
      <c r="Y46" s="69"/>
      <c r="Z46" s="87">
        <f>'CFR V1'!Z46</f>
        <v>247877</v>
      </c>
      <c r="AA46" s="87">
        <f>'CFR V1'!AA46</f>
        <v>27710.720000000001</v>
      </c>
      <c r="AB46" s="87">
        <f>'CFR V1'!AB46</f>
        <v>0</v>
      </c>
      <c r="AC46" s="87">
        <f>'CFR V1'!AC46+'ARBOR CFR'!G46</f>
        <v>1009739</v>
      </c>
      <c r="AD46" s="87">
        <f>'CFR V1'!AD46+'ARBOR CFR'!H46</f>
        <v>0</v>
      </c>
      <c r="AE46" s="87">
        <f>'CFR V1'!AE46+'ARBOR CFR'!I46</f>
        <v>44277</v>
      </c>
      <c r="AF46" s="87">
        <f>'CFR V1'!AF46+'ARBOR CFR'!J46</f>
        <v>0</v>
      </c>
      <c r="AG46" s="87">
        <f>'CFR V1'!AG46+'ARBOR CFR'!K46</f>
        <v>27170</v>
      </c>
      <c r="AH46" s="87">
        <f>'CFR V1'!AH46+'ARBOR CFR'!L46</f>
        <v>75158</v>
      </c>
      <c r="AI46" s="87">
        <f>'CFR V1'!AI46+'ARBOR CFR'!M46</f>
        <v>569</v>
      </c>
      <c r="AJ46" s="87">
        <f>'CFR V1'!AJ46+'ARBOR CFR'!N46</f>
        <v>9557.5</v>
      </c>
      <c r="AK46" s="87">
        <f>'CFR V1'!AK46+'ARBOR CFR'!O46</f>
        <v>53598.07</v>
      </c>
      <c r="AL46" s="87">
        <f>'CFR V1'!AL46+'ARBOR CFR'!P46</f>
        <v>27435.26</v>
      </c>
      <c r="AM46" s="87">
        <f>'CFR V1'!AM46+'ARBOR CFR'!Q46</f>
        <v>0</v>
      </c>
      <c r="AN46" s="87">
        <f>'CFR V1'!AN46+'ARBOR CFR'!R46</f>
        <v>166.5</v>
      </c>
      <c r="AO46" s="87">
        <f>'CFR V1'!AO46+'CFR V1'!DB46+'ARBOR CFR'!S46+'ARBOR CFR'!BN46</f>
        <v>41939.880000000005</v>
      </c>
      <c r="AP46" s="87">
        <f>'CFR V1'!AP46+'ARBOR CFR'!T46</f>
        <v>721.05</v>
      </c>
      <c r="AQ46" s="87">
        <f>'CFR V1'!AQ46+'ARBOR CFR'!U46</f>
        <v>0</v>
      </c>
      <c r="AR46" s="87">
        <f>'CFR V1'!AR46+'ARBOR CFR'!V46</f>
        <v>0</v>
      </c>
      <c r="AS46" s="87">
        <f>'CFR V1'!AS46+'ARBOR CFR'!W46</f>
        <v>0</v>
      </c>
      <c r="AT46" s="87">
        <f>'CFR V1'!AT46+'ARBOR CFR'!Z46</f>
        <v>654310.99</v>
      </c>
      <c r="AU46" s="87">
        <f>'CFR V1'!AU46+'ARBOR CFR'!AA46</f>
        <v>0</v>
      </c>
      <c r="AV46" s="87">
        <f>'CFR V1'!AV46+'ARBOR CFR'!AB46</f>
        <v>241183.02000000016</v>
      </c>
      <c r="AW46" s="87">
        <f>'CFR V1'!AW46+'ARBOR CFR'!AC46</f>
        <v>0</v>
      </c>
      <c r="AX46" s="87">
        <f>'CFR V1'!AX46+'ARBOR CFR'!AD46</f>
        <v>78670.080000000002</v>
      </c>
      <c r="AY46" s="87">
        <f>'CFR V1'!AY46+'ARBOR CFR'!AE46</f>
        <v>0</v>
      </c>
      <c r="AZ46" s="87">
        <f>'CFR V1'!AZ46+'ARBOR CFR'!AF46</f>
        <v>56946.830000000016</v>
      </c>
      <c r="BA46" s="87">
        <f>'CFR V1'!BA46+'ARBOR CFR'!AG46</f>
        <v>6097.43</v>
      </c>
      <c r="BB46" s="87">
        <f>'CFR V1'!BB46+'ARBOR CFR'!AH46</f>
        <v>2861.42</v>
      </c>
      <c r="BC46" s="87">
        <f>'CFR V1'!BC46+'ARBOR CFR'!AI46</f>
        <v>2149.9</v>
      </c>
      <c r="BD46" s="87">
        <f>'CFR V1'!BD46+'ARBOR CFR'!AJ46</f>
        <v>0</v>
      </c>
      <c r="BE46" s="87">
        <f>'CFR V1'!BE46+'ARBOR CFR'!AK46</f>
        <v>6624.8499999999995</v>
      </c>
      <c r="BF46" s="87">
        <f>'CFR V1'!BF46+'ARBOR CFR'!AL46</f>
        <v>3086.65</v>
      </c>
      <c r="BG46" s="87">
        <f>'CFR V1'!BG46+'ARBOR CFR'!AM46</f>
        <v>28522.699999999993</v>
      </c>
      <c r="BH46" s="87">
        <f>'CFR V1'!BH46+'ARBOR CFR'!AN46</f>
        <v>4432.75</v>
      </c>
      <c r="BI46" s="87">
        <f>'CFR V1'!BI46+'ARBOR CFR'!AO46</f>
        <v>15382.36</v>
      </c>
      <c r="BJ46" s="87">
        <f>'CFR V1'!BJ46+'ARBOR CFR'!AP46</f>
        <v>0</v>
      </c>
      <c r="BK46" s="87">
        <f>'CFR V1'!BK46+'ARBOR CFR'!AQ46</f>
        <v>5352.85</v>
      </c>
      <c r="BL46" s="87">
        <f>'CFR V1'!BL46+'CFR V1'!DB46+'ARBOR CFR'!AR46+'ARBOR CFR'!BM46</f>
        <v>58215.83</v>
      </c>
      <c r="BM46" s="87">
        <f>'CFR V1'!BM46+'ARBOR CFR'!AS46</f>
        <v>16060.89</v>
      </c>
      <c r="BN46" s="87">
        <f>'CFR V1'!BN46+'ARBOR CFR'!AT46</f>
        <v>0</v>
      </c>
      <c r="BO46" s="87">
        <f>'CFR V1'!BO46+'ARBOR CFR'!AU46</f>
        <v>0</v>
      </c>
      <c r="BP46" s="87">
        <f>'CFR V1'!BP46+'ARBOR CFR'!AV46</f>
        <v>0</v>
      </c>
      <c r="BQ46" s="87">
        <f>'CFR V1'!BQ46+'ARBOR CFR'!AW46</f>
        <v>0</v>
      </c>
      <c r="BR46" s="87">
        <f>'CFR V1'!BR46+'ARBOR CFR'!AX46</f>
        <v>0</v>
      </c>
      <c r="BS46" s="87">
        <f>'CFR V1'!BS46+'ARBOR CFR'!AY46</f>
        <v>0</v>
      </c>
      <c r="BT46" s="87">
        <f>'CFR V1'!BT46+'ARBOR CFR'!AZ46</f>
        <v>0</v>
      </c>
      <c r="BU46" s="87">
        <f>'CFR V1'!BU46+'ARBOR CFR'!BA46</f>
        <v>13474.14</v>
      </c>
      <c r="BV46" s="87">
        <f>'CFR V1'!BV46+'ARBOR CFR'!BB46</f>
        <v>4692</v>
      </c>
      <c r="BW46" s="87">
        <f>'CFR V1'!BW46+'ARBOR CFR'!BC46</f>
        <v>6469.27</v>
      </c>
      <c r="BX46" s="87">
        <f>'CFR V1'!BX46+'ARBOR CFR'!BD46</f>
        <v>106627.86</v>
      </c>
      <c r="BY46" s="87">
        <f>'CFR V1'!BY46+'ARBOR CFR'!BE46</f>
        <v>0</v>
      </c>
      <c r="BZ46" s="87">
        <f>'CFR V1'!BZ46+'ARBOR CFR'!BF46</f>
        <v>8539.06</v>
      </c>
      <c r="CA46" s="87">
        <f>'CFR V1'!CA46+'ARBOR CFR'!BG46</f>
        <v>15768.71</v>
      </c>
      <c r="CB46" s="87">
        <f>'CFR V1'!CB46+'ARBOR CFR'!BH46</f>
        <v>0</v>
      </c>
      <c r="CC46" s="87">
        <f>'CFR V1'!CC46+'ARBOR CFR'!BI46</f>
        <v>0</v>
      </c>
      <c r="CD46" s="87">
        <f>'CFR V1'!CD46+'ARBOR CFR'!BJ46</f>
        <v>47825.22</v>
      </c>
      <c r="CE46" s="87">
        <f>'CFR V1'!CE46+'ARBOR CFR'!BK46</f>
        <v>0</v>
      </c>
      <c r="CF46" s="87">
        <f>'CFR V1'!CF46+'ARBOR CFR'!BL46</f>
        <v>0</v>
      </c>
      <c r="CG46" s="87">
        <v>6340</v>
      </c>
      <c r="CH46" s="87">
        <v>0</v>
      </c>
      <c r="CI46" s="87">
        <v>0</v>
      </c>
      <c r="CJ46" s="87">
        <v>1</v>
      </c>
      <c r="CK46" s="87">
        <v>0</v>
      </c>
      <c r="CL46" s="87">
        <v>1159.92</v>
      </c>
      <c r="CM46" s="87">
        <v>0</v>
      </c>
      <c r="CN46" s="87">
        <v>16837.02</v>
      </c>
      <c r="CO46" s="87">
        <v>0</v>
      </c>
      <c r="CP46" s="87">
        <v>0</v>
      </c>
      <c r="CQ46" s="87">
        <v>0</v>
      </c>
      <c r="CR46" s="87">
        <v>0</v>
      </c>
      <c r="CS46" s="87">
        <v>117470.43999999994</v>
      </c>
      <c r="CT46" s="87"/>
      <c r="CU46" s="87">
        <v>16053.779999999999</v>
      </c>
      <c r="CV46" s="87"/>
      <c r="CW46" s="87"/>
      <c r="CX46" s="87"/>
      <c r="CY46" s="69"/>
    </row>
    <row r="47" spans="1:103" x14ac:dyDescent="0.25">
      <c r="A47" s="103" t="s">
        <v>384</v>
      </c>
      <c r="B47" s="69" t="s">
        <v>385</v>
      </c>
      <c r="C47" s="69"/>
      <c r="D47" s="84">
        <v>2132</v>
      </c>
      <c r="E47" s="69" t="s">
        <v>385</v>
      </c>
      <c r="F47" s="69" t="s">
        <v>386</v>
      </c>
      <c r="G47" s="69"/>
      <c r="H47" s="69"/>
      <c r="I47" s="69"/>
      <c r="J47" s="69"/>
      <c r="K47" s="69"/>
      <c r="L47" s="69"/>
      <c r="M47" s="69"/>
      <c r="N47" s="69"/>
      <c r="O47" s="69"/>
      <c r="P47" s="69"/>
      <c r="Q47" s="69"/>
      <c r="R47" s="69"/>
      <c r="S47" s="69"/>
      <c r="T47" s="69"/>
      <c r="U47" s="69"/>
      <c r="V47" s="69"/>
      <c r="W47" s="69"/>
      <c r="X47" s="69"/>
      <c r="Y47" s="69"/>
      <c r="Z47" s="87">
        <f>'CFR V1'!Z47</f>
        <v>539595.03000000096</v>
      </c>
      <c r="AA47" s="87">
        <f>'CFR V1'!AA47</f>
        <v>14913.880000000001</v>
      </c>
      <c r="AB47" s="87">
        <f>'CFR V1'!AB47</f>
        <v>0</v>
      </c>
      <c r="AC47" s="87">
        <f>'CFR V1'!AC47+'ARBOR CFR'!G47</f>
        <v>2495474.0499999998</v>
      </c>
      <c r="AD47" s="87">
        <f>'CFR V1'!AD47+'ARBOR CFR'!H47</f>
        <v>0</v>
      </c>
      <c r="AE47" s="87">
        <f>'CFR V1'!AE47+'ARBOR CFR'!I47</f>
        <v>262779.33</v>
      </c>
      <c r="AF47" s="87">
        <f>'CFR V1'!AF47+'ARBOR CFR'!J47</f>
        <v>0</v>
      </c>
      <c r="AG47" s="87">
        <f>'CFR V1'!AG47+'ARBOR CFR'!K47</f>
        <v>68342.5</v>
      </c>
      <c r="AH47" s="87">
        <f>'CFR V1'!AH47+'ARBOR CFR'!L47</f>
        <v>144016.01</v>
      </c>
      <c r="AI47" s="87">
        <f>'CFR V1'!AI47+'ARBOR CFR'!M47</f>
        <v>0</v>
      </c>
      <c r="AJ47" s="87">
        <f>'CFR V1'!AJ47+'ARBOR CFR'!N47</f>
        <v>22895.5</v>
      </c>
      <c r="AK47" s="87">
        <f>'CFR V1'!AK47+'ARBOR CFR'!O47</f>
        <v>141613.51999999999</v>
      </c>
      <c r="AL47" s="87">
        <f>'CFR V1'!AL47+'ARBOR CFR'!P47</f>
        <v>49330.36</v>
      </c>
      <c r="AM47" s="87">
        <f>'CFR V1'!AM47+'ARBOR CFR'!Q47</f>
        <v>2850</v>
      </c>
      <c r="AN47" s="87">
        <f>'CFR V1'!AN47+'ARBOR CFR'!R47</f>
        <v>0</v>
      </c>
      <c r="AO47" s="87">
        <f>'CFR V1'!AO47+'CFR V1'!DB47+'ARBOR CFR'!S47+'ARBOR CFR'!BN47</f>
        <v>47163.359999999993</v>
      </c>
      <c r="AP47" s="87">
        <f>'CFR V1'!AP47+'ARBOR CFR'!T47</f>
        <v>628</v>
      </c>
      <c r="AQ47" s="87">
        <f>'CFR V1'!AQ47+'ARBOR CFR'!U47</f>
        <v>0</v>
      </c>
      <c r="AR47" s="87">
        <f>'CFR V1'!AR47+'ARBOR CFR'!V47</f>
        <v>0</v>
      </c>
      <c r="AS47" s="87">
        <f>'CFR V1'!AS47+'ARBOR CFR'!W47</f>
        <v>0</v>
      </c>
      <c r="AT47" s="87">
        <f>'CFR V1'!AT47+'ARBOR CFR'!Z47</f>
        <v>1455618.6099999999</v>
      </c>
      <c r="AU47" s="87">
        <f>'CFR V1'!AU47+'ARBOR CFR'!AA47</f>
        <v>31170.16</v>
      </c>
      <c r="AV47" s="87">
        <f>'CFR V1'!AV47+'ARBOR CFR'!AB47</f>
        <v>801404.01000000152</v>
      </c>
      <c r="AW47" s="87">
        <f>'CFR V1'!AW47+'ARBOR CFR'!AC47</f>
        <v>49435.61</v>
      </c>
      <c r="AX47" s="87">
        <f>'CFR V1'!AX47+'ARBOR CFR'!AD47</f>
        <v>153291.96</v>
      </c>
      <c r="AY47" s="87">
        <f>'CFR V1'!AY47+'ARBOR CFR'!AE47</f>
        <v>0</v>
      </c>
      <c r="AZ47" s="87">
        <f>'CFR V1'!AZ47+'ARBOR CFR'!AF47</f>
        <v>94764.909999999989</v>
      </c>
      <c r="BA47" s="87">
        <f>'CFR V1'!BA47+'ARBOR CFR'!AG47</f>
        <v>11998.490000000007</v>
      </c>
      <c r="BB47" s="87">
        <f>'CFR V1'!BB47+'ARBOR CFR'!AH47</f>
        <v>7851.3</v>
      </c>
      <c r="BC47" s="87">
        <f>'CFR V1'!BC47+'ARBOR CFR'!AI47</f>
        <v>0</v>
      </c>
      <c r="BD47" s="87">
        <f>'CFR V1'!BD47+'ARBOR CFR'!AJ47</f>
        <v>12460.03</v>
      </c>
      <c r="BE47" s="87">
        <f>'CFR V1'!BE47+'ARBOR CFR'!AK47</f>
        <v>46419.000000000007</v>
      </c>
      <c r="BF47" s="87">
        <f>'CFR V1'!BF47+'ARBOR CFR'!AL47</f>
        <v>3421.79</v>
      </c>
      <c r="BG47" s="87">
        <f>'CFR V1'!BG47+'ARBOR CFR'!AM47</f>
        <v>71897.14</v>
      </c>
      <c r="BH47" s="87">
        <f>'CFR V1'!BH47+'ARBOR CFR'!AN47</f>
        <v>8165.51</v>
      </c>
      <c r="BI47" s="87">
        <f>'CFR V1'!BI47+'ARBOR CFR'!AO47</f>
        <v>24184.22</v>
      </c>
      <c r="BJ47" s="87">
        <f>'CFR V1'!BJ47+'ARBOR CFR'!AP47</f>
        <v>0</v>
      </c>
      <c r="BK47" s="87">
        <f>'CFR V1'!BK47+'ARBOR CFR'!AQ47</f>
        <v>19780.16</v>
      </c>
      <c r="BL47" s="87">
        <f>'CFR V1'!BL47+'CFR V1'!DB47+'ARBOR CFR'!AR47+'ARBOR CFR'!BM47</f>
        <v>93998.290000000008</v>
      </c>
      <c r="BM47" s="87">
        <f>'CFR V1'!BM47+'ARBOR CFR'!AS47</f>
        <v>15972.69</v>
      </c>
      <c r="BN47" s="87">
        <f>'CFR V1'!BN47+'ARBOR CFR'!AT47</f>
        <v>0</v>
      </c>
      <c r="BO47" s="87">
        <f>'CFR V1'!BO47+'ARBOR CFR'!AU47</f>
        <v>0</v>
      </c>
      <c r="BP47" s="87">
        <f>'CFR V1'!BP47+'ARBOR CFR'!AV47</f>
        <v>0</v>
      </c>
      <c r="BQ47" s="87">
        <f>'CFR V1'!BQ47+'ARBOR CFR'!AW47</f>
        <v>0</v>
      </c>
      <c r="BR47" s="87">
        <f>'CFR V1'!BR47+'ARBOR CFR'!AX47</f>
        <v>0</v>
      </c>
      <c r="BS47" s="87">
        <f>'CFR V1'!BS47+'ARBOR CFR'!AY47</f>
        <v>0</v>
      </c>
      <c r="BT47" s="87">
        <f>'CFR V1'!BT47+'ARBOR CFR'!AZ47</f>
        <v>0</v>
      </c>
      <c r="BU47" s="87">
        <f>'CFR V1'!BU47+'ARBOR CFR'!BA47</f>
        <v>35335.57</v>
      </c>
      <c r="BV47" s="87">
        <f>'CFR V1'!BV47+'ARBOR CFR'!BB47</f>
        <v>10695</v>
      </c>
      <c r="BW47" s="87">
        <f>'CFR V1'!BW47+'ARBOR CFR'!BC47</f>
        <v>841.69</v>
      </c>
      <c r="BX47" s="87">
        <f>'CFR V1'!BX47+'ARBOR CFR'!BD47</f>
        <v>147590.9</v>
      </c>
      <c r="BY47" s="87">
        <f>'CFR V1'!BY47+'ARBOR CFR'!BE47</f>
        <v>0</v>
      </c>
      <c r="BZ47" s="87">
        <f>'CFR V1'!BZ47+'ARBOR CFR'!BF47</f>
        <v>45745.03</v>
      </c>
      <c r="CA47" s="87">
        <f>'CFR V1'!CA47+'ARBOR CFR'!BG47</f>
        <v>30137.24</v>
      </c>
      <c r="CB47" s="87">
        <f>'CFR V1'!CB47+'ARBOR CFR'!BH47</f>
        <v>0</v>
      </c>
      <c r="CC47" s="87">
        <f>'CFR V1'!CC47+'ARBOR CFR'!BI47</f>
        <v>0</v>
      </c>
      <c r="CD47" s="87">
        <f>'CFR V1'!CD47+'ARBOR CFR'!BJ47</f>
        <v>52039.38</v>
      </c>
      <c r="CE47" s="87">
        <f>'CFR V1'!CE47+'ARBOR CFR'!BK47</f>
        <v>0</v>
      </c>
      <c r="CF47" s="87">
        <f>'CFR V1'!CF47+'ARBOR CFR'!BL47</f>
        <v>0</v>
      </c>
      <c r="CG47" s="87">
        <v>8972.5</v>
      </c>
      <c r="CH47" s="87">
        <v>0</v>
      </c>
      <c r="CI47" s="87">
        <v>0</v>
      </c>
      <c r="CJ47" s="87">
        <v>1</v>
      </c>
      <c r="CK47" s="87">
        <v>0</v>
      </c>
      <c r="CL47" s="87">
        <v>0</v>
      </c>
      <c r="CM47" s="87">
        <v>0</v>
      </c>
      <c r="CN47" s="87">
        <v>0</v>
      </c>
      <c r="CO47" s="87">
        <v>0</v>
      </c>
      <c r="CP47" s="87">
        <v>0</v>
      </c>
      <c r="CQ47" s="87">
        <v>0</v>
      </c>
      <c r="CR47" s="87">
        <v>0</v>
      </c>
      <c r="CS47" s="87">
        <v>533350.26999999909</v>
      </c>
      <c r="CT47" s="87"/>
      <c r="CU47" s="87">
        <v>23886.38</v>
      </c>
      <c r="CV47" s="87"/>
      <c r="CW47" s="87"/>
      <c r="CX47" s="87"/>
      <c r="CY47" s="69"/>
    </row>
    <row r="48" spans="1:103" x14ac:dyDescent="0.25">
      <c r="A48" s="103" t="s">
        <v>389</v>
      </c>
      <c r="B48" s="69" t="s">
        <v>390</v>
      </c>
      <c r="C48" s="69"/>
      <c r="D48" s="84">
        <v>2095</v>
      </c>
      <c r="E48" s="69" t="s">
        <v>390</v>
      </c>
      <c r="F48" s="69" t="s">
        <v>391</v>
      </c>
      <c r="G48" s="69"/>
      <c r="H48" s="69"/>
      <c r="I48" s="69"/>
      <c r="J48" s="69"/>
      <c r="K48" s="69"/>
      <c r="L48" s="69"/>
      <c r="M48" s="69"/>
      <c r="N48" s="69"/>
      <c r="O48" s="69"/>
      <c r="P48" s="69"/>
      <c r="Q48" s="69"/>
      <c r="R48" s="69"/>
      <c r="S48" s="69"/>
      <c r="T48" s="69"/>
      <c r="U48" s="69"/>
      <c r="V48" s="69"/>
      <c r="W48" s="69"/>
      <c r="X48" s="69"/>
      <c r="Y48" s="69"/>
      <c r="Z48" s="87">
        <f>'CFR V1'!Z48</f>
        <v>120814.33000000002</v>
      </c>
      <c r="AA48" s="87">
        <f>'CFR V1'!AA48</f>
        <v>973.14999999999964</v>
      </c>
      <c r="AB48" s="87">
        <f>'CFR V1'!AB48</f>
        <v>0</v>
      </c>
      <c r="AC48" s="87">
        <f>'CFR V1'!AC48+'ARBOR CFR'!G48</f>
        <v>935092.86</v>
      </c>
      <c r="AD48" s="87">
        <f>'CFR V1'!AD48+'ARBOR CFR'!H48</f>
        <v>0</v>
      </c>
      <c r="AE48" s="87">
        <f>'CFR V1'!AE48+'ARBOR CFR'!I48</f>
        <v>70031</v>
      </c>
      <c r="AF48" s="87">
        <f>'CFR V1'!AF48+'ARBOR CFR'!J48</f>
        <v>0</v>
      </c>
      <c r="AG48" s="87">
        <f>'CFR V1'!AG48+'ARBOR CFR'!K48</f>
        <v>83210</v>
      </c>
      <c r="AH48" s="87">
        <f>'CFR V1'!AH48+'ARBOR CFR'!L48</f>
        <v>52099.83</v>
      </c>
      <c r="AI48" s="87">
        <f>'CFR V1'!AI48+'ARBOR CFR'!M48</f>
        <v>2742.02</v>
      </c>
      <c r="AJ48" s="87">
        <f>'CFR V1'!AJ48+'ARBOR CFR'!N48</f>
        <v>870.5</v>
      </c>
      <c r="AK48" s="87">
        <f>'CFR V1'!AK48+'ARBOR CFR'!O48</f>
        <v>52679.22</v>
      </c>
      <c r="AL48" s="87">
        <f>'CFR V1'!AL48+'ARBOR CFR'!P48</f>
        <v>12085.78</v>
      </c>
      <c r="AM48" s="87">
        <f>'CFR V1'!AM48+'ARBOR CFR'!Q48</f>
        <v>3750</v>
      </c>
      <c r="AN48" s="87">
        <f>'CFR V1'!AN48+'ARBOR CFR'!R48</f>
        <v>1653.87</v>
      </c>
      <c r="AO48" s="87">
        <f>'CFR V1'!AO48+'CFR V1'!DB48+'ARBOR CFR'!S48+'ARBOR CFR'!BN48</f>
        <v>10363.06</v>
      </c>
      <c r="AP48" s="87">
        <f>'CFR V1'!AP48+'ARBOR CFR'!T48</f>
        <v>6709.89</v>
      </c>
      <c r="AQ48" s="87">
        <f>'CFR V1'!AQ48+'ARBOR CFR'!U48</f>
        <v>0</v>
      </c>
      <c r="AR48" s="87">
        <f>'CFR V1'!AR48+'ARBOR CFR'!V48</f>
        <v>0</v>
      </c>
      <c r="AS48" s="87">
        <f>'CFR V1'!AS48+'ARBOR CFR'!W48</f>
        <v>0</v>
      </c>
      <c r="AT48" s="87">
        <f>'CFR V1'!AT48+'ARBOR CFR'!Z48</f>
        <v>596051.75</v>
      </c>
      <c r="AU48" s="87">
        <f>'CFR V1'!AU48+'ARBOR CFR'!AA48</f>
        <v>0</v>
      </c>
      <c r="AV48" s="87">
        <f>'CFR V1'!AV48+'ARBOR CFR'!AB48</f>
        <v>207891.15999999986</v>
      </c>
      <c r="AW48" s="87">
        <f>'CFR V1'!AW48+'ARBOR CFR'!AC48</f>
        <v>23225.42</v>
      </c>
      <c r="AX48" s="87">
        <f>'CFR V1'!AX48+'ARBOR CFR'!AD48</f>
        <v>87886.67</v>
      </c>
      <c r="AY48" s="87">
        <f>'CFR V1'!AY48+'ARBOR CFR'!AE48</f>
        <v>0</v>
      </c>
      <c r="AZ48" s="87">
        <f>'CFR V1'!AZ48+'ARBOR CFR'!AF48</f>
        <v>37362.570000000014</v>
      </c>
      <c r="BA48" s="87">
        <f>'CFR V1'!BA48+'ARBOR CFR'!AG48</f>
        <v>6661.1100000000006</v>
      </c>
      <c r="BB48" s="87">
        <f>'CFR V1'!BB48+'ARBOR CFR'!AH48</f>
        <v>2993.1</v>
      </c>
      <c r="BC48" s="87">
        <f>'CFR V1'!BC48+'ARBOR CFR'!AI48</f>
        <v>1035</v>
      </c>
      <c r="BD48" s="87">
        <f>'CFR V1'!BD48+'ARBOR CFR'!AJ48</f>
        <v>0</v>
      </c>
      <c r="BE48" s="87">
        <f>'CFR V1'!BE48+'ARBOR CFR'!AK48</f>
        <v>16908.72</v>
      </c>
      <c r="BF48" s="87">
        <f>'CFR V1'!BF48+'ARBOR CFR'!AL48</f>
        <v>6267.8700000000008</v>
      </c>
      <c r="BG48" s="87">
        <f>'CFR V1'!BG48+'ARBOR CFR'!AM48</f>
        <v>21124.32</v>
      </c>
      <c r="BH48" s="87">
        <f>'CFR V1'!BH48+'ARBOR CFR'!AN48</f>
        <v>6649.89</v>
      </c>
      <c r="BI48" s="87">
        <f>'CFR V1'!BI48+'ARBOR CFR'!AO48</f>
        <v>13691.46</v>
      </c>
      <c r="BJ48" s="87">
        <f>'CFR V1'!BJ48+'ARBOR CFR'!AP48</f>
        <v>0</v>
      </c>
      <c r="BK48" s="87">
        <f>'CFR V1'!BK48+'ARBOR CFR'!AQ48</f>
        <v>10137.379999999999</v>
      </c>
      <c r="BL48" s="87">
        <f>'CFR V1'!BL48+'CFR V1'!DB48+'ARBOR CFR'!AR48+'ARBOR CFR'!BM48</f>
        <v>32970.78</v>
      </c>
      <c r="BM48" s="87">
        <f>'CFR V1'!BM48+'ARBOR CFR'!AS48</f>
        <v>16273.01</v>
      </c>
      <c r="BN48" s="87">
        <f>'CFR V1'!BN48+'ARBOR CFR'!AT48</f>
        <v>0</v>
      </c>
      <c r="BO48" s="87">
        <f>'CFR V1'!BO48+'ARBOR CFR'!AU48</f>
        <v>0</v>
      </c>
      <c r="BP48" s="87">
        <f>'CFR V1'!BP48+'ARBOR CFR'!AV48</f>
        <v>0</v>
      </c>
      <c r="BQ48" s="87">
        <f>'CFR V1'!BQ48+'ARBOR CFR'!AW48</f>
        <v>0</v>
      </c>
      <c r="BR48" s="87">
        <f>'CFR V1'!BR48+'ARBOR CFR'!AX48</f>
        <v>0</v>
      </c>
      <c r="BS48" s="87">
        <f>'CFR V1'!BS48+'ARBOR CFR'!AY48</f>
        <v>0</v>
      </c>
      <c r="BT48" s="87">
        <f>'CFR V1'!BT48+'ARBOR CFR'!AZ48</f>
        <v>0</v>
      </c>
      <c r="BU48" s="87">
        <f>'CFR V1'!BU48+'ARBOR CFR'!BA48</f>
        <v>8809.94</v>
      </c>
      <c r="BV48" s="87">
        <f>'CFR V1'!BV48+'ARBOR CFR'!BB48</f>
        <v>8133.27</v>
      </c>
      <c r="BW48" s="87">
        <f>'CFR V1'!BW48+'ARBOR CFR'!BC48</f>
        <v>1934.72</v>
      </c>
      <c r="BX48" s="87">
        <f>'CFR V1'!BX48+'ARBOR CFR'!BD48</f>
        <v>55272.86</v>
      </c>
      <c r="BY48" s="87">
        <f>'CFR V1'!BY48+'ARBOR CFR'!BE48</f>
        <v>19887.93</v>
      </c>
      <c r="BZ48" s="87">
        <f>'CFR V1'!BZ48+'ARBOR CFR'!BF48</f>
        <v>16103.77</v>
      </c>
      <c r="CA48" s="87">
        <f>'CFR V1'!CA48+'ARBOR CFR'!BG48</f>
        <v>30322.45</v>
      </c>
      <c r="CB48" s="87">
        <f>'CFR V1'!CB48+'ARBOR CFR'!BH48</f>
        <v>0</v>
      </c>
      <c r="CC48" s="87">
        <f>'CFR V1'!CC48+'ARBOR CFR'!BI48</f>
        <v>0</v>
      </c>
      <c r="CD48" s="87">
        <f>'CFR V1'!CD48+'ARBOR CFR'!BJ48</f>
        <v>0</v>
      </c>
      <c r="CE48" s="87">
        <f>'CFR V1'!CE48+'ARBOR CFR'!BK48</f>
        <v>0</v>
      </c>
      <c r="CF48" s="87">
        <f>'CFR V1'!CF48+'ARBOR CFR'!BL48</f>
        <v>0</v>
      </c>
      <c r="CG48" s="87">
        <v>5818</v>
      </c>
      <c r="CH48" s="87">
        <v>0</v>
      </c>
      <c r="CI48" s="87">
        <v>0</v>
      </c>
      <c r="CJ48" s="87">
        <v>1</v>
      </c>
      <c r="CK48" s="87">
        <v>0</v>
      </c>
      <c r="CL48" s="87">
        <v>0</v>
      </c>
      <c r="CM48" s="87">
        <v>0</v>
      </c>
      <c r="CN48" s="87">
        <v>0</v>
      </c>
      <c r="CO48" s="87">
        <v>0</v>
      </c>
      <c r="CP48" s="87">
        <v>0</v>
      </c>
      <c r="CQ48" s="87">
        <v>0</v>
      </c>
      <c r="CR48" s="87">
        <v>0</v>
      </c>
      <c r="CS48" s="87">
        <v>124567.16999999993</v>
      </c>
      <c r="CT48" s="87"/>
      <c r="CU48" s="87">
        <v>6791.15</v>
      </c>
      <c r="CV48" s="87"/>
      <c r="CW48" s="87"/>
      <c r="CX48" s="87"/>
      <c r="CY48" s="69"/>
    </row>
    <row r="49" spans="1:103" x14ac:dyDescent="0.25">
      <c r="A49" s="105" t="s">
        <v>394</v>
      </c>
      <c r="B49" s="69" t="s">
        <v>395</v>
      </c>
      <c r="C49" s="69"/>
      <c r="D49" s="84">
        <v>2101</v>
      </c>
      <c r="E49" s="69" t="s">
        <v>395</v>
      </c>
      <c r="F49" s="69" t="s">
        <v>396</v>
      </c>
      <c r="G49" s="69"/>
      <c r="H49" s="69"/>
      <c r="I49" s="69"/>
      <c r="J49" s="69"/>
      <c r="K49" s="69"/>
      <c r="L49" s="69"/>
      <c r="M49" s="69"/>
      <c r="N49" s="69"/>
      <c r="O49" s="69"/>
      <c r="P49" s="69"/>
      <c r="Q49" s="69"/>
      <c r="R49" s="69"/>
      <c r="S49" s="69"/>
      <c r="T49" s="69"/>
      <c r="U49" s="69"/>
      <c r="V49" s="69"/>
      <c r="W49" s="69"/>
      <c r="X49" s="69"/>
      <c r="Y49" s="69"/>
      <c r="Z49" s="87">
        <f>'CFR V1'!Z49</f>
        <v>-666.55</v>
      </c>
      <c r="AA49" s="87">
        <f>'CFR V1'!AA49</f>
        <v>0</v>
      </c>
      <c r="AB49" s="87">
        <f>'CFR V1'!AB49</f>
        <v>0</v>
      </c>
      <c r="AC49" s="87">
        <f>'CFR V1'!AC49+'ARBOR CFR'!G49</f>
        <v>0</v>
      </c>
      <c r="AD49" s="87">
        <f>'CFR V1'!AD49+'ARBOR CFR'!H49</f>
        <v>0</v>
      </c>
      <c r="AE49" s="87">
        <f>'CFR V1'!AE49+'ARBOR CFR'!I49</f>
        <v>0</v>
      </c>
      <c r="AF49" s="87">
        <f>'CFR V1'!AF49+'ARBOR CFR'!J49</f>
        <v>0</v>
      </c>
      <c r="AG49" s="87">
        <f>'CFR V1'!AG49+'ARBOR CFR'!K49</f>
        <v>0</v>
      </c>
      <c r="AH49" s="87">
        <f>'CFR V1'!AH49+'ARBOR CFR'!L49</f>
        <v>0</v>
      </c>
      <c r="AI49" s="87">
        <f>'CFR V1'!AI49+'ARBOR CFR'!M49</f>
        <v>0</v>
      </c>
      <c r="AJ49" s="87">
        <f>'CFR V1'!AJ49+'ARBOR CFR'!N49</f>
        <v>0</v>
      </c>
      <c r="AK49" s="87">
        <f>'CFR V1'!AK49+'ARBOR CFR'!O49</f>
        <v>0</v>
      </c>
      <c r="AL49" s="87">
        <f>'CFR V1'!AL49+'ARBOR CFR'!P49</f>
        <v>0</v>
      </c>
      <c r="AM49" s="87">
        <f>'CFR V1'!AM49+'ARBOR CFR'!Q49</f>
        <v>0</v>
      </c>
      <c r="AN49" s="87">
        <f>'CFR V1'!AN49+'ARBOR CFR'!R49</f>
        <v>0</v>
      </c>
      <c r="AO49" s="87">
        <f>'CFR V1'!AO49+'CFR V1'!DB49+'ARBOR CFR'!S49+'ARBOR CFR'!BN49</f>
        <v>0</v>
      </c>
      <c r="AP49" s="87">
        <f>'CFR V1'!AP49+'ARBOR CFR'!T49</f>
        <v>0</v>
      </c>
      <c r="AQ49" s="87">
        <f>'CFR V1'!AQ49+'ARBOR CFR'!U49</f>
        <v>0</v>
      </c>
      <c r="AR49" s="87">
        <f>'CFR V1'!AR49+'ARBOR CFR'!V49</f>
        <v>0</v>
      </c>
      <c r="AS49" s="87">
        <f>'CFR V1'!AS49+'ARBOR CFR'!W49</f>
        <v>0</v>
      </c>
      <c r="AT49" s="87">
        <f>'CFR V1'!AT49+'ARBOR CFR'!Z49</f>
        <v>0</v>
      </c>
      <c r="AU49" s="87">
        <f>'CFR V1'!AU49+'ARBOR CFR'!AA49</f>
        <v>0</v>
      </c>
      <c r="AV49" s="87">
        <f>'CFR V1'!AV49+'ARBOR CFR'!AB49</f>
        <v>0</v>
      </c>
      <c r="AW49" s="87">
        <f>'CFR V1'!AW49+'ARBOR CFR'!AC49</f>
        <v>0</v>
      </c>
      <c r="AX49" s="87">
        <f>'CFR V1'!AX49+'ARBOR CFR'!AD49</f>
        <v>0</v>
      </c>
      <c r="AY49" s="87">
        <f>'CFR V1'!AY49+'ARBOR CFR'!AE49</f>
        <v>0</v>
      </c>
      <c r="AZ49" s="87">
        <f>'CFR V1'!AZ49+'ARBOR CFR'!AF49</f>
        <v>0</v>
      </c>
      <c r="BA49" s="87">
        <f>'CFR V1'!BA49+'ARBOR CFR'!AG49</f>
        <v>0</v>
      </c>
      <c r="BB49" s="87">
        <f>'CFR V1'!BB49+'ARBOR CFR'!AH49</f>
        <v>0</v>
      </c>
      <c r="BC49" s="87">
        <f>'CFR V1'!BC49+'ARBOR CFR'!AI49</f>
        <v>0</v>
      </c>
      <c r="BD49" s="87">
        <f>'CFR V1'!BD49+'ARBOR CFR'!AJ49</f>
        <v>0</v>
      </c>
      <c r="BE49" s="87">
        <f>'CFR V1'!BE49+'ARBOR CFR'!AK49</f>
        <v>0</v>
      </c>
      <c r="BF49" s="87">
        <f>'CFR V1'!BF49+'ARBOR CFR'!AL49</f>
        <v>0</v>
      </c>
      <c r="BG49" s="87">
        <f>'CFR V1'!BG49+'ARBOR CFR'!AM49</f>
        <v>0</v>
      </c>
      <c r="BH49" s="87">
        <f>'CFR V1'!BH49+'ARBOR CFR'!AN49</f>
        <v>0</v>
      </c>
      <c r="BI49" s="87">
        <f>'CFR V1'!BI49+'ARBOR CFR'!AO49</f>
        <v>0</v>
      </c>
      <c r="BJ49" s="87">
        <f>'CFR V1'!BJ49+'ARBOR CFR'!AP49</f>
        <v>0</v>
      </c>
      <c r="BK49" s="87">
        <f>'CFR V1'!BK49+'ARBOR CFR'!AQ49</f>
        <v>0</v>
      </c>
      <c r="BL49" s="87">
        <f>'CFR V1'!BL49+'CFR V1'!DB49+'ARBOR CFR'!AR49+'ARBOR CFR'!BM49</f>
        <v>0</v>
      </c>
      <c r="BM49" s="87">
        <f>'CFR V1'!BM49+'ARBOR CFR'!AS49</f>
        <v>0</v>
      </c>
      <c r="BN49" s="87">
        <f>'CFR V1'!BN49+'ARBOR CFR'!AT49</f>
        <v>0</v>
      </c>
      <c r="BO49" s="87">
        <f>'CFR V1'!BO49+'ARBOR CFR'!AU49</f>
        <v>0</v>
      </c>
      <c r="BP49" s="87">
        <f>'CFR V1'!BP49+'ARBOR CFR'!AV49</f>
        <v>0</v>
      </c>
      <c r="BQ49" s="87">
        <f>'CFR V1'!BQ49+'ARBOR CFR'!AW49</f>
        <v>0</v>
      </c>
      <c r="BR49" s="87">
        <f>'CFR V1'!BR49+'ARBOR CFR'!AX49</f>
        <v>0</v>
      </c>
      <c r="BS49" s="87">
        <f>'CFR V1'!BS49+'ARBOR CFR'!AY49</f>
        <v>0</v>
      </c>
      <c r="BT49" s="87">
        <f>'CFR V1'!BT49+'ARBOR CFR'!AZ49</f>
        <v>0</v>
      </c>
      <c r="BU49" s="87">
        <f>'CFR V1'!BU49+'ARBOR CFR'!BA49</f>
        <v>0</v>
      </c>
      <c r="BV49" s="87">
        <f>'CFR V1'!BV49+'ARBOR CFR'!BB49</f>
        <v>0</v>
      </c>
      <c r="BW49" s="87">
        <f>'CFR V1'!BW49+'ARBOR CFR'!BC49</f>
        <v>0</v>
      </c>
      <c r="BX49" s="87">
        <f>'CFR V1'!BX49+'ARBOR CFR'!BD49</f>
        <v>0</v>
      </c>
      <c r="BY49" s="87">
        <f>'CFR V1'!BY49+'ARBOR CFR'!BE49</f>
        <v>0</v>
      </c>
      <c r="BZ49" s="87">
        <f>'CFR V1'!BZ49+'ARBOR CFR'!BF49</f>
        <v>0</v>
      </c>
      <c r="CA49" s="87">
        <f>'CFR V1'!CA49+'ARBOR CFR'!BG49</f>
        <v>644.29</v>
      </c>
      <c r="CB49" s="87">
        <f>'CFR V1'!CB49+'ARBOR CFR'!BH49</f>
        <v>0</v>
      </c>
      <c r="CC49" s="87">
        <f>'CFR V1'!CC49+'ARBOR CFR'!BI49</f>
        <v>0</v>
      </c>
      <c r="CD49" s="87">
        <f>'CFR V1'!CD49+'ARBOR CFR'!BJ49</f>
        <v>0</v>
      </c>
      <c r="CE49" s="87">
        <f>'CFR V1'!CE49+'ARBOR CFR'!BK49</f>
        <v>0</v>
      </c>
      <c r="CF49" s="87">
        <f>'CFR V1'!CF49+'ARBOR CFR'!BL49</f>
        <v>0</v>
      </c>
      <c r="CG49" s="87">
        <v>0</v>
      </c>
      <c r="CH49" s="87">
        <v>0</v>
      </c>
      <c r="CI49" s="87">
        <v>0</v>
      </c>
      <c r="CJ49" s="87">
        <v>1</v>
      </c>
      <c r="CK49" s="87">
        <v>0</v>
      </c>
      <c r="CL49" s="87">
        <v>0</v>
      </c>
      <c r="CM49" s="87">
        <v>0</v>
      </c>
      <c r="CN49" s="87">
        <v>0</v>
      </c>
      <c r="CO49" s="87">
        <v>0</v>
      </c>
      <c r="CP49" s="87">
        <v>0</v>
      </c>
      <c r="CQ49" s="87">
        <v>0</v>
      </c>
      <c r="CR49" s="87">
        <v>0</v>
      </c>
      <c r="CS49" s="87">
        <v>-1310.84</v>
      </c>
      <c r="CT49" s="87"/>
      <c r="CU49" s="87">
        <v>0</v>
      </c>
      <c r="CV49" s="87"/>
      <c r="CW49" s="87"/>
      <c r="CX49" s="87"/>
      <c r="CY49" s="69"/>
    </row>
    <row r="50" spans="1:103" x14ac:dyDescent="0.25">
      <c r="A50" s="103" t="s">
        <v>400</v>
      </c>
      <c r="B50" s="69" t="s">
        <v>401</v>
      </c>
      <c r="C50" s="69"/>
      <c r="D50" s="84">
        <v>2110</v>
      </c>
      <c r="E50" s="69" t="s">
        <v>401</v>
      </c>
      <c r="F50" s="69" t="s">
        <v>265</v>
      </c>
      <c r="G50" s="69"/>
      <c r="H50" s="69"/>
      <c r="I50" s="69"/>
      <c r="J50" s="69"/>
      <c r="K50" s="69"/>
      <c r="L50" s="69"/>
      <c r="M50" s="69"/>
      <c r="N50" s="69"/>
      <c r="O50" s="69"/>
      <c r="P50" s="69"/>
      <c r="Q50" s="69"/>
      <c r="R50" s="69"/>
      <c r="S50" s="69"/>
      <c r="T50" s="69"/>
      <c r="U50" s="69"/>
      <c r="V50" s="69"/>
      <c r="W50" s="69"/>
      <c r="X50" s="69"/>
      <c r="Y50" s="69"/>
      <c r="Z50" s="87">
        <f>'CFR V1'!Z50</f>
        <v>51798.429999999731</v>
      </c>
      <c r="AA50" s="87">
        <f>'CFR V1'!AA50</f>
        <v>23066.600000000002</v>
      </c>
      <c r="AB50" s="87">
        <f>'CFR V1'!AB50</f>
        <v>0</v>
      </c>
      <c r="AC50" s="87">
        <f>'CFR V1'!AC50+'ARBOR CFR'!G50</f>
        <v>555398</v>
      </c>
      <c r="AD50" s="87">
        <f>'CFR V1'!AD50+'ARBOR CFR'!H50</f>
        <v>0</v>
      </c>
      <c r="AE50" s="87">
        <f>'CFR V1'!AE50+'ARBOR CFR'!I50</f>
        <v>45695</v>
      </c>
      <c r="AF50" s="87">
        <f>'CFR V1'!AF50+'ARBOR CFR'!J50</f>
        <v>0</v>
      </c>
      <c r="AG50" s="87">
        <f>'CFR V1'!AG50+'ARBOR CFR'!K50</f>
        <v>18565</v>
      </c>
      <c r="AH50" s="87">
        <f>'CFR V1'!AH50+'ARBOR CFR'!L50</f>
        <v>35049</v>
      </c>
      <c r="AI50" s="87">
        <f>'CFR V1'!AI50+'ARBOR CFR'!M50</f>
        <v>0</v>
      </c>
      <c r="AJ50" s="87">
        <f>'CFR V1'!AJ50+'ARBOR CFR'!N50</f>
        <v>0</v>
      </c>
      <c r="AK50" s="87">
        <f>'CFR V1'!AK50+'ARBOR CFR'!O50</f>
        <v>4272.32</v>
      </c>
      <c r="AL50" s="87">
        <f>'CFR V1'!AL50+'ARBOR CFR'!P50</f>
        <v>7606.72</v>
      </c>
      <c r="AM50" s="87">
        <f>'CFR V1'!AM50+'ARBOR CFR'!Q50</f>
        <v>0</v>
      </c>
      <c r="AN50" s="87">
        <f>'CFR V1'!AN50+'ARBOR CFR'!R50</f>
        <v>4680</v>
      </c>
      <c r="AO50" s="87">
        <f>'CFR V1'!AO50+'CFR V1'!DB50+'ARBOR CFR'!S50+'ARBOR CFR'!BN50</f>
        <v>6596.1</v>
      </c>
      <c r="AP50" s="87">
        <f>'CFR V1'!AP50+'ARBOR CFR'!T50</f>
        <v>594.08000000000004</v>
      </c>
      <c r="AQ50" s="87">
        <f>'CFR V1'!AQ50+'ARBOR CFR'!U50</f>
        <v>0</v>
      </c>
      <c r="AR50" s="87">
        <f>'CFR V1'!AR50+'ARBOR CFR'!V50</f>
        <v>0</v>
      </c>
      <c r="AS50" s="87">
        <f>'CFR V1'!AS50+'ARBOR CFR'!W50</f>
        <v>0</v>
      </c>
      <c r="AT50" s="87">
        <f>'CFR V1'!AT50+'ARBOR CFR'!Z50</f>
        <v>335723.52000000002</v>
      </c>
      <c r="AU50" s="87">
        <f>'CFR V1'!AU50+'ARBOR CFR'!AA50</f>
        <v>0</v>
      </c>
      <c r="AV50" s="87">
        <f>'CFR V1'!AV50+'ARBOR CFR'!AB50</f>
        <v>131777.98000000021</v>
      </c>
      <c r="AW50" s="87">
        <f>'CFR V1'!AW50+'ARBOR CFR'!AC50</f>
        <v>19729.61</v>
      </c>
      <c r="AX50" s="87">
        <f>'CFR V1'!AX50+'ARBOR CFR'!AD50</f>
        <v>42180.73</v>
      </c>
      <c r="AY50" s="87">
        <f>'CFR V1'!AY50+'ARBOR CFR'!AE50</f>
        <v>0</v>
      </c>
      <c r="AZ50" s="87">
        <f>'CFR V1'!AZ50+'ARBOR CFR'!AF50</f>
        <v>25308.060000000012</v>
      </c>
      <c r="BA50" s="87">
        <f>'CFR V1'!BA50+'ARBOR CFR'!AG50</f>
        <v>4000.1500000000005</v>
      </c>
      <c r="BB50" s="87">
        <f>'CFR V1'!BB50+'ARBOR CFR'!AH50</f>
        <v>1851.86</v>
      </c>
      <c r="BC50" s="87">
        <f>'CFR V1'!BC50+'ARBOR CFR'!AI50</f>
        <v>6061.55</v>
      </c>
      <c r="BD50" s="87">
        <f>'CFR V1'!BD50+'ARBOR CFR'!AJ50</f>
        <v>0</v>
      </c>
      <c r="BE50" s="87">
        <f>'CFR V1'!BE50+'ARBOR CFR'!AK50</f>
        <v>6573.119999999999</v>
      </c>
      <c r="BF50" s="87">
        <f>'CFR V1'!BF50+'ARBOR CFR'!AL50</f>
        <v>2697.53</v>
      </c>
      <c r="BG50" s="87">
        <f>'CFR V1'!BG50+'ARBOR CFR'!AM50</f>
        <v>4273.3500000000004</v>
      </c>
      <c r="BH50" s="87">
        <f>'CFR V1'!BH50+'ARBOR CFR'!AN50</f>
        <v>3509.63</v>
      </c>
      <c r="BI50" s="87">
        <f>'CFR V1'!BI50+'ARBOR CFR'!AO50</f>
        <v>10034.59</v>
      </c>
      <c r="BJ50" s="87">
        <f>'CFR V1'!BJ50+'ARBOR CFR'!AP50</f>
        <v>0</v>
      </c>
      <c r="BK50" s="87">
        <f>'CFR V1'!BK50+'ARBOR CFR'!AQ50</f>
        <v>2090.9299999999998</v>
      </c>
      <c r="BL50" s="87">
        <f>'CFR V1'!BL50+'CFR V1'!DB50+'ARBOR CFR'!AR50+'ARBOR CFR'!BM50</f>
        <v>13330.41</v>
      </c>
      <c r="BM50" s="87">
        <f>'CFR V1'!BM50+'ARBOR CFR'!AS50</f>
        <v>4391.2</v>
      </c>
      <c r="BN50" s="87">
        <f>'CFR V1'!BN50+'ARBOR CFR'!AT50</f>
        <v>0</v>
      </c>
      <c r="BO50" s="87">
        <f>'CFR V1'!BO50+'ARBOR CFR'!AU50</f>
        <v>0</v>
      </c>
      <c r="BP50" s="87">
        <f>'CFR V1'!BP50+'ARBOR CFR'!AV50</f>
        <v>0</v>
      </c>
      <c r="BQ50" s="87">
        <f>'CFR V1'!BQ50+'ARBOR CFR'!AW50</f>
        <v>0</v>
      </c>
      <c r="BR50" s="87">
        <f>'CFR V1'!BR50+'ARBOR CFR'!AX50</f>
        <v>0</v>
      </c>
      <c r="BS50" s="87">
        <f>'CFR V1'!BS50+'ARBOR CFR'!AY50</f>
        <v>0</v>
      </c>
      <c r="BT50" s="87">
        <f>'CFR V1'!BT50+'ARBOR CFR'!AZ50</f>
        <v>0</v>
      </c>
      <c r="BU50" s="87">
        <f>'CFR V1'!BU50+'ARBOR CFR'!BA50</f>
        <v>9438.7099999999991</v>
      </c>
      <c r="BV50" s="87">
        <f>'CFR V1'!BV50+'ARBOR CFR'!BB50</f>
        <v>1863</v>
      </c>
      <c r="BW50" s="87">
        <f>'CFR V1'!BW50+'ARBOR CFR'!BC50</f>
        <v>0</v>
      </c>
      <c r="BX50" s="87">
        <f>'CFR V1'!BX50+'ARBOR CFR'!BD50</f>
        <v>30521.07</v>
      </c>
      <c r="BY50" s="87">
        <f>'CFR V1'!BY50+'ARBOR CFR'!BE50</f>
        <v>2492.04</v>
      </c>
      <c r="BZ50" s="87">
        <f>'CFR V1'!BZ50+'ARBOR CFR'!BF50</f>
        <v>14583.17</v>
      </c>
      <c r="CA50" s="87">
        <f>'CFR V1'!CA50+'ARBOR CFR'!BG50</f>
        <v>11270.24</v>
      </c>
      <c r="CB50" s="87">
        <f>'CFR V1'!CB50+'ARBOR CFR'!BH50</f>
        <v>0</v>
      </c>
      <c r="CC50" s="87">
        <f>'CFR V1'!CC50+'ARBOR CFR'!BI50</f>
        <v>0</v>
      </c>
      <c r="CD50" s="87">
        <f>'CFR V1'!CD50+'ARBOR CFR'!BJ50</f>
        <v>66.599999999999994</v>
      </c>
      <c r="CE50" s="87">
        <f>'CFR V1'!CE50+'ARBOR CFR'!BK50</f>
        <v>0</v>
      </c>
      <c r="CF50" s="87">
        <f>'CFR V1'!CF50+'ARBOR CFR'!BL50</f>
        <v>0</v>
      </c>
      <c r="CG50" s="87">
        <v>4978.75</v>
      </c>
      <c r="CH50" s="87">
        <v>0</v>
      </c>
      <c r="CI50" s="87">
        <v>0</v>
      </c>
      <c r="CJ50" s="87">
        <v>1</v>
      </c>
      <c r="CK50" s="87">
        <v>0</v>
      </c>
      <c r="CL50" s="87">
        <v>0</v>
      </c>
      <c r="CM50" s="87">
        <v>0</v>
      </c>
      <c r="CN50" s="87">
        <v>914.14</v>
      </c>
      <c r="CO50" s="87">
        <v>0</v>
      </c>
      <c r="CP50" s="87">
        <v>0</v>
      </c>
      <c r="CQ50" s="87">
        <v>0</v>
      </c>
      <c r="CR50" s="87">
        <v>0</v>
      </c>
      <c r="CS50" s="87">
        <v>46485.599999999278</v>
      </c>
      <c r="CT50" s="87"/>
      <c r="CU50" s="87">
        <v>27131.210000000003</v>
      </c>
      <c r="CV50" s="87"/>
      <c r="CW50" s="87"/>
      <c r="CX50" s="87"/>
      <c r="CY50" s="69"/>
    </row>
    <row r="51" spans="1:103" x14ac:dyDescent="0.25">
      <c r="A51" s="103" t="s">
        <v>404</v>
      </c>
      <c r="B51" s="69" t="s">
        <v>405</v>
      </c>
      <c r="C51" s="69"/>
      <c r="D51" s="84">
        <v>2918</v>
      </c>
      <c r="E51" s="69" t="s">
        <v>405</v>
      </c>
      <c r="F51" s="69" t="s">
        <v>406</v>
      </c>
      <c r="G51" s="69"/>
      <c r="H51" s="69"/>
      <c r="I51" s="69"/>
      <c r="J51" s="69"/>
      <c r="K51" s="69"/>
      <c r="L51" s="69"/>
      <c r="M51" s="69"/>
      <c r="N51" s="69"/>
      <c r="O51" s="69"/>
      <c r="P51" s="69"/>
      <c r="Q51" s="69"/>
      <c r="R51" s="69"/>
      <c r="S51" s="69"/>
      <c r="T51" s="69"/>
      <c r="U51" s="69"/>
      <c r="V51" s="69"/>
      <c r="W51" s="69"/>
      <c r="X51" s="69"/>
      <c r="Y51" s="69"/>
      <c r="Z51" s="87">
        <f>'CFR V1'!Z51</f>
        <v>104150.66000000032</v>
      </c>
      <c r="AA51" s="87">
        <f>'CFR V1'!AA51</f>
        <v>2845.0400000000009</v>
      </c>
      <c r="AB51" s="87">
        <f>'CFR V1'!AB51</f>
        <v>0</v>
      </c>
      <c r="AC51" s="87">
        <f>'CFR V1'!AC51+'ARBOR CFR'!G51</f>
        <v>553399.29</v>
      </c>
      <c r="AD51" s="87">
        <f>'CFR V1'!AD51+'ARBOR CFR'!H51</f>
        <v>0</v>
      </c>
      <c r="AE51" s="87">
        <f>'CFR V1'!AE51+'ARBOR CFR'!I51</f>
        <v>13590</v>
      </c>
      <c r="AF51" s="87">
        <f>'CFR V1'!AF51+'ARBOR CFR'!J51</f>
        <v>0</v>
      </c>
      <c r="AG51" s="87">
        <f>'CFR V1'!AG51+'ARBOR CFR'!K51</f>
        <v>11255</v>
      </c>
      <c r="AH51" s="87">
        <f>'CFR V1'!AH51+'ARBOR CFR'!L51</f>
        <v>41073</v>
      </c>
      <c r="AI51" s="87">
        <f>'CFR V1'!AI51+'ARBOR CFR'!M51</f>
        <v>1563.75</v>
      </c>
      <c r="AJ51" s="87">
        <f>'CFR V1'!AJ51+'ARBOR CFR'!N51</f>
        <v>1316.22</v>
      </c>
      <c r="AK51" s="87">
        <f>'CFR V1'!AK51+'ARBOR CFR'!O51</f>
        <v>11888.66</v>
      </c>
      <c r="AL51" s="87">
        <f>'CFR V1'!AL51+'ARBOR CFR'!P51</f>
        <v>11372.26</v>
      </c>
      <c r="AM51" s="87">
        <f>'CFR V1'!AM51+'ARBOR CFR'!Q51</f>
        <v>2000</v>
      </c>
      <c r="AN51" s="87">
        <f>'CFR V1'!AN51+'ARBOR CFR'!R51</f>
        <v>0</v>
      </c>
      <c r="AO51" s="87">
        <f>'CFR V1'!AO51+'CFR V1'!DB51+'ARBOR CFR'!S51+'ARBOR CFR'!BN51</f>
        <v>10591.48</v>
      </c>
      <c r="AP51" s="87">
        <f>'CFR V1'!AP51+'ARBOR CFR'!T51</f>
        <v>86.47</v>
      </c>
      <c r="AQ51" s="87">
        <f>'CFR V1'!AQ51+'ARBOR CFR'!U51</f>
        <v>0</v>
      </c>
      <c r="AR51" s="87">
        <f>'CFR V1'!AR51+'ARBOR CFR'!V51</f>
        <v>0</v>
      </c>
      <c r="AS51" s="87">
        <f>'CFR V1'!AS51+'ARBOR CFR'!W51</f>
        <v>0</v>
      </c>
      <c r="AT51" s="87">
        <f>'CFR V1'!AT51+'ARBOR CFR'!Z51</f>
        <v>370238.54</v>
      </c>
      <c r="AU51" s="87">
        <f>'CFR V1'!AU51+'ARBOR CFR'!AA51</f>
        <v>0</v>
      </c>
      <c r="AV51" s="87">
        <f>'CFR V1'!AV51+'ARBOR CFR'!AB51</f>
        <v>108102.58999999995</v>
      </c>
      <c r="AW51" s="87">
        <f>'CFR V1'!AW51+'ARBOR CFR'!AC51</f>
        <v>0</v>
      </c>
      <c r="AX51" s="87">
        <f>'CFR V1'!AX51+'ARBOR CFR'!AD51</f>
        <v>35148.49</v>
      </c>
      <c r="AY51" s="87">
        <f>'CFR V1'!AY51+'ARBOR CFR'!AE51</f>
        <v>0</v>
      </c>
      <c r="AZ51" s="87">
        <f>'CFR V1'!AZ51+'ARBOR CFR'!AF51</f>
        <v>2162.85</v>
      </c>
      <c r="BA51" s="87">
        <f>'CFR V1'!BA51+'ARBOR CFR'!AG51</f>
        <v>2007.8799999999997</v>
      </c>
      <c r="BB51" s="87">
        <f>'CFR V1'!BB51+'ARBOR CFR'!AH51</f>
        <v>4770.54</v>
      </c>
      <c r="BC51" s="87">
        <f>'CFR V1'!BC51+'ARBOR CFR'!AI51</f>
        <v>483</v>
      </c>
      <c r="BD51" s="87">
        <f>'CFR V1'!BD51+'ARBOR CFR'!AJ51</f>
        <v>0</v>
      </c>
      <c r="BE51" s="87">
        <f>'CFR V1'!BE51+'ARBOR CFR'!AK51</f>
        <v>15143.439999999997</v>
      </c>
      <c r="BF51" s="87">
        <f>'CFR V1'!BF51+'ARBOR CFR'!AL51</f>
        <v>4383.21</v>
      </c>
      <c r="BG51" s="87">
        <f>'CFR V1'!BG51+'ARBOR CFR'!AM51</f>
        <v>19976.760000000006</v>
      </c>
      <c r="BH51" s="87">
        <f>'CFR V1'!BH51+'ARBOR CFR'!AN51</f>
        <v>1775.01</v>
      </c>
      <c r="BI51" s="87">
        <f>'CFR V1'!BI51+'ARBOR CFR'!AO51</f>
        <v>7183.48</v>
      </c>
      <c r="BJ51" s="87">
        <f>'CFR V1'!BJ51+'ARBOR CFR'!AP51</f>
        <v>0</v>
      </c>
      <c r="BK51" s="87">
        <f>'CFR V1'!BK51+'ARBOR CFR'!AQ51</f>
        <v>787.3</v>
      </c>
      <c r="BL51" s="87">
        <f>'CFR V1'!BL51+'CFR V1'!DB51+'ARBOR CFR'!AR51+'ARBOR CFR'!BM51</f>
        <v>14218.18</v>
      </c>
      <c r="BM51" s="87">
        <f>'CFR V1'!BM51+'ARBOR CFR'!AS51</f>
        <v>13426.92</v>
      </c>
      <c r="BN51" s="87">
        <f>'CFR V1'!BN51+'ARBOR CFR'!AT51</f>
        <v>0</v>
      </c>
      <c r="BO51" s="87">
        <f>'CFR V1'!BO51+'ARBOR CFR'!AU51</f>
        <v>0</v>
      </c>
      <c r="BP51" s="87">
        <f>'CFR V1'!BP51+'ARBOR CFR'!AV51</f>
        <v>0</v>
      </c>
      <c r="BQ51" s="87">
        <f>'CFR V1'!BQ51+'ARBOR CFR'!AW51</f>
        <v>0</v>
      </c>
      <c r="BR51" s="87">
        <f>'CFR V1'!BR51+'ARBOR CFR'!AX51</f>
        <v>0</v>
      </c>
      <c r="BS51" s="87">
        <f>'CFR V1'!BS51+'ARBOR CFR'!AY51</f>
        <v>0</v>
      </c>
      <c r="BT51" s="87">
        <f>'CFR V1'!BT51+'ARBOR CFR'!AZ51</f>
        <v>0</v>
      </c>
      <c r="BU51" s="87">
        <f>'CFR V1'!BU51+'ARBOR CFR'!BA51</f>
        <v>11072.99</v>
      </c>
      <c r="BV51" s="87">
        <f>'CFR V1'!BV51+'ARBOR CFR'!BB51</f>
        <v>1932</v>
      </c>
      <c r="BW51" s="87">
        <f>'CFR V1'!BW51+'ARBOR CFR'!BC51</f>
        <v>588.97</v>
      </c>
      <c r="BX51" s="87">
        <f>'CFR V1'!BX51+'ARBOR CFR'!BD51</f>
        <v>46475.43</v>
      </c>
      <c r="BY51" s="87">
        <f>'CFR V1'!BY51+'ARBOR CFR'!BE51</f>
        <v>0</v>
      </c>
      <c r="BZ51" s="87">
        <f>'CFR V1'!BZ51+'ARBOR CFR'!BF51</f>
        <v>23675.360000000001</v>
      </c>
      <c r="CA51" s="87">
        <f>'CFR V1'!CA51+'ARBOR CFR'!BG51</f>
        <v>18299.099999999999</v>
      </c>
      <c r="CB51" s="87">
        <f>'CFR V1'!CB51+'ARBOR CFR'!BH51</f>
        <v>0</v>
      </c>
      <c r="CC51" s="87">
        <f>'CFR V1'!CC51+'ARBOR CFR'!BI51</f>
        <v>0</v>
      </c>
      <c r="CD51" s="87">
        <f>'CFR V1'!CD51+'ARBOR CFR'!BJ51</f>
        <v>0</v>
      </c>
      <c r="CE51" s="87">
        <f>'CFR V1'!CE51+'ARBOR CFR'!BK51</f>
        <v>0</v>
      </c>
      <c r="CF51" s="87">
        <f>'CFR V1'!CF51+'ARBOR CFR'!BL51</f>
        <v>0</v>
      </c>
      <c r="CG51" s="87">
        <v>4888.75</v>
      </c>
      <c r="CH51" s="87">
        <v>0</v>
      </c>
      <c r="CI51" s="87">
        <v>0</v>
      </c>
      <c r="CJ51" s="87">
        <v>1</v>
      </c>
      <c r="CK51" s="87">
        <v>0</v>
      </c>
      <c r="CL51" s="87">
        <v>0</v>
      </c>
      <c r="CM51" s="87">
        <v>4510.29</v>
      </c>
      <c r="CN51" s="87">
        <v>0</v>
      </c>
      <c r="CO51" s="87">
        <v>0</v>
      </c>
      <c r="CP51" s="87">
        <v>0</v>
      </c>
      <c r="CQ51" s="87">
        <v>0</v>
      </c>
      <c r="CR51" s="87">
        <v>0</v>
      </c>
      <c r="CS51" s="87">
        <v>42859.350000000442</v>
      </c>
      <c r="CT51" s="87"/>
      <c r="CU51" s="87">
        <v>3223.5000000000009</v>
      </c>
      <c r="CV51" s="87"/>
      <c r="CW51" s="87"/>
      <c r="CX51" s="87"/>
      <c r="CY51" s="69"/>
    </row>
    <row r="52" spans="1:103" x14ac:dyDescent="0.25">
      <c r="A52" s="103" t="s">
        <v>409</v>
      </c>
      <c r="B52" s="69" t="s">
        <v>410</v>
      </c>
      <c r="C52" s="69"/>
      <c r="D52" s="84">
        <v>3104</v>
      </c>
      <c r="E52" s="69" t="s">
        <v>410</v>
      </c>
      <c r="F52" s="69" t="s">
        <v>411</v>
      </c>
      <c r="G52" s="69"/>
      <c r="H52" s="69"/>
      <c r="I52" s="69"/>
      <c r="J52" s="69"/>
      <c r="K52" s="69"/>
      <c r="L52" s="69"/>
      <c r="M52" s="69"/>
      <c r="N52" s="69"/>
      <c r="O52" s="69"/>
      <c r="P52" s="69"/>
      <c r="Q52" s="69"/>
      <c r="R52" s="69"/>
      <c r="S52" s="69"/>
      <c r="T52" s="69"/>
      <c r="U52" s="69"/>
      <c r="V52" s="69"/>
      <c r="W52" s="69"/>
      <c r="X52" s="69"/>
      <c r="Y52" s="69"/>
      <c r="Z52" s="87">
        <f>'CFR V1'!Z52</f>
        <v>86671.560000000027</v>
      </c>
      <c r="AA52" s="87">
        <f>'CFR V1'!AA52</f>
        <v>1035.7199999999993</v>
      </c>
      <c r="AB52" s="87">
        <f>'CFR V1'!AB52</f>
        <v>0</v>
      </c>
      <c r="AC52" s="87">
        <f>'CFR V1'!AC52+'ARBOR CFR'!G52</f>
        <v>342736</v>
      </c>
      <c r="AD52" s="87">
        <f>'CFR V1'!AD52+'ARBOR CFR'!H52</f>
        <v>0</v>
      </c>
      <c r="AE52" s="87">
        <f>'CFR V1'!AE52+'ARBOR CFR'!I52</f>
        <v>15616</v>
      </c>
      <c r="AF52" s="87">
        <f>'CFR V1'!AF52+'ARBOR CFR'!J52</f>
        <v>0</v>
      </c>
      <c r="AG52" s="87">
        <f>'CFR V1'!AG52+'ARBOR CFR'!K52</f>
        <v>15150</v>
      </c>
      <c r="AH52" s="87">
        <f>'CFR V1'!AH52+'ARBOR CFR'!L52</f>
        <v>25796</v>
      </c>
      <c r="AI52" s="87">
        <f>'CFR V1'!AI52+'ARBOR CFR'!M52</f>
        <v>2547.15</v>
      </c>
      <c r="AJ52" s="87">
        <f>'CFR V1'!AJ52+'ARBOR CFR'!N52</f>
        <v>4675</v>
      </c>
      <c r="AK52" s="87">
        <f>'CFR V1'!AK52+'ARBOR CFR'!O52</f>
        <v>18053.68</v>
      </c>
      <c r="AL52" s="87">
        <f>'CFR V1'!AL52+'ARBOR CFR'!P52</f>
        <v>3670.71</v>
      </c>
      <c r="AM52" s="87">
        <f>'CFR V1'!AM52+'ARBOR CFR'!Q52</f>
        <v>0</v>
      </c>
      <c r="AN52" s="87">
        <f>'CFR V1'!AN52+'ARBOR CFR'!R52</f>
        <v>0</v>
      </c>
      <c r="AO52" s="87">
        <f>'CFR V1'!AO52+'CFR V1'!DB52+'ARBOR CFR'!S52+'ARBOR CFR'!BN52</f>
        <v>3627.5</v>
      </c>
      <c r="AP52" s="87">
        <f>'CFR V1'!AP52+'ARBOR CFR'!T52</f>
        <v>0</v>
      </c>
      <c r="AQ52" s="87">
        <f>'CFR V1'!AQ52+'ARBOR CFR'!U52</f>
        <v>0</v>
      </c>
      <c r="AR52" s="87">
        <f>'CFR V1'!AR52+'ARBOR CFR'!V52</f>
        <v>0</v>
      </c>
      <c r="AS52" s="87">
        <f>'CFR V1'!AS52+'ARBOR CFR'!W52</f>
        <v>0</v>
      </c>
      <c r="AT52" s="87">
        <f>'CFR V1'!AT52+'ARBOR CFR'!Z52</f>
        <v>229475.16</v>
      </c>
      <c r="AU52" s="87">
        <f>'CFR V1'!AU52+'ARBOR CFR'!AA52</f>
        <v>4259.8100000000004</v>
      </c>
      <c r="AV52" s="87">
        <f>'CFR V1'!AV52+'ARBOR CFR'!AB52</f>
        <v>41669.889999999941</v>
      </c>
      <c r="AW52" s="87">
        <f>'CFR V1'!AW52+'ARBOR CFR'!AC52</f>
        <v>15277.45</v>
      </c>
      <c r="AX52" s="87">
        <f>'CFR V1'!AX52+'ARBOR CFR'!AD52</f>
        <v>35290.879999999997</v>
      </c>
      <c r="AY52" s="87">
        <f>'CFR V1'!AY52+'ARBOR CFR'!AE52</f>
        <v>0</v>
      </c>
      <c r="AZ52" s="87">
        <f>'CFR V1'!AZ52+'ARBOR CFR'!AF52</f>
        <v>7522.0099999999911</v>
      </c>
      <c r="BA52" s="87">
        <f>'CFR V1'!BA52+'ARBOR CFR'!AG52</f>
        <v>2760.01</v>
      </c>
      <c r="BB52" s="87">
        <f>'CFR V1'!BB52+'ARBOR CFR'!AH52</f>
        <v>1205.2</v>
      </c>
      <c r="BC52" s="87">
        <f>'CFR V1'!BC52+'ARBOR CFR'!AI52</f>
        <v>0</v>
      </c>
      <c r="BD52" s="87">
        <f>'CFR V1'!BD52+'ARBOR CFR'!AJ52</f>
        <v>0</v>
      </c>
      <c r="BE52" s="87">
        <f>'CFR V1'!BE52+'ARBOR CFR'!AK52</f>
        <v>9279.26</v>
      </c>
      <c r="BF52" s="87">
        <f>'CFR V1'!BF52+'ARBOR CFR'!AL52</f>
        <v>4243.16</v>
      </c>
      <c r="BG52" s="87">
        <f>'CFR V1'!BG52+'ARBOR CFR'!AM52</f>
        <v>640.96999999999991</v>
      </c>
      <c r="BH52" s="87">
        <f>'CFR V1'!BH52+'ARBOR CFR'!AN52</f>
        <v>281.83</v>
      </c>
      <c r="BI52" s="87">
        <f>'CFR V1'!BI52+'ARBOR CFR'!AO52</f>
        <v>11057.89</v>
      </c>
      <c r="BJ52" s="87">
        <f>'CFR V1'!BJ52+'ARBOR CFR'!AP52</f>
        <v>0</v>
      </c>
      <c r="BK52" s="87">
        <f>'CFR V1'!BK52+'ARBOR CFR'!AQ52</f>
        <v>2780.41</v>
      </c>
      <c r="BL52" s="87">
        <f>'CFR V1'!BL52+'CFR V1'!DB52+'ARBOR CFR'!AR52+'ARBOR CFR'!BM52</f>
        <v>17109.89</v>
      </c>
      <c r="BM52" s="87">
        <f>'CFR V1'!BM52+'ARBOR CFR'!AS52</f>
        <v>3604.22</v>
      </c>
      <c r="BN52" s="87">
        <f>'CFR V1'!BN52+'ARBOR CFR'!AT52</f>
        <v>0</v>
      </c>
      <c r="BO52" s="87">
        <f>'CFR V1'!BO52+'ARBOR CFR'!AU52</f>
        <v>0</v>
      </c>
      <c r="BP52" s="87">
        <f>'CFR V1'!BP52+'ARBOR CFR'!AV52</f>
        <v>0</v>
      </c>
      <c r="BQ52" s="87">
        <f>'CFR V1'!BQ52+'ARBOR CFR'!AW52</f>
        <v>0</v>
      </c>
      <c r="BR52" s="87">
        <f>'CFR V1'!BR52+'ARBOR CFR'!AX52</f>
        <v>0</v>
      </c>
      <c r="BS52" s="87">
        <f>'CFR V1'!BS52+'ARBOR CFR'!AY52</f>
        <v>0</v>
      </c>
      <c r="BT52" s="87">
        <f>'CFR V1'!BT52+'ARBOR CFR'!AZ52</f>
        <v>0</v>
      </c>
      <c r="BU52" s="87">
        <f>'CFR V1'!BU52+'ARBOR CFR'!BA52</f>
        <v>11314.71</v>
      </c>
      <c r="BV52" s="87">
        <f>'CFR V1'!BV52+'ARBOR CFR'!BB52</f>
        <v>1137.2</v>
      </c>
      <c r="BW52" s="87">
        <f>'CFR V1'!BW52+'ARBOR CFR'!BC52</f>
        <v>13133.44</v>
      </c>
      <c r="BX52" s="87">
        <f>'CFR V1'!BX52+'ARBOR CFR'!BD52</f>
        <v>23678.61</v>
      </c>
      <c r="BY52" s="87">
        <f>'CFR V1'!BY52+'ARBOR CFR'!BE52</f>
        <v>0</v>
      </c>
      <c r="BZ52" s="87">
        <f>'CFR V1'!BZ52+'ARBOR CFR'!BF52</f>
        <v>10722.01</v>
      </c>
      <c r="CA52" s="87">
        <f>'CFR V1'!CA52+'ARBOR CFR'!BG52</f>
        <v>14106.03</v>
      </c>
      <c r="CB52" s="87">
        <f>'CFR V1'!CB52+'ARBOR CFR'!BH52</f>
        <v>0</v>
      </c>
      <c r="CC52" s="87">
        <f>'CFR V1'!CC52+'ARBOR CFR'!BI52</f>
        <v>0</v>
      </c>
      <c r="CD52" s="87">
        <f>'CFR V1'!CD52+'ARBOR CFR'!BJ52</f>
        <v>0</v>
      </c>
      <c r="CE52" s="87">
        <f>'CFR V1'!CE52+'ARBOR CFR'!BK52</f>
        <v>0</v>
      </c>
      <c r="CF52" s="87">
        <f>'CFR V1'!CF52+'ARBOR CFR'!BL52</f>
        <v>0</v>
      </c>
      <c r="CG52" s="87">
        <v>4663.75</v>
      </c>
      <c r="CH52" s="87">
        <v>0</v>
      </c>
      <c r="CI52" s="87">
        <v>0</v>
      </c>
      <c r="CJ52" s="87">
        <v>1</v>
      </c>
      <c r="CK52" s="87">
        <v>0</v>
      </c>
      <c r="CL52" s="87">
        <v>0</v>
      </c>
      <c r="CM52" s="87">
        <v>0</v>
      </c>
      <c r="CN52" s="87">
        <v>828.87</v>
      </c>
      <c r="CO52" s="87">
        <v>0</v>
      </c>
      <c r="CP52" s="87">
        <v>0</v>
      </c>
      <c r="CQ52" s="87">
        <v>0</v>
      </c>
      <c r="CR52" s="87">
        <v>0</v>
      </c>
      <c r="CS52" s="87">
        <v>57993.560000000114</v>
      </c>
      <c r="CT52" s="87"/>
      <c r="CU52" s="87">
        <v>4870.5999999999995</v>
      </c>
      <c r="CV52" s="87"/>
      <c r="CW52" s="87"/>
      <c r="CX52" s="87"/>
      <c r="CY52" s="69"/>
    </row>
    <row r="53" spans="1:103" x14ac:dyDescent="0.25">
      <c r="A53" s="103" t="s">
        <v>414</v>
      </c>
      <c r="B53" s="69" t="s">
        <v>415</v>
      </c>
      <c r="C53" s="69"/>
      <c r="D53" s="84">
        <v>2118</v>
      </c>
      <c r="E53" s="69" t="s">
        <v>415</v>
      </c>
      <c r="F53" s="69" t="s">
        <v>416</v>
      </c>
      <c r="G53" s="69"/>
      <c r="H53" s="69"/>
      <c r="I53" s="69"/>
      <c r="J53" s="69"/>
      <c r="K53" s="69"/>
      <c r="L53" s="69"/>
      <c r="M53" s="69"/>
      <c r="N53" s="69"/>
      <c r="O53" s="69"/>
      <c r="P53" s="69"/>
      <c r="Q53" s="69"/>
      <c r="R53" s="69"/>
      <c r="S53" s="69"/>
      <c r="T53" s="69"/>
      <c r="U53" s="69"/>
      <c r="V53" s="69"/>
      <c r="W53" s="69"/>
      <c r="X53" s="69"/>
      <c r="Y53" s="69"/>
      <c r="Z53" s="87">
        <f>'CFR V1'!Z53</f>
        <v>113361.91000000111</v>
      </c>
      <c r="AA53" s="87">
        <f>'CFR V1'!AA53</f>
        <v>29329.97</v>
      </c>
      <c r="AB53" s="87">
        <f>'CFR V1'!AB53</f>
        <v>0</v>
      </c>
      <c r="AC53" s="87">
        <f>'CFR V1'!AC53+'ARBOR CFR'!G53</f>
        <v>980428.86</v>
      </c>
      <c r="AD53" s="87">
        <f>'CFR V1'!AD53+'ARBOR CFR'!H53</f>
        <v>0</v>
      </c>
      <c r="AE53" s="87">
        <f>'CFR V1'!AE53+'ARBOR CFR'!I53</f>
        <v>171212</v>
      </c>
      <c r="AF53" s="87">
        <f>'CFR V1'!AF53+'ARBOR CFR'!J53</f>
        <v>0</v>
      </c>
      <c r="AG53" s="87">
        <f>'CFR V1'!AG53+'ARBOR CFR'!K53</f>
        <v>59385</v>
      </c>
      <c r="AH53" s="87">
        <f>'CFR V1'!AH53+'ARBOR CFR'!L53</f>
        <v>56138</v>
      </c>
      <c r="AI53" s="87">
        <f>'CFR V1'!AI53+'ARBOR CFR'!M53</f>
        <v>0</v>
      </c>
      <c r="AJ53" s="87">
        <f>'CFR V1'!AJ53+'ARBOR CFR'!N53</f>
        <v>64</v>
      </c>
      <c r="AK53" s="87">
        <f>'CFR V1'!AK53+'ARBOR CFR'!O53</f>
        <v>35972.559999999998</v>
      </c>
      <c r="AL53" s="87">
        <f>'CFR V1'!AL53+'ARBOR CFR'!P53</f>
        <v>15881.68</v>
      </c>
      <c r="AM53" s="87">
        <f>'CFR V1'!AM53+'ARBOR CFR'!Q53</f>
        <v>0</v>
      </c>
      <c r="AN53" s="87">
        <f>'CFR V1'!AN53+'ARBOR CFR'!R53</f>
        <v>1617.6</v>
      </c>
      <c r="AO53" s="87">
        <f>'CFR V1'!AO53+'CFR V1'!DB53+'ARBOR CFR'!S53+'ARBOR CFR'!BN53</f>
        <v>13499.22</v>
      </c>
      <c r="AP53" s="87">
        <f>'CFR V1'!AP53+'ARBOR CFR'!T53</f>
        <v>710</v>
      </c>
      <c r="AQ53" s="87">
        <f>'CFR V1'!AQ53+'ARBOR CFR'!U53</f>
        <v>0</v>
      </c>
      <c r="AR53" s="87">
        <f>'CFR V1'!AR53+'ARBOR CFR'!V53</f>
        <v>0</v>
      </c>
      <c r="AS53" s="87">
        <f>'CFR V1'!AS53+'ARBOR CFR'!W53</f>
        <v>0</v>
      </c>
      <c r="AT53" s="87">
        <f>'CFR V1'!AT53+'ARBOR CFR'!Z53</f>
        <v>664559.56999999995</v>
      </c>
      <c r="AU53" s="87">
        <f>'CFR V1'!AU53+'ARBOR CFR'!AA53</f>
        <v>14064.35</v>
      </c>
      <c r="AV53" s="87">
        <f>'CFR V1'!AV53+'ARBOR CFR'!AB53</f>
        <v>267138.01000000018</v>
      </c>
      <c r="AW53" s="87">
        <f>'CFR V1'!AW53+'ARBOR CFR'!AC53</f>
        <v>43394.94</v>
      </c>
      <c r="AX53" s="87">
        <f>'CFR V1'!AX53+'ARBOR CFR'!AD53</f>
        <v>43997.26</v>
      </c>
      <c r="AY53" s="87">
        <f>'CFR V1'!AY53+'ARBOR CFR'!AE53</f>
        <v>22554.95</v>
      </c>
      <c r="AZ53" s="87">
        <f>'CFR V1'!AZ53+'ARBOR CFR'!AF53</f>
        <v>40848.410000000018</v>
      </c>
      <c r="BA53" s="87">
        <f>'CFR V1'!BA53+'ARBOR CFR'!AG53</f>
        <v>9535.9999999999982</v>
      </c>
      <c r="BB53" s="87">
        <f>'CFR V1'!BB53+'ARBOR CFR'!AH53</f>
        <v>2532.71</v>
      </c>
      <c r="BC53" s="87">
        <f>'CFR V1'!BC53+'ARBOR CFR'!AI53</f>
        <v>1023.5</v>
      </c>
      <c r="BD53" s="87">
        <f>'CFR V1'!BD53+'ARBOR CFR'!AJ53</f>
        <v>8017.989999999998</v>
      </c>
      <c r="BE53" s="87">
        <f>'CFR V1'!BE53+'ARBOR CFR'!AK53</f>
        <v>23648.18</v>
      </c>
      <c r="BF53" s="87">
        <f>'CFR V1'!BF53+'ARBOR CFR'!AL53</f>
        <v>4436.3600000000006</v>
      </c>
      <c r="BG53" s="87">
        <f>'CFR V1'!BG53+'ARBOR CFR'!AM53</f>
        <v>2073.6800000000003</v>
      </c>
      <c r="BH53" s="87">
        <f>'CFR V1'!BH53+'ARBOR CFR'!AN53</f>
        <v>4838.05</v>
      </c>
      <c r="BI53" s="87">
        <f>'CFR V1'!BI53+'ARBOR CFR'!AO53</f>
        <v>24548.45</v>
      </c>
      <c r="BJ53" s="87">
        <f>'CFR V1'!BJ53+'ARBOR CFR'!AP53</f>
        <v>0</v>
      </c>
      <c r="BK53" s="87">
        <f>'CFR V1'!BK53+'ARBOR CFR'!AQ53</f>
        <v>10277.59</v>
      </c>
      <c r="BL53" s="87">
        <f>'CFR V1'!BL53+'CFR V1'!DB53+'ARBOR CFR'!AR53+'ARBOR CFR'!BM53</f>
        <v>44449.54</v>
      </c>
      <c r="BM53" s="87">
        <f>'CFR V1'!BM53+'ARBOR CFR'!AS53</f>
        <v>14405.31</v>
      </c>
      <c r="BN53" s="87">
        <f>'CFR V1'!BN53+'ARBOR CFR'!AT53</f>
        <v>0</v>
      </c>
      <c r="BO53" s="87">
        <f>'CFR V1'!BO53+'ARBOR CFR'!AU53</f>
        <v>0</v>
      </c>
      <c r="BP53" s="87">
        <f>'CFR V1'!BP53+'ARBOR CFR'!AV53</f>
        <v>0</v>
      </c>
      <c r="BQ53" s="87">
        <f>'CFR V1'!BQ53+'ARBOR CFR'!AW53</f>
        <v>0</v>
      </c>
      <c r="BR53" s="87">
        <f>'CFR V1'!BR53+'ARBOR CFR'!AX53</f>
        <v>0</v>
      </c>
      <c r="BS53" s="87">
        <f>'CFR V1'!BS53+'ARBOR CFR'!AY53</f>
        <v>0</v>
      </c>
      <c r="BT53" s="87">
        <f>'CFR V1'!BT53+'ARBOR CFR'!AZ53</f>
        <v>0</v>
      </c>
      <c r="BU53" s="87">
        <f>'CFR V1'!BU53+'ARBOR CFR'!BA53</f>
        <v>15733.8</v>
      </c>
      <c r="BV53" s="87">
        <f>'CFR V1'!BV53+'ARBOR CFR'!BB53</f>
        <v>95</v>
      </c>
      <c r="BW53" s="87">
        <f>'CFR V1'!BW53+'ARBOR CFR'!BC53</f>
        <v>8032.05</v>
      </c>
      <c r="BX53" s="87">
        <f>'CFR V1'!BX53+'ARBOR CFR'!BD53</f>
        <v>21496.38</v>
      </c>
      <c r="BY53" s="87">
        <f>'CFR V1'!BY53+'ARBOR CFR'!BE53</f>
        <v>25330.400000000001</v>
      </c>
      <c r="BZ53" s="87">
        <f>'CFR V1'!BZ53+'ARBOR CFR'!BF53</f>
        <v>73066.490000000005</v>
      </c>
      <c r="CA53" s="87">
        <f>'CFR V1'!CA53+'ARBOR CFR'!BG53</f>
        <v>44386.17</v>
      </c>
      <c r="CB53" s="87">
        <f>'CFR V1'!CB53+'ARBOR CFR'!BH53</f>
        <v>0</v>
      </c>
      <c r="CC53" s="87">
        <f>'CFR V1'!CC53+'ARBOR CFR'!BI53</f>
        <v>0</v>
      </c>
      <c r="CD53" s="87">
        <f>'CFR V1'!CD53+'ARBOR CFR'!BJ53</f>
        <v>8738.7999999999993</v>
      </c>
      <c r="CE53" s="87">
        <f>'CFR V1'!CE53+'ARBOR CFR'!BK53</f>
        <v>0</v>
      </c>
      <c r="CF53" s="87">
        <f>'CFR V1'!CF53+'ARBOR CFR'!BL53</f>
        <v>0</v>
      </c>
      <c r="CG53" s="87">
        <v>6205</v>
      </c>
      <c r="CH53" s="87">
        <v>0</v>
      </c>
      <c r="CI53" s="87">
        <v>0</v>
      </c>
      <c r="CJ53" s="87">
        <v>1</v>
      </c>
      <c r="CK53" s="87">
        <v>0</v>
      </c>
      <c r="CL53" s="87">
        <v>0</v>
      </c>
      <c r="CM53" s="87">
        <v>0</v>
      </c>
      <c r="CN53" s="87">
        <v>0</v>
      </c>
      <c r="CO53" s="87">
        <v>0</v>
      </c>
      <c r="CP53" s="87">
        <v>0</v>
      </c>
      <c r="CQ53" s="87">
        <v>0</v>
      </c>
      <c r="CR53" s="87">
        <v>0</v>
      </c>
      <c r="CS53" s="87">
        <v>5046.8900000010617</v>
      </c>
      <c r="CT53" s="87"/>
      <c r="CU53" s="87">
        <v>35534.97</v>
      </c>
      <c r="CV53" s="87"/>
      <c r="CW53" s="87"/>
      <c r="CX53" s="87"/>
      <c r="CY53" s="69"/>
    </row>
    <row r="54" spans="1:103" x14ac:dyDescent="0.25">
      <c r="A54" s="103" t="s">
        <v>419</v>
      </c>
      <c r="B54" s="69" t="s">
        <v>420</v>
      </c>
      <c r="C54" s="69"/>
      <c r="D54" s="84">
        <v>2117</v>
      </c>
      <c r="E54" s="69" t="s">
        <v>420</v>
      </c>
      <c r="F54" s="69" t="s">
        <v>421</v>
      </c>
      <c r="G54" s="69"/>
      <c r="H54" s="69"/>
      <c r="I54" s="69"/>
      <c r="J54" s="69"/>
      <c r="K54" s="69"/>
      <c r="L54" s="69"/>
      <c r="M54" s="69"/>
      <c r="N54" s="69"/>
      <c r="O54" s="69"/>
      <c r="P54" s="69"/>
      <c r="Q54" s="69"/>
      <c r="R54" s="69"/>
      <c r="S54" s="69"/>
      <c r="T54" s="69"/>
      <c r="U54" s="69"/>
      <c r="V54" s="69"/>
      <c r="W54" s="69"/>
      <c r="X54" s="69"/>
      <c r="Y54" s="69"/>
      <c r="Z54" s="87">
        <f>'CFR V1'!Z54</f>
        <v>279872.83000000101</v>
      </c>
      <c r="AA54" s="87">
        <f>'CFR V1'!AA54</f>
        <v>43004.490000000005</v>
      </c>
      <c r="AB54" s="87">
        <f>'CFR V1'!AB54</f>
        <v>0</v>
      </c>
      <c r="AC54" s="87">
        <f>'CFR V1'!AC54+'ARBOR CFR'!G54</f>
        <v>1966724.29</v>
      </c>
      <c r="AD54" s="87">
        <f>'CFR V1'!AD54+'ARBOR CFR'!H54</f>
        <v>0</v>
      </c>
      <c r="AE54" s="87">
        <f>'CFR V1'!AE54+'ARBOR CFR'!I54</f>
        <v>124930</v>
      </c>
      <c r="AF54" s="87">
        <f>'CFR V1'!AF54+'ARBOR CFR'!J54</f>
        <v>0</v>
      </c>
      <c r="AG54" s="87">
        <f>'CFR V1'!AG54+'ARBOR CFR'!K54</f>
        <v>137763</v>
      </c>
      <c r="AH54" s="87">
        <f>'CFR V1'!AH54+'ARBOR CFR'!L54</f>
        <v>97735</v>
      </c>
      <c r="AI54" s="87">
        <f>'CFR V1'!AI54+'ARBOR CFR'!M54</f>
        <v>1000</v>
      </c>
      <c r="AJ54" s="87">
        <f>'CFR V1'!AJ54+'ARBOR CFR'!N54</f>
        <v>0</v>
      </c>
      <c r="AK54" s="87">
        <f>'CFR V1'!AK54+'ARBOR CFR'!O54</f>
        <v>35954.410000000003</v>
      </c>
      <c r="AL54" s="87">
        <f>'CFR V1'!AL54+'ARBOR CFR'!P54</f>
        <v>28491.35</v>
      </c>
      <c r="AM54" s="87">
        <f>'CFR V1'!AM54+'ARBOR CFR'!Q54</f>
        <v>11268</v>
      </c>
      <c r="AN54" s="87">
        <f>'CFR V1'!AN54+'ARBOR CFR'!R54</f>
        <v>-4286</v>
      </c>
      <c r="AO54" s="87">
        <f>'CFR V1'!AO54+'CFR V1'!DB54+'ARBOR CFR'!S54+'ARBOR CFR'!BN54</f>
        <v>18758.48</v>
      </c>
      <c r="AP54" s="87">
        <f>'CFR V1'!AP54+'ARBOR CFR'!T54</f>
        <v>11230.74</v>
      </c>
      <c r="AQ54" s="87">
        <f>'CFR V1'!AQ54+'ARBOR CFR'!U54</f>
        <v>0</v>
      </c>
      <c r="AR54" s="87">
        <f>'CFR V1'!AR54+'ARBOR CFR'!V54</f>
        <v>0</v>
      </c>
      <c r="AS54" s="87">
        <f>'CFR V1'!AS54+'ARBOR CFR'!W54</f>
        <v>0</v>
      </c>
      <c r="AT54" s="87">
        <f>'CFR V1'!AT54+'ARBOR CFR'!Z54</f>
        <v>1279767.79</v>
      </c>
      <c r="AU54" s="87">
        <f>'CFR V1'!AU54+'ARBOR CFR'!AA54</f>
        <v>2047.48</v>
      </c>
      <c r="AV54" s="87">
        <f>'CFR V1'!AV54+'ARBOR CFR'!AB54</f>
        <v>492641.40999999963</v>
      </c>
      <c r="AW54" s="87">
        <f>'CFR V1'!AW54+'ARBOR CFR'!AC54</f>
        <v>34458.769999999997</v>
      </c>
      <c r="AX54" s="87">
        <f>'CFR V1'!AX54+'ARBOR CFR'!AD54</f>
        <v>141468.76999999999</v>
      </c>
      <c r="AY54" s="87">
        <f>'CFR V1'!AY54+'ARBOR CFR'!AE54</f>
        <v>0</v>
      </c>
      <c r="AZ54" s="87">
        <f>'CFR V1'!AZ54+'ARBOR CFR'!AF54</f>
        <v>39423.069999999956</v>
      </c>
      <c r="BA54" s="87">
        <f>'CFR V1'!BA54+'ARBOR CFR'!AG54</f>
        <v>11239.36</v>
      </c>
      <c r="BB54" s="87">
        <f>'CFR V1'!BB54+'ARBOR CFR'!AH54</f>
        <v>1906.48</v>
      </c>
      <c r="BC54" s="87">
        <f>'CFR V1'!BC54+'ARBOR CFR'!AI54</f>
        <v>11810.16</v>
      </c>
      <c r="BD54" s="87">
        <f>'CFR V1'!BD54+'ARBOR CFR'!AJ54</f>
        <v>1190</v>
      </c>
      <c r="BE54" s="87">
        <f>'CFR V1'!BE54+'ARBOR CFR'!AK54</f>
        <v>15097.69</v>
      </c>
      <c r="BF54" s="87">
        <f>'CFR V1'!BF54+'ARBOR CFR'!AL54</f>
        <v>11015.94</v>
      </c>
      <c r="BG54" s="87">
        <f>'CFR V1'!BG54+'ARBOR CFR'!AM54</f>
        <v>47697.939999999988</v>
      </c>
      <c r="BH54" s="87">
        <f>'CFR V1'!BH54+'ARBOR CFR'!AN54</f>
        <v>8658.89</v>
      </c>
      <c r="BI54" s="87">
        <f>'CFR V1'!BI54+'ARBOR CFR'!AO54</f>
        <v>19901.560000000001</v>
      </c>
      <c r="BJ54" s="87">
        <f>'CFR V1'!BJ54+'ARBOR CFR'!AP54</f>
        <v>0</v>
      </c>
      <c r="BK54" s="87">
        <f>'CFR V1'!BK54+'ARBOR CFR'!AQ54</f>
        <v>9350.33</v>
      </c>
      <c r="BL54" s="87">
        <f>'CFR V1'!BL54+'CFR V1'!DB54+'ARBOR CFR'!AR54+'ARBOR CFR'!BM54</f>
        <v>63489.97</v>
      </c>
      <c r="BM54" s="87">
        <f>'CFR V1'!BM54+'ARBOR CFR'!AS54</f>
        <v>31381.17</v>
      </c>
      <c r="BN54" s="87">
        <f>'CFR V1'!BN54+'ARBOR CFR'!AT54</f>
        <v>0</v>
      </c>
      <c r="BO54" s="87">
        <f>'CFR V1'!BO54+'ARBOR CFR'!AU54</f>
        <v>0</v>
      </c>
      <c r="BP54" s="87">
        <f>'CFR V1'!BP54+'ARBOR CFR'!AV54</f>
        <v>0</v>
      </c>
      <c r="BQ54" s="87">
        <f>'CFR V1'!BQ54+'ARBOR CFR'!AW54</f>
        <v>0</v>
      </c>
      <c r="BR54" s="87">
        <f>'CFR V1'!BR54+'ARBOR CFR'!AX54</f>
        <v>0</v>
      </c>
      <c r="BS54" s="87">
        <f>'CFR V1'!BS54+'ARBOR CFR'!AY54</f>
        <v>0</v>
      </c>
      <c r="BT54" s="87">
        <f>'CFR V1'!BT54+'ARBOR CFR'!AZ54</f>
        <v>0</v>
      </c>
      <c r="BU54" s="87">
        <f>'CFR V1'!BU54+'ARBOR CFR'!BA54</f>
        <v>19749.38</v>
      </c>
      <c r="BV54" s="87">
        <f>'CFR V1'!BV54+'ARBOR CFR'!BB54</f>
        <v>8901</v>
      </c>
      <c r="BW54" s="87">
        <f>'CFR V1'!BW54+'ARBOR CFR'!BC54</f>
        <v>1567.01</v>
      </c>
      <c r="BX54" s="87">
        <f>'CFR V1'!BX54+'ARBOR CFR'!BD54</f>
        <v>94762.35</v>
      </c>
      <c r="BY54" s="87">
        <f>'CFR V1'!BY54+'ARBOR CFR'!BE54</f>
        <v>48754.26</v>
      </c>
      <c r="BZ54" s="87">
        <f>'CFR V1'!BZ54+'ARBOR CFR'!BF54</f>
        <v>38264.92</v>
      </c>
      <c r="CA54" s="87">
        <f>'CFR V1'!CA54+'ARBOR CFR'!BG54</f>
        <v>38565.769999999997</v>
      </c>
      <c r="CB54" s="87">
        <f>'CFR V1'!CB54+'ARBOR CFR'!BH54</f>
        <v>0</v>
      </c>
      <c r="CC54" s="87">
        <f>'CFR V1'!CC54+'ARBOR CFR'!BI54</f>
        <v>0</v>
      </c>
      <c r="CD54" s="87">
        <f>'CFR V1'!CD54+'ARBOR CFR'!BJ54</f>
        <v>6679.9</v>
      </c>
      <c r="CE54" s="87">
        <f>'CFR V1'!CE54+'ARBOR CFR'!BK54</f>
        <v>0</v>
      </c>
      <c r="CF54" s="87">
        <f>'CFR V1'!CF54+'ARBOR CFR'!BL54</f>
        <v>0</v>
      </c>
      <c r="CG54" s="87">
        <v>8336.8799999999992</v>
      </c>
      <c r="CH54" s="87">
        <v>0</v>
      </c>
      <c r="CI54" s="87">
        <v>0</v>
      </c>
      <c r="CJ54" s="87">
        <v>1</v>
      </c>
      <c r="CK54" s="87">
        <v>0</v>
      </c>
      <c r="CL54" s="87">
        <v>1254</v>
      </c>
      <c r="CM54" s="87">
        <v>9721</v>
      </c>
      <c r="CN54" s="87">
        <v>1106.5</v>
      </c>
      <c r="CO54" s="87">
        <v>0</v>
      </c>
      <c r="CP54" s="87">
        <v>0</v>
      </c>
      <c r="CQ54" s="87">
        <v>0</v>
      </c>
      <c r="CR54" s="87">
        <v>0</v>
      </c>
      <c r="CS54" s="87">
        <v>229650.73000000231</v>
      </c>
      <c r="CT54" s="87"/>
      <c r="CU54" s="87">
        <v>39259.870000000003</v>
      </c>
      <c r="CV54" s="87"/>
      <c r="CW54" s="87"/>
      <c r="CX54" s="87"/>
      <c r="CY54" s="69"/>
    </row>
    <row r="55" spans="1:103" x14ac:dyDescent="0.25">
      <c r="A55" s="104" t="s">
        <v>424</v>
      </c>
      <c r="B55" s="69" t="s">
        <v>425</v>
      </c>
      <c r="C55" s="69"/>
      <c r="D55" s="84">
        <v>2121</v>
      </c>
      <c r="E55" s="69" t="s">
        <v>425</v>
      </c>
      <c r="F55" s="69" t="s">
        <v>323</v>
      </c>
      <c r="G55" s="69"/>
      <c r="H55" s="69"/>
      <c r="I55" s="69"/>
      <c r="J55" s="69"/>
      <c r="K55" s="69"/>
      <c r="L55" s="69"/>
      <c r="M55" s="69"/>
      <c r="N55" s="69"/>
      <c r="O55" s="69"/>
      <c r="P55" s="69"/>
      <c r="Q55" s="69"/>
      <c r="R55" s="69"/>
      <c r="S55" s="69"/>
      <c r="T55" s="69"/>
      <c r="U55" s="69"/>
      <c r="V55" s="69"/>
      <c r="W55" s="69"/>
      <c r="X55" s="69"/>
      <c r="Y55" s="69"/>
      <c r="Z55" s="87">
        <f>'CFR V1'!Z55</f>
        <v>245230.76000000015</v>
      </c>
      <c r="AA55" s="87">
        <f>'CFR V1'!AA55</f>
        <v>4848.2899999999991</v>
      </c>
      <c r="AB55" s="87">
        <f>'CFR V1'!AB55</f>
        <v>0</v>
      </c>
      <c r="AC55" s="87">
        <f>'CFR V1'!AC55+'ARBOR CFR'!G55</f>
        <v>0</v>
      </c>
      <c r="AD55" s="87">
        <f>'CFR V1'!AD55+'ARBOR CFR'!H55</f>
        <v>0</v>
      </c>
      <c r="AE55" s="87">
        <f>'CFR V1'!AE55+'ARBOR CFR'!I55</f>
        <v>0</v>
      </c>
      <c r="AF55" s="87">
        <f>'CFR V1'!AF55+'ARBOR CFR'!J55</f>
        <v>0</v>
      </c>
      <c r="AG55" s="87">
        <f>'CFR V1'!AG55+'ARBOR CFR'!K55</f>
        <v>0</v>
      </c>
      <c r="AH55" s="87">
        <f>'CFR V1'!AH55+'ARBOR CFR'!L55</f>
        <v>7033</v>
      </c>
      <c r="AI55" s="87">
        <f>'CFR V1'!AI55+'ARBOR CFR'!M55</f>
        <v>0</v>
      </c>
      <c r="AJ55" s="87">
        <f>'CFR V1'!AJ55+'ARBOR CFR'!N55</f>
        <v>0</v>
      </c>
      <c r="AK55" s="87">
        <f>'CFR V1'!AK55+'ARBOR CFR'!O55</f>
        <v>0</v>
      </c>
      <c r="AL55" s="87">
        <f>'CFR V1'!AL55+'ARBOR CFR'!P55</f>
        <v>445.35</v>
      </c>
      <c r="AM55" s="87">
        <f>'CFR V1'!AM55+'ARBOR CFR'!Q55</f>
        <v>0</v>
      </c>
      <c r="AN55" s="87">
        <f>'CFR V1'!AN55+'ARBOR CFR'!R55</f>
        <v>0</v>
      </c>
      <c r="AO55" s="87">
        <f>'CFR V1'!AO55+'CFR V1'!DB55+'ARBOR CFR'!S55+'ARBOR CFR'!BN55</f>
        <v>0</v>
      </c>
      <c r="AP55" s="87">
        <f>'CFR V1'!AP55+'ARBOR CFR'!T55</f>
        <v>7427.6</v>
      </c>
      <c r="AQ55" s="87">
        <f>'CFR V1'!AQ55+'ARBOR CFR'!U55</f>
        <v>0</v>
      </c>
      <c r="AR55" s="87">
        <f>'CFR V1'!AR55+'ARBOR CFR'!V55</f>
        <v>0</v>
      </c>
      <c r="AS55" s="87">
        <f>'CFR V1'!AS55+'ARBOR CFR'!W55</f>
        <v>0</v>
      </c>
      <c r="AT55" s="87">
        <f>'CFR V1'!AT55+'ARBOR CFR'!Z55</f>
        <v>0</v>
      </c>
      <c r="AU55" s="87">
        <f>'CFR V1'!AU55+'ARBOR CFR'!AA55</f>
        <v>0</v>
      </c>
      <c r="AV55" s="87">
        <f>'CFR V1'!AV55+'ARBOR CFR'!AB55</f>
        <v>2831.48</v>
      </c>
      <c r="AW55" s="87">
        <f>'CFR V1'!AW55+'ARBOR CFR'!AC55</f>
        <v>0</v>
      </c>
      <c r="AX55" s="87">
        <f>'CFR V1'!AX55+'ARBOR CFR'!AD55</f>
        <v>0</v>
      </c>
      <c r="AY55" s="87">
        <f>'CFR V1'!AY55+'ARBOR CFR'!AE55</f>
        <v>0</v>
      </c>
      <c r="AZ55" s="87">
        <f>'CFR V1'!AZ55+'ARBOR CFR'!AF55</f>
        <v>0</v>
      </c>
      <c r="BA55" s="87">
        <f>'CFR V1'!BA55+'ARBOR CFR'!AG55</f>
        <v>13.92</v>
      </c>
      <c r="BB55" s="87">
        <f>'CFR V1'!BB55+'ARBOR CFR'!AH55</f>
        <v>0</v>
      </c>
      <c r="BC55" s="87">
        <f>'CFR V1'!BC55+'ARBOR CFR'!AI55</f>
        <v>0</v>
      </c>
      <c r="BD55" s="87">
        <f>'CFR V1'!BD55+'ARBOR CFR'!AJ55</f>
        <v>0</v>
      </c>
      <c r="BE55" s="87">
        <f>'CFR V1'!BE55+'ARBOR CFR'!AK55</f>
        <v>0</v>
      </c>
      <c r="BF55" s="87">
        <f>'CFR V1'!BF55+'ARBOR CFR'!AL55</f>
        <v>0</v>
      </c>
      <c r="BG55" s="87">
        <f>'CFR V1'!BG55+'ARBOR CFR'!AM55</f>
        <v>0</v>
      </c>
      <c r="BH55" s="87">
        <f>'CFR V1'!BH55+'ARBOR CFR'!AN55</f>
        <v>165.54</v>
      </c>
      <c r="BI55" s="87">
        <f>'CFR V1'!BI55+'ARBOR CFR'!AO55</f>
        <v>777.14</v>
      </c>
      <c r="BJ55" s="87">
        <f>'CFR V1'!BJ55+'ARBOR CFR'!AP55</f>
        <v>0</v>
      </c>
      <c r="BK55" s="87">
        <f>'CFR V1'!BK55+'ARBOR CFR'!AQ55</f>
        <v>0</v>
      </c>
      <c r="BL55" s="87">
        <f>'CFR V1'!BL55+'CFR V1'!DB55+'ARBOR CFR'!AR55+'ARBOR CFR'!BM55</f>
        <v>0</v>
      </c>
      <c r="BM55" s="87">
        <f>'CFR V1'!BM55+'ARBOR CFR'!AS55</f>
        <v>0</v>
      </c>
      <c r="BN55" s="87">
        <f>'CFR V1'!BN55+'ARBOR CFR'!AT55</f>
        <v>0</v>
      </c>
      <c r="BO55" s="87">
        <f>'CFR V1'!BO55+'ARBOR CFR'!AU55</f>
        <v>0</v>
      </c>
      <c r="BP55" s="87">
        <f>'CFR V1'!BP55+'ARBOR CFR'!AV55</f>
        <v>0</v>
      </c>
      <c r="BQ55" s="87">
        <f>'CFR V1'!BQ55+'ARBOR CFR'!AW55</f>
        <v>0</v>
      </c>
      <c r="BR55" s="87">
        <f>'CFR V1'!BR55+'ARBOR CFR'!AX55</f>
        <v>0</v>
      </c>
      <c r="BS55" s="87">
        <f>'CFR V1'!BS55+'ARBOR CFR'!AY55</f>
        <v>0</v>
      </c>
      <c r="BT55" s="87">
        <f>'CFR V1'!BT55+'ARBOR CFR'!AZ55</f>
        <v>0</v>
      </c>
      <c r="BU55" s="87">
        <f>'CFR V1'!BU55+'ARBOR CFR'!BA55</f>
        <v>254.59</v>
      </c>
      <c r="BV55" s="87">
        <f>'CFR V1'!BV55+'ARBOR CFR'!BB55</f>
        <v>0</v>
      </c>
      <c r="BW55" s="87">
        <f>'CFR V1'!BW55+'ARBOR CFR'!BC55</f>
        <v>256161.96</v>
      </c>
      <c r="BX55" s="87">
        <f>'CFR V1'!BX55+'ARBOR CFR'!BD55</f>
        <v>0</v>
      </c>
      <c r="BY55" s="87">
        <f>'CFR V1'!BY55+'ARBOR CFR'!BE55</f>
        <v>0</v>
      </c>
      <c r="BZ55" s="87">
        <f>'CFR V1'!BZ55+'ARBOR CFR'!BF55</f>
        <v>0</v>
      </c>
      <c r="CA55" s="87">
        <f>'CFR V1'!CA55+'ARBOR CFR'!BG55</f>
        <v>0</v>
      </c>
      <c r="CB55" s="87">
        <f>'CFR V1'!CB55+'ARBOR CFR'!BH55</f>
        <v>0</v>
      </c>
      <c r="CC55" s="87">
        <f>'CFR V1'!CC55+'ARBOR CFR'!BI55</f>
        <v>0</v>
      </c>
      <c r="CD55" s="87">
        <f>'CFR V1'!CD55+'ARBOR CFR'!BJ55</f>
        <v>0</v>
      </c>
      <c r="CE55" s="87">
        <f>'CFR V1'!CE55+'ARBOR CFR'!BK55</f>
        <v>0</v>
      </c>
      <c r="CF55" s="87">
        <f>'CFR V1'!CF55+'ARBOR CFR'!BL55</f>
        <v>0</v>
      </c>
      <c r="CG55" s="87">
        <v>0</v>
      </c>
      <c r="CH55" s="87">
        <v>0</v>
      </c>
      <c r="CI55" s="87">
        <v>0</v>
      </c>
      <c r="CJ55" s="87">
        <v>1</v>
      </c>
      <c r="CK55" s="87">
        <v>0</v>
      </c>
      <c r="CL55" s="87">
        <v>4848.29</v>
      </c>
      <c r="CM55" s="87">
        <v>0</v>
      </c>
      <c r="CN55" s="87">
        <v>0</v>
      </c>
      <c r="CO55" s="87">
        <v>0</v>
      </c>
      <c r="CP55" s="87">
        <v>0</v>
      </c>
      <c r="CQ55" s="87">
        <v>0</v>
      </c>
      <c r="CR55" s="87">
        <v>0</v>
      </c>
      <c r="CS55" s="87">
        <v>-67.919999999838183</v>
      </c>
      <c r="CT55" s="87"/>
      <c r="CU55" s="87">
        <v>0</v>
      </c>
      <c r="CV55" s="87"/>
      <c r="CW55" s="87"/>
      <c r="CX55" s="87"/>
      <c r="CY55" s="69"/>
    </row>
    <row r="56" spans="1:103" x14ac:dyDescent="0.25">
      <c r="A56" s="103" t="s">
        <v>428</v>
      </c>
      <c r="B56" s="69" t="s">
        <v>429</v>
      </c>
      <c r="C56" s="69"/>
      <c r="D56" s="84">
        <v>2124</v>
      </c>
      <c r="E56" s="69" t="s">
        <v>429</v>
      </c>
      <c r="F56" s="69" t="s">
        <v>396</v>
      </c>
      <c r="G56" s="69"/>
      <c r="H56" s="69"/>
      <c r="I56" s="69"/>
      <c r="J56" s="69"/>
      <c r="K56" s="69"/>
      <c r="L56" s="69"/>
      <c r="M56" s="69"/>
      <c r="N56" s="69"/>
      <c r="O56" s="69"/>
      <c r="P56" s="69"/>
      <c r="Q56" s="69"/>
      <c r="R56" s="69"/>
      <c r="S56" s="69"/>
      <c r="T56" s="69"/>
      <c r="U56" s="69"/>
      <c r="V56" s="69"/>
      <c r="W56" s="69"/>
      <c r="X56" s="69"/>
      <c r="Y56" s="69"/>
      <c r="Z56" s="87">
        <f>'CFR V1'!Z56</f>
        <v>231017.03999999998</v>
      </c>
      <c r="AA56" s="87">
        <f>'CFR V1'!AA56</f>
        <v>54500.770000000004</v>
      </c>
      <c r="AB56" s="87">
        <f>'CFR V1'!AB56</f>
        <v>0</v>
      </c>
      <c r="AC56" s="87">
        <f>'CFR V1'!AC56+'ARBOR CFR'!G56</f>
        <v>1051060</v>
      </c>
      <c r="AD56" s="87">
        <f>'CFR V1'!AD56+'ARBOR CFR'!H56</f>
        <v>0</v>
      </c>
      <c r="AE56" s="87">
        <f>'CFR V1'!AE56+'ARBOR CFR'!I56</f>
        <v>56697</v>
      </c>
      <c r="AF56" s="87">
        <f>'CFR V1'!AF56+'ARBOR CFR'!J56</f>
        <v>0</v>
      </c>
      <c r="AG56" s="87">
        <f>'CFR V1'!AG56+'ARBOR CFR'!K56</f>
        <v>34280</v>
      </c>
      <c r="AH56" s="87">
        <f>'CFR V1'!AH56+'ARBOR CFR'!L56</f>
        <v>73834</v>
      </c>
      <c r="AI56" s="87">
        <f>'CFR V1'!AI56+'ARBOR CFR'!M56</f>
        <v>2000</v>
      </c>
      <c r="AJ56" s="87">
        <f>'CFR V1'!AJ56+'ARBOR CFR'!N56</f>
        <v>2075.98</v>
      </c>
      <c r="AK56" s="87">
        <f>'CFR V1'!AK56+'ARBOR CFR'!O56</f>
        <v>17647.099999999999</v>
      </c>
      <c r="AL56" s="87">
        <f>'CFR V1'!AL56+'ARBOR CFR'!P56</f>
        <v>18251.5</v>
      </c>
      <c r="AM56" s="87">
        <f>'CFR V1'!AM56+'ARBOR CFR'!Q56</f>
        <v>1995</v>
      </c>
      <c r="AN56" s="87">
        <f>'CFR V1'!AN56+'ARBOR CFR'!R56</f>
        <v>4388</v>
      </c>
      <c r="AO56" s="87">
        <f>'CFR V1'!AO56+'CFR V1'!DB56+'ARBOR CFR'!S56+'ARBOR CFR'!BN56</f>
        <v>15677.970000000001</v>
      </c>
      <c r="AP56" s="87">
        <f>'CFR V1'!AP56+'ARBOR CFR'!T56</f>
        <v>2505.85</v>
      </c>
      <c r="AQ56" s="87">
        <f>'CFR V1'!AQ56+'ARBOR CFR'!U56</f>
        <v>0</v>
      </c>
      <c r="AR56" s="87">
        <f>'CFR V1'!AR56+'ARBOR CFR'!V56</f>
        <v>0</v>
      </c>
      <c r="AS56" s="87">
        <f>'CFR V1'!AS56+'ARBOR CFR'!W56</f>
        <v>0</v>
      </c>
      <c r="AT56" s="87">
        <f>'CFR V1'!AT56+'ARBOR CFR'!Z56</f>
        <v>682001.54</v>
      </c>
      <c r="AU56" s="87">
        <f>'CFR V1'!AU56+'ARBOR CFR'!AA56</f>
        <v>80.56</v>
      </c>
      <c r="AV56" s="87">
        <f>'CFR V1'!AV56+'ARBOR CFR'!AB56</f>
        <v>192388.47000000035</v>
      </c>
      <c r="AW56" s="87">
        <f>'CFR V1'!AW56+'ARBOR CFR'!AC56</f>
        <v>19175.82</v>
      </c>
      <c r="AX56" s="87">
        <f>'CFR V1'!AX56+'ARBOR CFR'!AD56</f>
        <v>79320.639999999999</v>
      </c>
      <c r="AY56" s="87">
        <f>'CFR V1'!AY56+'ARBOR CFR'!AE56</f>
        <v>0</v>
      </c>
      <c r="AZ56" s="87">
        <f>'CFR V1'!AZ56+'ARBOR CFR'!AF56</f>
        <v>7956.8799999999965</v>
      </c>
      <c r="BA56" s="87">
        <f>'CFR V1'!BA56+'ARBOR CFR'!AG56</f>
        <v>5535.8499999999985</v>
      </c>
      <c r="BB56" s="87">
        <f>'CFR V1'!BB56+'ARBOR CFR'!AH56</f>
        <v>6543.51</v>
      </c>
      <c r="BC56" s="87">
        <f>'CFR V1'!BC56+'ARBOR CFR'!AI56</f>
        <v>4819.83</v>
      </c>
      <c r="BD56" s="87">
        <f>'CFR V1'!BD56+'ARBOR CFR'!AJ56</f>
        <v>0</v>
      </c>
      <c r="BE56" s="87">
        <f>'CFR V1'!BE56+'ARBOR CFR'!AK56</f>
        <v>24945.940000000002</v>
      </c>
      <c r="BF56" s="87">
        <f>'CFR V1'!BF56+'ARBOR CFR'!AL56</f>
        <v>11948.779999999997</v>
      </c>
      <c r="BG56" s="87">
        <f>'CFR V1'!BG56+'ARBOR CFR'!AM56</f>
        <v>24794.19</v>
      </c>
      <c r="BH56" s="87">
        <f>'CFR V1'!BH56+'ARBOR CFR'!AN56</f>
        <v>4152.32</v>
      </c>
      <c r="BI56" s="87">
        <f>'CFR V1'!BI56+'ARBOR CFR'!AO56</f>
        <v>24596.97</v>
      </c>
      <c r="BJ56" s="87">
        <f>'CFR V1'!BJ56+'ARBOR CFR'!AP56</f>
        <v>0</v>
      </c>
      <c r="BK56" s="87">
        <f>'CFR V1'!BK56+'ARBOR CFR'!AQ56</f>
        <v>7596.9500000000007</v>
      </c>
      <c r="BL56" s="87">
        <f>'CFR V1'!BL56+'CFR V1'!DB56+'ARBOR CFR'!AR56+'ARBOR CFR'!BM56</f>
        <v>83381.070000000007</v>
      </c>
      <c r="BM56" s="87">
        <f>'CFR V1'!BM56+'ARBOR CFR'!AS56</f>
        <v>15005.06</v>
      </c>
      <c r="BN56" s="87">
        <f>'CFR V1'!BN56+'ARBOR CFR'!AT56</f>
        <v>0</v>
      </c>
      <c r="BO56" s="87">
        <f>'CFR V1'!BO56+'ARBOR CFR'!AU56</f>
        <v>0</v>
      </c>
      <c r="BP56" s="87">
        <f>'CFR V1'!BP56+'ARBOR CFR'!AV56</f>
        <v>0</v>
      </c>
      <c r="BQ56" s="87">
        <f>'CFR V1'!BQ56+'ARBOR CFR'!AW56</f>
        <v>0</v>
      </c>
      <c r="BR56" s="87">
        <f>'CFR V1'!BR56+'ARBOR CFR'!AX56</f>
        <v>0</v>
      </c>
      <c r="BS56" s="87">
        <f>'CFR V1'!BS56+'ARBOR CFR'!AY56</f>
        <v>0</v>
      </c>
      <c r="BT56" s="87">
        <f>'CFR V1'!BT56+'ARBOR CFR'!AZ56</f>
        <v>0</v>
      </c>
      <c r="BU56" s="87">
        <f>'CFR V1'!BU56+'ARBOR CFR'!BA56</f>
        <v>10951.12</v>
      </c>
      <c r="BV56" s="87">
        <f>'CFR V1'!BV56+'ARBOR CFR'!BB56</f>
        <v>3335</v>
      </c>
      <c r="BW56" s="87">
        <f>'CFR V1'!BW56+'ARBOR CFR'!BC56</f>
        <v>-330</v>
      </c>
      <c r="BX56" s="87">
        <f>'CFR V1'!BX56+'ARBOR CFR'!BD56</f>
        <v>66415.73</v>
      </c>
      <c r="BY56" s="87">
        <f>'CFR V1'!BY56+'ARBOR CFR'!BE56</f>
        <v>27448.38</v>
      </c>
      <c r="BZ56" s="87">
        <f>'CFR V1'!BZ56+'ARBOR CFR'!BF56</f>
        <v>20099.45</v>
      </c>
      <c r="CA56" s="87">
        <f>'CFR V1'!CA56+'ARBOR CFR'!BG56</f>
        <v>18721.310000000001</v>
      </c>
      <c r="CB56" s="87">
        <f>'CFR V1'!CB56+'ARBOR CFR'!BH56</f>
        <v>0</v>
      </c>
      <c r="CC56" s="87">
        <f>'CFR V1'!CC56+'ARBOR CFR'!BI56</f>
        <v>0</v>
      </c>
      <c r="CD56" s="87">
        <f>'CFR V1'!CD56+'ARBOR CFR'!BJ56</f>
        <v>0</v>
      </c>
      <c r="CE56" s="87">
        <f>'CFR V1'!CE56+'ARBOR CFR'!BK56</f>
        <v>0</v>
      </c>
      <c r="CF56" s="87">
        <f>'CFR V1'!CF56+'ARBOR CFR'!BL56</f>
        <v>0</v>
      </c>
      <c r="CG56" s="87">
        <v>9552.5</v>
      </c>
      <c r="CH56" s="87">
        <v>0</v>
      </c>
      <c r="CI56" s="87">
        <v>0</v>
      </c>
      <c r="CJ56" s="87">
        <v>1</v>
      </c>
      <c r="CK56" s="87">
        <v>0</v>
      </c>
      <c r="CL56" s="87">
        <v>12038.53</v>
      </c>
      <c r="CM56" s="87">
        <v>0</v>
      </c>
      <c r="CN56" s="87">
        <v>6749.95</v>
      </c>
      <c r="CO56" s="87">
        <v>0</v>
      </c>
      <c r="CP56" s="87">
        <v>0</v>
      </c>
      <c r="CQ56" s="87">
        <v>0</v>
      </c>
      <c r="CR56" s="87">
        <v>0</v>
      </c>
      <c r="CS56" s="87">
        <v>159995.20999999996</v>
      </c>
      <c r="CT56" s="87"/>
      <c r="CU56" s="87">
        <v>45264.790000000008</v>
      </c>
      <c r="CV56" s="87"/>
      <c r="CW56" s="87"/>
      <c r="CX56" s="87"/>
      <c r="CY56" s="69"/>
    </row>
    <row r="57" spans="1:103" x14ac:dyDescent="0.25">
      <c r="A57" s="103" t="s">
        <v>432</v>
      </c>
      <c r="B57" s="69" t="s">
        <v>433</v>
      </c>
      <c r="C57" s="69"/>
      <c r="D57" s="84">
        <v>2928</v>
      </c>
      <c r="E57" s="69" t="s">
        <v>433</v>
      </c>
      <c r="F57" s="69" t="s">
        <v>434</v>
      </c>
      <c r="G57" s="69"/>
      <c r="H57" s="69"/>
      <c r="I57" s="69"/>
      <c r="J57" s="69"/>
      <c r="K57" s="69"/>
      <c r="L57" s="69"/>
      <c r="M57" s="69"/>
      <c r="N57" s="69"/>
      <c r="O57" s="69"/>
      <c r="P57" s="69"/>
      <c r="Q57" s="69"/>
      <c r="R57" s="69"/>
      <c r="S57" s="69"/>
      <c r="T57" s="69"/>
      <c r="U57" s="69"/>
      <c r="V57" s="69"/>
      <c r="W57" s="69"/>
      <c r="X57" s="69"/>
      <c r="Y57" s="69"/>
      <c r="Z57" s="87">
        <f>'CFR V1'!Z57</f>
        <v>48623.75</v>
      </c>
      <c r="AA57" s="87">
        <f>'CFR V1'!AA57</f>
        <v>14586.230000000001</v>
      </c>
      <c r="AB57" s="87">
        <f>'CFR V1'!AB57</f>
        <v>0</v>
      </c>
      <c r="AC57" s="87">
        <f>'CFR V1'!AC57+'ARBOR CFR'!G57</f>
        <v>594214</v>
      </c>
      <c r="AD57" s="87">
        <f>'CFR V1'!AD57+'ARBOR CFR'!H57</f>
        <v>0</v>
      </c>
      <c r="AE57" s="87">
        <f>'CFR V1'!AE57+'ARBOR CFR'!I57</f>
        <v>40907</v>
      </c>
      <c r="AF57" s="87">
        <f>'CFR V1'!AF57+'ARBOR CFR'!J57</f>
        <v>0</v>
      </c>
      <c r="AG57" s="87">
        <f>'CFR V1'!AG57+'ARBOR CFR'!K57</f>
        <v>26912</v>
      </c>
      <c r="AH57" s="87">
        <f>'CFR V1'!AH57+'ARBOR CFR'!L57</f>
        <v>39421</v>
      </c>
      <c r="AI57" s="87">
        <f>'CFR V1'!AI57+'ARBOR CFR'!M57</f>
        <v>1644.6</v>
      </c>
      <c r="AJ57" s="87">
        <f>'CFR V1'!AJ57+'ARBOR CFR'!N57</f>
        <v>0</v>
      </c>
      <c r="AK57" s="87">
        <f>'CFR V1'!AK57+'ARBOR CFR'!O57</f>
        <v>7294.93</v>
      </c>
      <c r="AL57" s="87">
        <f>'CFR V1'!AL57+'ARBOR CFR'!P57</f>
        <v>6972.99</v>
      </c>
      <c r="AM57" s="87">
        <f>'CFR V1'!AM57+'ARBOR CFR'!Q57</f>
        <v>2250</v>
      </c>
      <c r="AN57" s="87">
        <f>'CFR V1'!AN57+'ARBOR CFR'!R57</f>
        <v>0</v>
      </c>
      <c r="AO57" s="87">
        <f>'CFR V1'!AO57+'CFR V1'!DB57+'ARBOR CFR'!S57+'ARBOR CFR'!BN57</f>
        <v>7513.6900000000005</v>
      </c>
      <c r="AP57" s="87">
        <f>'CFR V1'!AP57+'ARBOR CFR'!T57</f>
        <v>0</v>
      </c>
      <c r="AQ57" s="87">
        <f>'CFR V1'!AQ57+'ARBOR CFR'!U57</f>
        <v>0</v>
      </c>
      <c r="AR57" s="87">
        <f>'CFR V1'!AR57+'ARBOR CFR'!V57</f>
        <v>0</v>
      </c>
      <c r="AS57" s="87">
        <f>'CFR V1'!AS57+'ARBOR CFR'!W57</f>
        <v>0</v>
      </c>
      <c r="AT57" s="87">
        <f>'CFR V1'!AT57+'ARBOR CFR'!Z57</f>
        <v>319137.18</v>
      </c>
      <c r="AU57" s="87">
        <f>'CFR V1'!AU57+'ARBOR CFR'!AA57</f>
        <v>0</v>
      </c>
      <c r="AV57" s="87">
        <f>'CFR V1'!AV57+'ARBOR CFR'!AB57</f>
        <v>146512.55999999994</v>
      </c>
      <c r="AW57" s="87">
        <f>'CFR V1'!AW57+'ARBOR CFR'!AC57</f>
        <v>0</v>
      </c>
      <c r="AX57" s="87">
        <f>'CFR V1'!AX57+'ARBOR CFR'!AD57</f>
        <v>29034.14</v>
      </c>
      <c r="AY57" s="87">
        <f>'CFR V1'!AY57+'ARBOR CFR'!AE57</f>
        <v>0</v>
      </c>
      <c r="AZ57" s="87">
        <f>'CFR V1'!AZ57+'ARBOR CFR'!AF57</f>
        <v>1751.5399999999997</v>
      </c>
      <c r="BA57" s="87">
        <f>'CFR V1'!BA57+'ARBOR CFR'!AG57</f>
        <v>3135.22</v>
      </c>
      <c r="BB57" s="87">
        <f>'CFR V1'!BB57+'ARBOR CFR'!AH57</f>
        <v>2726.7</v>
      </c>
      <c r="BC57" s="87">
        <f>'CFR V1'!BC57+'ARBOR CFR'!AI57</f>
        <v>2519.66</v>
      </c>
      <c r="BD57" s="87">
        <f>'CFR V1'!BD57+'ARBOR CFR'!AJ57</f>
        <v>0</v>
      </c>
      <c r="BE57" s="87">
        <f>'CFR V1'!BE57+'ARBOR CFR'!AK57</f>
        <v>11597.140000000001</v>
      </c>
      <c r="BF57" s="87">
        <f>'CFR V1'!BF57+'ARBOR CFR'!AL57</f>
        <v>4242.6100000000006</v>
      </c>
      <c r="BG57" s="87">
        <f>'CFR V1'!BG57+'ARBOR CFR'!AM57</f>
        <v>29901.660000000003</v>
      </c>
      <c r="BH57" s="87">
        <f>'CFR V1'!BH57+'ARBOR CFR'!AN57</f>
        <v>0</v>
      </c>
      <c r="BI57" s="87">
        <f>'CFR V1'!BI57+'ARBOR CFR'!AO57</f>
        <v>0</v>
      </c>
      <c r="BJ57" s="87">
        <f>'CFR V1'!BJ57+'ARBOR CFR'!AP57</f>
        <v>0</v>
      </c>
      <c r="BK57" s="87">
        <f>'CFR V1'!BK57+'ARBOR CFR'!AQ57</f>
        <v>52234.58</v>
      </c>
      <c r="BL57" s="87">
        <f>'CFR V1'!BL57+'CFR V1'!DB57+'ARBOR CFR'!AR57+'ARBOR CFR'!BM57</f>
        <v>19634.68</v>
      </c>
      <c r="BM57" s="87">
        <f>'CFR V1'!BM57+'ARBOR CFR'!AS57</f>
        <v>6345.33</v>
      </c>
      <c r="BN57" s="87">
        <f>'CFR V1'!BN57+'ARBOR CFR'!AT57</f>
        <v>0</v>
      </c>
      <c r="BO57" s="87">
        <f>'CFR V1'!BO57+'ARBOR CFR'!AU57</f>
        <v>0</v>
      </c>
      <c r="BP57" s="87">
        <f>'CFR V1'!BP57+'ARBOR CFR'!AV57</f>
        <v>0</v>
      </c>
      <c r="BQ57" s="87">
        <f>'CFR V1'!BQ57+'ARBOR CFR'!AW57</f>
        <v>0</v>
      </c>
      <c r="BR57" s="87">
        <f>'CFR V1'!BR57+'ARBOR CFR'!AX57</f>
        <v>0</v>
      </c>
      <c r="BS57" s="87">
        <f>'CFR V1'!BS57+'ARBOR CFR'!AY57</f>
        <v>0</v>
      </c>
      <c r="BT57" s="87">
        <f>'CFR V1'!BT57+'ARBOR CFR'!AZ57</f>
        <v>0</v>
      </c>
      <c r="BU57" s="87">
        <f>'CFR V1'!BU57+'ARBOR CFR'!BA57</f>
        <v>12620.63</v>
      </c>
      <c r="BV57" s="87">
        <f>'CFR V1'!BV57+'ARBOR CFR'!BB57</f>
        <v>1794</v>
      </c>
      <c r="BW57" s="87">
        <f>'CFR V1'!BW57+'ARBOR CFR'!BC57</f>
        <v>0</v>
      </c>
      <c r="BX57" s="87">
        <f>'CFR V1'!BX57+'ARBOR CFR'!BD57</f>
        <v>34345.360000000001</v>
      </c>
      <c r="BY57" s="87">
        <f>'CFR V1'!BY57+'ARBOR CFR'!BE57</f>
        <v>0</v>
      </c>
      <c r="BZ57" s="87">
        <f>'CFR V1'!BZ57+'ARBOR CFR'!BF57</f>
        <v>12274.74</v>
      </c>
      <c r="CA57" s="87">
        <f>'CFR V1'!CA57+'ARBOR CFR'!BG57</f>
        <v>21992.26</v>
      </c>
      <c r="CB57" s="87">
        <f>'CFR V1'!CB57+'ARBOR CFR'!BH57</f>
        <v>0</v>
      </c>
      <c r="CC57" s="87">
        <f>'CFR V1'!CC57+'ARBOR CFR'!BI57</f>
        <v>0</v>
      </c>
      <c r="CD57" s="87">
        <f>'CFR V1'!CD57+'ARBOR CFR'!BJ57</f>
        <v>0</v>
      </c>
      <c r="CE57" s="87">
        <f>'CFR V1'!CE57+'ARBOR CFR'!BK57</f>
        <v>0</v>
      </c>
      <c r="CF57" s="87">
        <f>'CFR V1'!CF57+'ARBOR CFR'!BL57</f>
        <v>0</v>
      </c>
      <c r="CG57" s="87">
        <v>4765</v>
      </c>
      <c r="CH57" s="87">
        <v>0</v>
      </c>
      <c r="CI57" s="87">
        <v>0</v>
      </c>
      <c r="CJ57" s="87">
        <v>1</v>
      </c>
      <c r="CK57" s="87">
        <v>0</v>
      </c>
      <c r="CL57" s="87">
        <v>5577.5</v>
      </c>
      <c r="CM57" s="87">
        <v>0</v>
      </c>
      <c r="CN57" s="87">
        <v>7447.5</v>
      </c>
      <c r="CO57" s="87">
        <v>0</v>
      </c>
      <c r="CP57" s="87">
        <v>0</v>
      </c>
      <c r="CQ57" s="87">
        <v>0</v>
      </c>
      <c r="CR57" s="87">
        <v>0</v>
      </c>
      <c r="CS57" s="87">
        <v>60071.570000000182</v>
      </c>
      <c r="CT57" s="87"/>
      <c r="CU57" s="87">
        <v>6326.2300000000032</v>
      </c>
      <c r="CV57" s="87"/>
      <c r="CW57" s="87"/>
      <c r="CX57" s="87"/>
      <c r="CY57" s="69"/>
    </row>
    <row r="58" spans="1:103" x14ac:dyDescent="0.25">
      <c r="A58" s="103" t="s">
        <v>437</v>
      </c>
      <c r="B58" s="69" t="s">
        <v>438</v>
      </c>
      <c r="C58" s="69"/>
      <c r="D58" s="84">
        <v>2125</v>
      </c>
      <c r="E58" s="69" t="s">
        <v>438</v>
      </c>
      <c r="F58" s="69" t="s">
        <v>439</v>
      </c>
      <c r="G58" s="69"/>
      <c r="H58" s="69"/>
      <c r="I58" s="69"/>
      <c r="J58" s="69"/>
      <c r="K58" s="69"/>
      <c r="L58" s="69"/>
      <c r="M58" s="69"/>
      <c r="N58" s="69"/>
      <c r="O58" s="69"/>
      <c r="P58" s="69"/>
      <c r="Q58" s="69"/>
      <c r="R58" s="69"/>
      <c r="S58" s="69"/>
      <c r="T58" s="69"/>
      <c r="U58" s="69"/>
      <c r="V58" s="69"/>
      <c r="W58" s="69"/>
      <c r="X58" s="69"/>
      <c r="Y58" s="69"/>
      <c r="Z58" s="87">
        <f>'CFR V1'!Z58</f>
        <v>-110911.67000000025</v>
      </c>
      <c r="AA58" s="87">
        <f>'CFR V1'!AA58</f>
        <v>27369.870000000006</v>
      </c>
      <c r="AB58" s="87">
        <f>'CFR V1'!AB58</f>
        <v>0</v>
      </c>
      <c r="AC58" s="87">
        <f>'CFR V1'!AC58+'ARBOR CFR'!G58</f>
        <v>1020011.49</v>
      </c>
      <c r="AD58" s="87">
        <f>'CFR V1'!AD58+'ARBOR CFR'!H58</f>
        <v>0</v>
      </c>
      <c r="AE58" s="87">
        <f>'CFR V1'!AE58+'ARBOR CFR'!I58</f>
        <v>23452</v>
      </c>
      <c r="AF58" s="87">
        <f>'CFR V1'!AF58+'ARBOR CFR'!J58</f>
        <v>0</v>
      </c>
      <c r="AG58" s="87">
        <f>'CFR V1'!AG58+'ARBOR CFR'!K58</f>
        <v>34265</v>
      </c>
      <c r="AH58" s="87">
        <f>'CFR V1'!AH58+'ARBOR CFR'!L58</f>
        <v>73566.41</v>
      </c>
      <c r="AI58" s="87">
        <f>'CFR V1'!AI58+'ARBOR CFR'!M58</f>
        <v>0</v>
      </c>
      <c r="AJ58" s="87">
        <f>'CFR V1'!AJ58+'ARBOR CFR'!N58</f>
        <v>1536</v>
      </c>
      <c r="AK58" s="87">
        <f>'CFR V1'!AK58+'ARBOR CFR'!O58</f>
        <v>84866.25</v>
      </c>
      <c r="AL58" s="87">
        <f>'CFR V1'!AL58+'ARBOR CFR'!P58</f>
        <v>19265.009999999998</v>
      </c>
      <c r="AM58" s="87">
        <f>'CFR V1'!AM58+'ARBOR CFR'!Q58</f>
        <v>0</v>
      </c>
      <c r="AN58" s="87">
        <f>'CFR V1'!AN58+'ARBOR CFR'!R58</f>
        <v>0</v>
      </c>
      <c r="AO58" s="87">
        <f>'CFR V1'!AO58+'CFR V1'!DB58+'ARBOR CFR'!S58+'ARBOR CFR'!BN58</f>
        <v>30509.3</v>
      </c>
      <c r="AP58" s="87">
        <f>'CFR V1'!AP58+'ARBOR CFR'!T58</f>
        <v>8655.66</v>
      </c>
      <c r="AQ58" s="87">
        <f>'CFR V1'!AQ58+'ARBOR CFR'!U58</f>
        <v>0</v>
      </c>
      <c r="AR58" s="87">
        <f>'CFR V1'!AR58+'ARBOR CFR'!V58</f>
        <v>0</v>
      </c>
      <c r="AS58" s="87">
        <f>'CFR V1'!AS58+'ARBOR CFR'!W58</f>
        <v>0</v>
      </c>
      <c r="AT58" s="87">
        <f>'CFR V1'!AT58+'ARBOR CFR'!Z58</f>
        <v>650294.93000000005</v>
      </c>
      <c r="AU58" s="87">
        <f>'CFR V1'!AU58+'ARBOR CFR'!AA58</f>
        <v>8342.6</v>
      </c>
      <c r="AV58" s="87">
        <f>'CFR V1'!AV58+'ARBOR CFR'!AB58</f>
        <v>227147.21</v>
      </c>
      <c r="AW58" s="87">
        <f>'CFR V1'!AW58+'ARBOR CFR'!AC58</f>
        <v>28581.72</v>
      </c>
      <c r="AX58" s="87">
        <f>'CFR V1'!AX58+'ARBOR CFR'!AD58</f>
        <v>73907.789999999994</v>
      </c>
      <c r="AY58" s="87">
        <f>'CFR V1'!AY58+'ARBOR CFR'!AE58</f>
        <v>0</v>
      </c>
      <c r="AZ58" s="87">
        <f>'CFR V1'!AZ58+'ARBOR CFR'!AF58</f>
        <v>48395.969999999987</v>
      </c>
      <c r="BA58" s="87">
        <f>'CFR V1'!BA58+'ARBOR CFR'!AG58</f>
        <v>4626.1900000000005</v>
      </c>
      <c r="BB58" s="87">
        <f>'CFR V1'!BB58+'ARBOR CFR'!AH58</f>
        <v>1394.1999999999998</v>
      </c>
      <c r="BC58" s="87">
        <f>'CFR V1'!BC58+'ARBOR CFR'!AI58</f>
        <v>1081</v>
      </c>
      <c r="BD58" s="87">
        <f>'CFR V1'!BD58+'ARBOR CFR'!AJ58</f>
        <v>0</v>
      </c>
      <c r="BE58" s="87">
        <f>'CFR V1'!BE58+'ARBOR CFR'!AK58</f>
        <v>6507.7500000000018</v>
      </c>
      <c r="BF58" s="87">
        <f>'CFR V1'!BF58+'ARBOR CFR'!AL58</f>
        <v>1134.52</v>
      </c>
      <c r="BG58" s="87">
        <f>'CFR V1'!BG58+'ARBOR CFR'!AM58</f>
        <v>27273.920000000002</v>
      </c>
      <c r="BH58" s="87">
        <f>'CFR V1'!BH58+'ARBOR CFR'!AN58</f>
        <v>5067.55</v>
      </c>
      <c r="BI58" s="87">
        <f>'CFR V1'!BI58+'ARBOR CFR'!AO58</f>
        <v>19241.990000000002</v>
      </c>
      <c r="BJ58" s="87">
        <f>'CFR V1'!BJ58+'ARBOR CFR'!AP58</f>
        <v>0</v>
      </c>
      <c r="BK58" s="87">
        <f>'CFR V1'!BK58+'ARBOR CFR'!AQ58</f>
        <v>4534.9699999999993</v>
      </c>
      <c r="BL58" s="87">
        <f>'CFR V1'!BL58+'CFR V1'!DB58+'ARBOR CFR'!AR58+'ARBOR CFR'!BM58</f>
        <v>31146.089999999997</v>
      </c>
      <c r="BM58" s="87">
        <f>'CFR V1'!BM58+'ARBOR CFR'!AS58</f>
        <v>11292.050000000001</v>
      </c>
      <c r="BN58" s="87">
        <f>'CFR V1'!BN58+'ARBOR CFR'!AT58</f>
        <v>0</v>
      </c>
      <c r="BO58" s="87">
        <f>'CFR V1'!BO58+'ARBOR CFR'!AU58</f>
        <v>0</v>
      </c>
      <c r="BP58" s="87">
        <f>'CFR V1'!BP58+'ARBOR CFR'!AV58</f>
        <v>0</v>
      </c>
      <c r="BQ58" s="87">
        <f>'CFR V1'!BQ58+'ARBOR CFR'!AW58</f>
        <v>0</v>
      </c>
      <c r="BR58" s="87">
        <f>'CFR V1'!BR58+'ARBOR CFR'!AX58</f>
        <v>0</v>
      </c>
      <c r="BS58" s="87">
        <f>'CFR V1'!BS58+'ARBOR CFR'!AY58</f>
        <v>0</v>
      </c>
      <c r="BT58" s="87">
        <f>'CFR V1'!BT58+'ARBOR CFR'!AZ58</f>
        <v>0</v>
      </c>
      <c r="BU58" s="87">
        <f>'CFR V1'!BU58+'ARBOR CFR'!BA58</f>
        <v>6649.73</v>
      </c>
      <c r="BV58" s="87">
        <f>'CFR V1'!BV58+'ARBOR CFR'!BB58</f>
        <v>4324</v>
      </c>
      <c r="BW58" s="87">
        <f>'CFR V1'!BW58+'ARBOR CFR'!BC58</f>
        <v>-2492.83</v>
      </c>
      <c r="BX58" s="87">
        <f>'CFR V1'!BX58+'ARBOR CFR'!BD58</f>
        <v>65782.929999999993</v>
      </c>
      <c r="BY58" s="87">
        <f>'CFR V1'!BY58+'ARBOR CFR'!BE58</f>
        <v>8891.81</v>
      </c>
      <c r="BZ58" s="87">
        <f>'CFR V1'!BZ58+'ARBOR CFR'!BF58</f>
        <v>6462.96</v>
      </c>
      <c r="CA58" s="87">
        <f>'CFR V1'!CA58+'ARBOR CFR'!BG58</f>
        <v>27389.1</v>
      </c>
      <c r="CB58" s="87">
        <f>'CFR V1'!CB58+'ARBOR CFR'!BH58</f>
        <v>0</v>
      </c>
      <c r="CC58" s="87">
        <f>'CFR V1'!CC58+'ARBOR CFR'!BI58</f>
        <v>0</v>
      </c>
      <c r="CD58" s="87">
        <f>'CFR V1'!CD58+'ARBOR CFR'!BJ58</f>
        <v>0</v>
      </c>
      <c r="CE58" s="87">
        <f>'CFR V1'!CE58+'ARBOR CFR'!BK58</f>
        <v>0</v>
      </c>
      <c r="CF58" s="87">
        <f>'CFR V1'!CF58+'ARBOR CFR'!BL58</f>
        <v>0</v>
      </c>
      <c r="CG58" s="87">
        <v>6115</v>
      </c>
      <c r="CH58" s="87">
        <v>0</v>
      </c>
      <c r="CI58" s="87">
        <v>0</v>
      </c>
      <c r="CJ58" s="87">
        <v>1</v>
      </c>
      <c r="CK58" s="87">
        <v>0</v>
      </c>
      <c r="CL58" s="87">
        <v>2190</v>
      </c>
      <c r="CM58" s="87">
        <v>5500</v>
      </c>
      <c r="CN58" s="87">
        <v>1716</v>
      </c>
      <c r="CO58" s="87">
        <v>0</v>
      </c>
      <c r="CP58" s="87">
        <v>0</v>
      </c>
      <c r="CQ58" s="87">
        <v>0</v>
      </c>
      <c r="CR58" s="87">
        <v>0</v>
      </c>
      <c r="CS58" s="87">
        <v>-78499.64000000013</v>
      </c>
      <c r="CT58" s="87"/>
      <c r="CU58" s="87">
        <v>24078.87000000001</v>
      </c>
      <c r="CV58" s="87"/>
      <c r="CW58" s="87"/>
      <c r="CX58" s="87"/>
      <c r="CY58" s="69"/>
    </row>
    <row r="59" spans="1:103" x14ac:dyDescent="0.25">
      <c r="A59" s="104" t="s">
        <v>442</v>
      </c>
      <c r="B59" s="69" t="s">
        <v>443</v>
      </c>
      <c r="C59" s="69"/>
      <c r="D59" s="84">
        <v>2135</v>
      </c>
      <c r="E59" s="69" t="s">
        <v>443</v>
      </c>
      <c r="F59" s="69" t="s">
        <v>444</v>
      </c>
      <c r="G59" s="69"/>
      <c r="H59" s="69"/>
      <c r="I59" s="69"/>
      <c r="J59" s="69"/>
      <c r="K59" s="69"/>
      <c r="L59" s="69"/>
      <c r="M59" s="69"/>
      <c r="N59" s="69"/>
      <c r="O59" s="69"/>
      <c r="P59" s="69"/>
      <c r="Q59" s="69"/>
      <c r="R59" s="69"/>
      <c r="S59" s="69"/>
      <c r="T59" s="69"/>
      <c r="U59" s="69"/>
      <c r="V59" s="69"/>
      <c r="W59" s="69"/>
      <c r="X59" s="69"/>
      <c r="Y59" s="69"/>
      <c r="Z59" s="87">
        <f>'CFR V1'!Z59</f>
        <v>-31711.430000000131</v>
      </c>
      <c r="AA59" s="87">
        <f>'CFR V1'!AA59</f>
        <v>994.81999999999971</v>
      </c>
      <c r="AB59" s="87">
        <f>'CFR V1'!AB59</f>
        <v>0</v>
      </c>
      <c r="AC59" s="87">
        <f>'CFR V1'!AC59+'ARBOR CFR'!G59</f>
        <v>831302.2</v>
      </c>
      <c r="AD59" s="87">
        <f>'CFR V1'!AD59+'ARBOR CFR'!H59</f>
        <v>0</v>
      </c>
      <c r="AE59" s="87">
        <f>'CFR V1'!AE59+'ARBOR CFR'!I59</f>
        <v>109746</v>
      </c>
      <c r="AF59" s="87">
        <f>'CFR V1'!AF59+'ARBOR CFR'!J59</f>
        <v>0</v>
      </c>
      <c r="AG59" s="87">
        <f>'CFR V1'!AG59+'ARBOR CFR'!K59</f>
        <v>47745.83</v>
      </c>
      <c r="AH59" s="87">
        <f>'CFR V1'!AH59+'ARBOR CFR'!L59</f>
        <v>71086</v>
      </c>
      <c r="AI59" s="87">
        <f>'CFR V1'!AI59+'ARBOR CFR'!M59</f>
        <v>0</v>
      </c>
      <c r="AJ59" s="87">
        <f>'CFR V1'!AJ59+'ARBOR CFR'!N59</f>
        <v>2335</v>
      </c>
      <c r="AK59" s="87">
        <f>'CFR V1'!AK59+'ARBOR CFR'!O59</f>
        <v>65745.960000000006</v>
      </c>
      <c r="AL59" s="87">
        <f>'CFR V1'!AL59+'ARBOR CFR'!P59</f>
        <v>18117.11</v>
      </c>
      <c r="AM59" s="87">
        <f>'CFR V1'!AM59+'ARBOR CFR'!Q59</f>
        <v>0</v>
      </c>
      <c r="AN59" s="87">
        <f>'CFR V1'!AN59+'ARBOR CFR'!R59</f>
        <v>0</v>
      </c>
      <c r="AO59" s="87">
        <f>'CFR V1'!AO59+'CFR V1'!DB59+'ARBOR CFR'!S59+'ARBOR CFR'!BN59</f>
        <v>22977.98</v>
      </c>
      <c r="AP59" s="87">
        <f>'CFR V1'!AP59+'ARBOR CFR'!T59</f>
        <v>286.70999999999998</v>
      </c>
      <c r="AQ59" s="87">
        <f>'CFR V1'!AQ59+'ARBOR CFR'!U59</f>
        <v>0</v>
      </c>
      <c r="AR59" s="87">
        <f>'CFR V1'!AR59+'ARBOR CFR'!V59</f>
        <v>0</v>
      </c>
      <c r="AS59" s="87">
        <f>'CFR V1'!AS59+'ARBOR CFR'!W59</f>
        <v>0</v>
      </c>
      <c r="AT59" s="87">
        <f>'CFR V1'!AT59+'ARBOR CFR'!Z59</f>
        <v>564372</v>
      </c>
      <c r="AU59" s="87">
        <f>'CFR V1'!AU59+'ARBOR CFR'!AA59</f>
        <v>3226.17</v>
      </c>
      <c r="AV59" s="87">
        <f>'CFR V1'!AV59+'ARBOR CFR'!AB59</f>
        <v>231752.00999999983</v>
      </c>
      <c r="AW59" s="87">
        <f>'CFR V1'!AW59+'ARBOR CFR'!AC59</f>
        <v>30700.54</v>
      </c>
      <c r="AX59" s="87">
        <f>'CFR V1'!AX59+'ARBOR CFR'!AD59</f>
        <v>47597.33</v>
      </c>
      <c r="AY59" s="87">
        <f>'CFR V1'!AY59+'ARBOR CFR'!AE59</f>
        <v>0</v>
      </c>
      <c r="AZ59" s="87">
        <f>'CFR V1'!AZ59+'ARBOR CFR'!AF59</f>
        <v>29406.659999999978</v>
      </c>
      <c r="BA59" s="87">
        <f>'CFR V1'!BA59+'ARBOR CFR'!AG59</f>
        <v>3764.8700000000008</v>
      </c>
      <c r="BB59" s="87">
        <f>'CFR V1'!BB59+'ARBOR CFR'!AH59</f>
        <v>6308.57</v>
      </c>
      <c r="BC59" s="87">
        <f>'CFR V1'!BC59+'ARBOR CFR'!AI59</f>
        <v>2294.25</v>
      </c>
      <c r="BD59" s="87">
        <f>'CFR V1'!BD59+'ARBOR CFR'!AJ59</f>
        <v>0</v>
      </c>
      <c r="BE59" s="87">
        <f>'CFR V1'!BE59+'ARBOR CFR'!AK59</f>
        <v>11572.66</v>
      </c>
      <c r="BF59" s="87">
        <f>'CFR V1'!BF59+'ARBOR CFR'!AL59</f>
        <v>2950.78</v>
      </c>
      <c r="BG59" s="87">
        <f>'CFR V1'!BG59+'ARBOR CFR'!AM59</f>
        <v>3152.7400000000002</v>
      </c>
      <c r="BH59" s="87">
        <f>'CFR V1'!BH59+'ARBOR CFR'!AN59</f>
        <v>4152.95</v>
      </c>
      <c r="BI59" s="87">
        <f>'CFR V1'!BI59+'ARBOR CFR'!AO59</f>
        <v>8840.8700000000008</v>
      </c>
      <c r="BJ59" s="87">
        <f>'CFR V1'!BJ59+'ARBOR CFR'!AP59</f>
        <v>0</v>
      </c>
      <c r="BK59" s="87">
        <f>'CFR V1'!BK59+'ARBOR CFR'!AQ59</f>
        <v>8019.47</v>
      </c>
      <c r="BL59" s="87">
        <f>'CFR V1'!BL59+'CFR V1'!DB59+'ARBOR CFR'!AR59+'ARBOR CFR'!BM59</f>
        <v>35906.339999999997</v>
      </c>
      <c r="BM59" s="87">
        <f>'CFR V1'!BM59+'ARBOR CFR'!AS59</f>
        <v>10872.84</v>
      </c>
      <c r="BN59" s="87">
        <f>'CFR V1'!BN59+'ARBOR CFR'!AT59</f>
        <v>0</v>
      </c>
      <c r="BO59" s="87">
        <f>'CFR V1'!BO59+'ARBOR CFR'!AU59</f>
        <v>0</v>
      </c>
      <c r="BP59" s="87">
        <f>'CFR V1'!BP59+'ARBOR CFR'!AV59</f>
        <v>0</v>
      </c>
      <c r="BQ59" s="87">
        <f>'CFR V1'!BQ59+'ARBOR CFR'!AW59</f>
        <v>0</v>
      </c>
      <c r="BR59" s="87">
        <f>'CFR V1'!BR59+'ARBOR CFR'!AX59</f>
        <v>0</v>
      </c>
      <c r="BS59" s="87">
        <f>'CFR V1'!BS59+'ARBOR CFR'!AY59</f>
        <v>0</v>
      </c>
      <c r="BT59" s="87">
        <f>'CFR V1'!BT59+'ARBOR CFR'!AZ59</f>
        <v>0</v>
      </c>
      <c r="BU59" s="87">
        <f>'CFR V1'!BU59+'ARBOR CFR'!BA59</f>
        <v>9588.89</v>
      </c>
      <c r="BV59" s="87">
        <f>'CFR V1'!BV59+'ARBOR CFR'!BB59</f>
        <v>1529.5</v>
      </c>
      <c r="BW59" s="87">
        <f>'CFR V1'!BW59+'ARBOR CFR'!BC59</f>
        <v>-0.08</v>
      </c>
      <c r="BX59" s="87">
        <f>'CFR V1'!BX59+'ARBOR CFR'!BD59</f>
        <v>60874.65</v>
      </c>
      <c r="BY59" s="87">
        <f>'CFR V1'!BY59+'ARBOR CFR'!BE59</f>
        <v>6994.76</v>
      </c>
      <c r="BZ59" s="87">
        <f>'CFR V1'!BZ59+'ARBOR CFR'!BF59</f>
        <v>1800.7</v>
      </c>
      <c r="CA59" s="87">
        <f>'CFR V1'!CA59+'ARBOR CFR'!BG59</f>
        <v>48328.04</v>
      </c>
      <c r="CB59" s="87">
        <f>'CFR V1'!CB59+'ARBOR CFR'!BH59</f>
        <v>0</v>
      </c>
      <c r="CC59" s="87">
        <f>'CFR V1'!CC59+'ARBOR CFR'!BI59</f>
        <v>0</v>
      </c>
      <c r="CD59" s="87">
        <f>'CFR V1'!CD59+'ARBOR CFR'!BJ59</f>
        <v>0</v>
      </c>
      <c r="CE59" s="87">
        <f>'CFR V1'!CE59+'ARBOR CFR'!BK59</f>
        <v>0</v>
      </c>
      <c r="CF59" s="87">
        <f>'CFR V1'!CF59+'ARBOR CFR'!BL59</f>
        <v>0</v>
      </c>
      <c r="CG59" s="87">
        <v>8048.68</v>
      </c>
      <c r="CH59" s="87">
        <v>0</v>
      </c>
      <c r="CI59" s="87">
        <v>0</v>
      </c>
      <c r="CJ59" s="87">
        <v>1</v>
      </c>
      <c r="CK59" s="87">
        <v>0</v>
      </c>
      <c r="CL59" s="87">
        <v>1320</v>
      </c>
      <c r="CM59" s="87">
        <v>0</v>
      </c>
      <c r="CN59" s="87">
        <v>7723.5</v>
      </c>
      <c r="CO59" s="87">
        <v>0</v>
      </c>
      <c r="CP59" s="87">
        <v>0</v>
      </c>
      <c r="CQ59" s="87">
        <v>0</v>
      </c>
      <c r="CR59" s="87">
        <v>0</v>
      </c>
      <c r="CS59" s="87">
        <v>3623.8499999998603</v>
      </c>
      <c r="CT59" s="87"/>
      <c r="CU59" s="87">
        <v>0</v>
      </c>
      <c r="CV59" s="87"/>
      <c r="CW59" s="87"/>
      <c r="CX59" s="87"/>
      <c r="CY59" s="69"/>
    </row>
    <row r="60" spans="1:103" x14ac:dyDescent="0.25">
      <c r="A60" s="103" t="s">
        <v>447</v>
      </c>
      <c r="B60" s="69" t="s">
        <v>448</v>
      </c>
      <c r="C60" s="69"/>
      <c r="D60" s="84">
        <v>4090</v>
      </c>
      <c r="E60" s="69" t="s">
        <v>448</v>
      </c>
      <c r="F60" s="69" t="s">
        <v>449</v>
      </c>
      <c r="G60" s="69"/>
      <c r="H60" s="69"/>
      <c r="I60" s="69"/>
      <c r="J60" s="69"/>
      <c r="K60" s="69"/>
      <c r="L60" s="69"/>
      <c r="M60" s="69"/>
      <c r="N60" s="69"/>
      <c r="O60" s="69"/>
      <c r="P60" s="69"/>
      <c r="Q60" s="69"/>
      <c r="R60" s="69"/>
      <c r="S60" s="69"/>
      <c r="T60" s="69"/>
      <c r="U60" s="69"/>
      <c r="V60" s="69"/>
      <c r="W60" s="69"/>
      <c r="X60" s="69"/>
      <c r="Y60" s="69"/>
      <c r="Z60" s="87">
        <f>'CFR V1'!Z60</f>
        <v>437036.55837231246</v>
      </c>
      <c r="AA60" s="87">
        <f>'CFR V1'!AA60</f>
        <v>2319.6699999999837</v>
      </c>
      <c r="AB60" s="87">
        <f>'CFR V1'!AB60</f>
        <v>0</v>
      </c>
      <c r="AC60" s="87">
        <f>'CFR V1'!AC60+'ARBOR CFR'!G60</f>
        <v>8600371.7899999991</v>
      </c>
      <c r="AD60" s="87">
        <f>'CFR V1'!AD60+'ARBOR CFR'!H60</f>
        <v>2510343</v>
      </c>
      <c r="AE60" s="87">
        <f>'CFR V1'!AE60+'ARBOR CFR'!I60</f>
        <v>248414.34</v>
      </c>
      <c r="AF60" s="87">
        <f>'CFR V1'!AF60+'ARBOR CFR'!J60</f>
        <v>0</v>
      </c>
      <c r="AG60" s="87">
        <f>'CFR V1'!AG60+'ARBOR CFR'!K60</f>
        <v>317350</v>
      </c>
      <c r="AH60" s="87">
        <f>'CFR V1'!AH60+'ARBOR CFR'!L60</f>
        <v>144407.82999999999</v>
      </c>
      <c r="AI60" s="87">
        <f>'CFR V1'!AI60+'ARBOR CFR'!M60</f>
        <v>128274.03</v>
      </c>
      <c r="AJ60" s="87">
        <f>'CFR V1'!AJ60+'ARBOR CFR'!N60</f>
        <v>23836.67</v>
      </c>
      <c r="AK60" s="87">
        <f>'CFR V1'!AK60+'ARBOR CFR'!O60</f>
        <v>130228.54</v>
      </c>
      <c r="AL60" s="87">
        <f>'CFR V1'!AL60+'ARBOR CFR'!P60</f>
        <v>262009.14</v>
      </c>
      <c r="AM60" s="87">
        <f>'CFR V1'!AM60+'ARBOR CFR'!Q60</f>
        <v>0</v>
      </c>
      <c r="AN60" s="87">
        <f>'CFR V1'!AN60+'ARBOR CFR'!R60</f>
        <v>1307.47</v>
      </c>
      <c r="AO60" s="87">
        <f>'CFR V1'!AO60+'CFR V1'!DB60+'ARBOR CFR'!S60+'ARBOR CFR'!BN60</f>
        <v>93634.12</v>
      </c>
      <c r="AP60" s="87">
        <f>'CFR V1'!AP60+'ARBOR CFR'!T60</f>
        <v>10448.629999999999</v>
      </c>
      <c r="AQ60" s="87">
        <f>'CFR V1'!AQ60+'ARBOR CFR'!U60</f>
        <v>0</v>
      </c>
      <c r="AR60" s="87">
        <f>'CFR V1'!AR60+'ARBOR CFR'!V60</f>
        <v>0</v>
      </c>
      <c r="AS60" s="87">
        <f>'CFR V1'!AS60+'ARBOR CFR'!W60</f>
        <v>0</v>
      </c>
      <c r="AT60" s="87">
        <f>'CFR V1'!AT60+'ARBOR CFR'!Z60</f>
        <v>7720218.7599999998</v>
      </c>
      <c r="AU60" s="87">
        <f>'CFR V1'!AU60+'ARBOR CFR'!AA60</f>
        <v>101306.51</v>
      </c>
      <c r="AV60" s="87">
        <f>'CFR V1'!AV60+'ARBOR CFR'!AB60</f>
        <v>1499566.7400000002</v>
      </c>
      <c r="AW60" s="87">
        <f>'CFR V1'!AW60+'ARBOR CFR'!AC60</f>
        <v>482329.2</v>
      </c>
      <c r="AX60" s="87">
        <f>'CFR V1'!AX60+'ARBOR CFR'!AD60</f>
        <v>608927.82999999996</v>
      </c>
      <c r="AY60" s="87">
        <f>'CFR V1'!AY60+'ARBOR CFR'!AE60</f>
        <v>169418.23999999999</v>
      </c>
      <c r="AZ60" s="87">
        <f>'CFR V1'!AZ60+'ARBOR CFR'!AF60</f>
        <v>48232.339999999982</v>
      </c>
      <c r="BA60" s="87">
        <f>'CFR V1'!BA60+'ARBOR CFR'!AG60</f>
        <v>57886.29</v>
      </c>
      <c r="BB60" s="87">
        <f>'CFR V1'!BB60+'ARBOR CFR'!AH60</f>
        <v>8900.9199999999983</v>
      </c>
      <c r="BC60" s="87">
        <f>'CFR V1'!BC60+'ARBOR CFR'!AI60</f>
        <v>0</v>
      </c>
      <c r="BD60" s="87">
        <f>'CFR V1'!BD60+'ARBOR CFR'!AJ60</f>
        <v>0</v>
      </c>
      <c r="BE60" s="87">
        <f>'CFR V1'!BE60+'ARBOR CFR'!AK60</f>
        <v>103695.26</v>
      </c>
      <c r="BF60" s="87">
        <f>'CFR V1'!BF60+'ARBOR CFR'!AL60</f>
        <v>33939.35</v>
      </c>
      <c r="BG60" s="87">
        <f>'CFR V1'!BG60+'ARBOR CFR'!AM60</f>
        <v>14449.93</v>
      </c>
      <c r="BH60" s="87">
        <f>'CFR V1'!BH60+'ARBOR CFR'!AN60</f>
        <v>42734.81</v>
      </c>
      <c r="BI60" s="87">
        <f>'CFR V1'!BI60+'ARBOR CFR'!AO60</f>
        <v>294407.24</v>
      </c>
      <c r="BJ60" s="87">
        <f>'CFR V1'!BJ60+'ARBOR CFR'!AP60</f>
        <v>0</v>
      </c>
      <c r="BK60" s="87">
        <f>'CFR V1'!BK60+'ARBOR CFR'!AQ60</f>
        <v>58286.74</v>
      </c>
      <c r="BL60" s="87">
        <f>'CFR V1'!BL60+'CFR V1'!DB60+'ARBOR CFR'!AR60+'ARBOR CFR'!BM60</f>
        <v>327250.81</v>
      </c>
      <c r="BM60" s="87">
        <f>'CFR V1'!BM60+'ARBOR CFR'!AS60</f>
        <v>38411.82</v>
      </c>
      <c r="BN60" s="87">
        <f>'CFR V1'!BN60+'ARBOR CFR'!AT60</f>
        <v>0</v>
      </c>
      <c r="BO60" s="87">
        <f>'CFR V1'!BO60+'ARBOR CFR'!AU60</f>
        <v>0</v>
      </c>
      <c r="BP60" s="87">
        <f>'CFR V1'!BP60+'ARBOR CFR'!AV60</f>
        <v>0</v>
      </c>
      <c r="BQ60" s="87">
        <f>'CFR V1'!BQ60+'ARBOR CFR'!AW60</f>
        <v>0</v>
      </c>
      <c r="BR60" s="87">
        <f>'CFR V1'!BR60+'ARBOR CFR'!AX60</f>
        <v>0</v>
      </c>
      <c r="BS60" s="87">
        <f>'CFR V1'!BS60+'ARBOR CFR'!AY60</f>
        <v>0</v>
      </c>
      <c r="BT60" s="87">
        <f>'CFR V1'!BT60+'ARBOR CFR'!AZ60</f>
        <v>198961.76</v>
      </c>
      <c r="BU60" s="87">
        <f>'CFR V1'!BU60+'ARBOR CFR'!BA60</f>
        <v>109385.5</v>
      </c>
      <c r="BV60" s="87">
        <f>'CFR V1'!BV60+'ARBOR CFR'!BB60</f>
        <v>39422</v>
      </c>
      <c r="BW60" s="87">
        <f>'CFR V1'!BW60+'ARBOR CFR'!BC60</f>
        <v>0</v>
      </c>
      <c r="BX60" s="87">
        <f>'CFR V1'!BX60+'ARBOR CFR'!BD60</f>
        <v>282996.59000000003</v>
      </c>
      <c r="BY60" s="87">
        <f>'CFR V1'!BY60+'ARBOR CFR'!BE60</f>
        <v>59780</v>
      </c>
      <c r="BZ60" s="87">
        <f>'CFR V1'!BZ60+'ARBOR CFR'!BF60</f>
        <v>242116.94</v>
      </c>
      <c r="CA60" s="87">
        <f>'CFR V1'!CA60+'ARBOR CFR'!BG60</f>
        <v>24380.76</v>
      </c>
      <c r="CB60" s="87">
        <f>'CFR V1'!CB60+'ARBOR CFR'!BH60</f>
        <v>0</v>
      </c>
      <c r="CC60" s="87">
        <f>'CFR V1'!CC60+'ARBOR CFR'!BI60</f>
        <v>0</v>
      </c>
      <c r="CD60" s="87">
        <f>'CFR V1'!CD60+'ARBOR CFR'!BJ60</f>
        <v>83802.81</v>
      </c>
      <c r="CE60" s="87">
        <f>'CFR V1'!CE60+'ARBOR CFR'!BK60</f>
        <v>0</v>
      </c>
      <c r="CF60" s="87">
        <f>'CFR V1'!CF60+'ARBOR CFR'!BL60</f>
        <v>0</v>
      </c>
      <c r="CG60" s="87">
        <v>35311.56</v>
      </c>
      <c r="CH60" s="87">
        <v>0</v>
      </c>
      <c r="CI60" s="87">
        <v>0</v>
      </c>
      <c r="CJ60" s="87">
        <v>1</v>
      </c>
      <c r="CK60" s="87">
        <v>0</v>
      </c>
      <c r="CL60" s="87">
        <v>0</v>
      </c>
      <c r="CM60" s="87">
        <v>0</v>
      </c>
      <c r="CN60" s="87">
        <v>17411.91</v>
      </c>
      <c r="CO60" s="87">
        <v>0</v>
      </c>
      <c r="CP60" s="87">
        <v>0</v>
      </c>
      <c r="CQ60" s="87">
        <v>0</v>
      </c>
      <c r="CR60" s="87">
        <v>0</v>
      </c>
      <c r="CS60" s="87">
        <v>256852.96837231517</v>
      </c>
      <c r="CT60" s="87"/>
      <c r="CU60" s="87">
        <v>20219.319999999982</v>
      </c>
      <c r="CV60" s="87"/>
      <c r="CW60" s="87"/>
      <c r="CX60" s="87"/>
      <c r="CY60" s="69"/>
    </row>
    <row r="61" spans="1:103" x14ac:dyDescent="0.25">
      <c r="A61" s="103" t="s">
        <v>452</v>
      </c>
      <c r="B61" s="69" t="s">
        <v>453</v>
      </c>
      <c r="C61" s="69"/>
      <c r="D61" s="84">
        <v>3000</v>
      </c>
      <c r="E61" s="69" t="s">
        <v>453</v>
      </c>
      <c r="F61" s="69" t="s">
        <v>454</v>
      </c>
      <c r="G61" s="69"/>
      <c r="H61" s="69"/>
      <c r="I61" s="69"/>
      <c r="J61" s="69"/>
      <c r="K61" s="69"/>
      <c r="L61" s="69"/>
      <c r="M61" s="69"/>
      <c r="N61" s="69"/>
      <c r="O61" s="69"/>
      <c r="P61" s="69"/>
      <c r="Q61" s="69"/>
      <c r="R61" s="69"/>
      <c r="S61" s="69"/>
      <c r="T61" s="69"/>
      <c r="U61" s="69"/>
      <c r="V61" s="69"/>
      <c r="W61" s="69"/>
      <c r="X61" s="69"/>
      <c r="Y61" s="69"/>
      <c r="Z61" s="87">
        <f>'CFR V1'!Z61</f>
        <v>52308.339999999909</v>
      </c>
      <c r="AA61" s="87">
        <f>'CFR V1'!AA61</f>
        <v>7806.4800000000041</v>
      </c>
      <c r="AB61" s="87">
        <f>'CFR V1'!AB61</f>
        <v>0</v>
      </c>
      <c r="AC61" s="87">
        <f>'CFR V1'!AC61+'ARBOR CFR'!G61</f>
        <v>990010.93</v>
      </c>
      <c r="AD61" s="87">
        <f>'CFR V1'!AD61+'ARBOR CFR'!H61</f>
        <v>0</v>
      </c>
      <c r="AE61" s="87">
        <f>'CFR V1'!AE61+'ARBOR CFR'!I61</f>
        <v>44925.15</v>
      </c>
      <c r="AF61" s="87">
        <f>'CFR V1'!AF61+'ARBOR CFR'!J61</f>
        <v>0</v>
      </c>
      <c r="AG61" s="87">
        <f>'CFR V1'!AG61+'ARBOR CFR'!K61</f>
        <v>40001.58</v>
      </c>
      <c r="AH61" s="87">
        <f>'CFR V1'!AH61+'ARBOR CFR'!L61</f>
        <v>67443</v>
      </c>
      <c r="AI61" s="87">
        <f>'CFR V1'!AI61+'ARBOR CFR'!M61</f>
        <v>535</v>
      </c>
      <c r="AJ61" s="87">
        <f>'CFR V1'!AJ61+'ARBOR CFR'!N61</f>
        <v>8712</v>
      </c>
      <c r="AK61" s="87">
        <f>'CFR V1'!AK61+'ARBOR CFR'!O61</f>
        <v>20139.52</v>
      </c>
      <c r="AL61" s="87">
        <f>'CFR V1'!AL61+'ARBOR CFR'!P61</f>
        <v>22705.43</v>
      </c>
      <c r="AM61" s="87">
        <f>'CFR V1'!AM61+'ARBOR CFR'!Q61</f>
        <v>380</v>
      </c>
      <c r="AN61" s="87">
        <f>'CFR V1'!AN61+'ARBOR CFR'!R61</f>
        <v>0</v>
      </c>
      <c r="AO61" s="87">
        <f>'CFR V1'!AO61+'CFR V1'!DB61+'ARBOR CFR'!S61+'ARBOR CFR'!BN61</f>
        <v>29515.280000000002</v>
      </c>
      <c r="AP61" s="87">
        <f>'CFR V1'!AP61+'ARBOR CFR'!T61</f>
        <v>11339.16</v>
      </c>
      <c r="AQ61" s="87">
        <f>'CFR V1'!AQ61+'ARBOR CFR'!U61</f>
        <v>0</v>
      </c>
      <c r="AR61" s="87">
        <f>'CFR V1'!AR61+'ARBOR CFR'!V61</f>
        <v>0</v>
      </c>
      <c r="AS61" s="87">
        <f>'CFR V1'!AS61+'ARBOR CFR'!W61</f>
        <v>0</v>
      </c>
      <c r="AT61" s="87">
        <f>'CFR V1'!AT61+'ARBOR CFR'!Z61</f>
        <v>617572.85</v>
      </c>
      <c r="AU61" s="87">
        <f>'CFR V1'!AU61+'ARBOR CFR'!AA61</f>
        <v>742.25</v>
      </c>
      <c r="AV61" s="87">
        <f>'CFR V1'!AV61+'ARBOR CFR'!AB61</f>
        <v>204691.15000000002</v>
      </c>
      <c r="AW61" s="87">
        <f>'CFR V1'!AW61+'ARBOR CFR'!AC61</f>
        <v>898.26</v>
      </c>
      <c r="AX61" s="87">
        <f>'CFR V1'!AX61+'ARBOR CFR'!AD61</f>
        <v>24014.2</v>
      </c>
      <c r="AY61" s="87">
        <f>'CFR V1'!AY61+'ARBOR CFR'!AE61</f>
        <v>0</v>
      </c>
      <c r="AZ61" s="87">
        <f>'CFR V1'!AZ61+'ARBOR CFR'!AF61</f>
        <v>29957.370000000024</v>
      </c>
      <c r="BA61" s="87">
        <f>'CFR V1'!BA61+'ARBOR CFR'!AG61</f>
        <v>4345.3700000000008</v>
      </c>
      <c r="BB61" s="87">
        <f>'CFR V1'!BB61+'ARBOR CFR'!AH61</f>
        <v>3089.91</v>
      </c>
      <c r="BC61" s="87">
        <f>'CFR V1'!BC61+'ARBOR CFR'!AI61</f>
        <v>6975.13</v>
      </c>
      <c r="BD61" s="87">
        <f>'CFR V1'!BD61+'ARBOR CFR'!AJ61</f>
        <v>0</v>
      </c>
      <c r="BE61" s="87">
        <f>'CFR V1'!BE61+'ARBOR CFR'!AK61</f>
        <v>17478.73</v>
      </c>
      <c r="BF61" s="87">
        <f>'CFR V1'!BF61+'ARBOR CFR'!AL61</f>
        <v>6873.0099999999984</v>
      </c>
      <c r="BG61" s="87">
        <f>'CFR V1'!BG61+'ARBOR CFR'!AM61</f>
        <v>26051.350000000006</v>
      </c>
      <c r="BH61" s="87">
        <f>'CFR V1'!BH61+'ARBOR CFR'!AN61</f>
        <v>4467.6899999999996</v>
      </c>
      <c r="BI61" s="87">
        <f>'CFR V1'!BI61+'ARBOR CFR'!AO61</f>
        <v>16561.669999999998</v>
      </c>
      <c r="BJ61" s="87">
        <f>'CFR V1'!BJ61+'ARBOR CFR'!AP61</f>
        <v>0</v>
      </c>
      <c r="BK61" s="87">
        <f>'CFR V1'!BK61+'ARBOR CFR'!AQ61</f>
        <v>5265.21</v>
      </c>
      <c r="BL61" s="87">
        <f>'CFR V1'!BL61+'CFR V1'!DB61+'ARBOR CFR'!AR61+'ARBOR CFR'!BM61</f>
        <v>43048</v>
      </c>
      <c r="BM61" s="87">
        <f>'CFR V1'!BM61+'ARBOR CFR'!AS61</f>
        <v>14976.29</v>
      </c>
      <c r="BN61" s="87">
        <f>'CFR V1'!BN61+'ARBOR CFR'!AT61</f>
        <v>0</v>
      </c>
      <c r="BO61" s="87">
        <f>'CFR V1'!BO61+'ARBOR CFR'!AU61</f>
        <v>0</v>
      </c>
      <c r="BP61" s="87">
        <f>'CFR V1'!BP61+'ARBOR CFR'!AV61</f>
        <v>0</v>
      </c>
      <c r="BQ61" s="87">
        <f>'CFR V1'!BQ61+'ARBOR CFR'!AW61</f>
        <v>0</v>
      </c>
      <c r="BR61" s="87">
        <f>'CFR V1'!BR61+'ARBOR CFR'!AX61</f>
        <v>0</v>
      </c>
      <c r="BS61" s="87">
        <f>'CFR V1'!BS61+'ARBOR CFR'!AY61</f>
        <v>0</v>
      </c>
      <c r="BT61" s="87">
        <f>'CFR V1'!BT61+'ARBOR CFR'!AZ61</f>
        <v>0</v>
      </c>
      <c r="BU61" s="87">
        <f>'CFR V1'!BU61+'ARBOR CFR'!BA61</f>
        <v>17563.900000000001</v>
      </c>
      <c r="BV61" s="87">
        <f>'CFR V1'!BV61+'ARBOR CFR'!BB61</f>
        <v>4255</v>
      </c>
      <c r="BW61" s="87">
        <f>'CFR V1'!BW61+'ARBOR CFR'!BC61</f>
        <v>782.09</v>
      </c>
      <c r="BX61" s="87">
        <f>'CFR V1'!BX61+'ARBOR CFR'!BD61</f>
        <v>49274.05</v>
      </c>
      <c r="BY61" s="87">
        <f>'CFR V1'!BY61+'ARBOR CFR'!BE61</f>
        <v>0</v>
      </c>
      <c r="BZ61" s="87">
        <f>'CFR V1'!BZ61+'ARBOR CFR'!BF61</f>
        <v>3702.65</v>
      </c>
      <c r="CA61" s="87">
        <f>'CFR V1'!CA61+'ARBOR CFR'!BG61</f>
        <v>30158.78</v>
      </c>
      <c r="CB61" s="87">
        <f>'CFR V1'!CB61+'ARBOR CFR'!BH61</f>
        <v>0</v>
      </c>
      <c r="CC61" s="87">
        <f>'CFR V1'!CC61+'ARBOR CFR'!BI61</f>
        <v>0</v>
      </c>
      <c r="CD61" s="87">
        <f>'CFR V1'!CD61+'ARBOR CFR'!BJ61</f>
        <v>10328.18</v>
      </c>
      <c r="CE61" s="87">
        <f>'CFR V1'!CE61+'ARBOR CFR'!BK61</f>
        <v>0</v>
      </c>
      <c r="CF61" s="87">
        <f>'CFR V1'!CF61+'ARBOR CFR'!BL61</f>
        <v>0</v>
      </c>
      <c r="CG61" s="87">
        <v>5890</v>
      </c>
      <c r="CH61" s="87">
        <v>0</v>
      </c>
      <c r="CI61" s="87">
        <v>0</v>
      </c>
      <c r="CJ61" s="87">
        <v>1</v>
      </c>
      <c r="CK61" s="87">
        <v>0</v>
      </c>
      <c r="CL61" s="87">
        <v>0</v>
      </c>
      <c r="CM61" s="87">
        <v>19.23</v>
      </c>
      <c r="CN61" s="87">
        <v>9599.0800000000017</v>
      </c>
      <c r="CO61" s="87">
        <v>0</v>
      </c>
      <c r="CP61" s="87">
        <v>0</v>
      </c>
      <c r="CQ61" s="87">
        <v>0</v>
      </c>
      <c r="CR61" s="87">
        <v>0</v>
      </c>
      <c r="CS61" s="87">
        <v>144942.30000000005</v>
      </c>
      <c r="CT61" s="87"/>
      <c r="CU61" s="87">
        <v>4078.1700000000019</v>
      </c>
      <c r="CV61" s="87"/>
      <c r="CW61" s="87"/>
      <c r="CX61" s="87"/>
      <c r="CY61" s="69"/>
    </row>
    <row r="62" spans="1:103" x14ac:dyDescent="0.25">
      <c r="A62" s="103" t="s">
        <v>457</v>
      </c>
      <c r="B62" s="69" t="s">
        <v>458</v>
      </c>
      <c r="C62" s="69"/>
      <c r="D62" s="84">
        <v>3003</v>
      </c>
      <c r="E62" s="69" t="s">
        <v>458</v>
      </c>
      <c r="F62" s="69" t="s">
        <v>459</v>
      </c>
      <c r="G62" s="69"/>
      <c r="H62" s="69"/>
      <c r="I62" s="69"/>
      <c r="J62" s="69"/>
      <c r="K62" s="69"/>
      <c r="L62" s="69"/>
      <c r="M62" s="69"/>
      <c r="N62" s="69"/>
      <c r="O62" s="69"/>
      <c r="P62" s="69"/>
      <c r="Q62" s="69"/>
      <c r="R62" s="69"/>
      <c r="S62" s="69"/>
      <c r="T62" s="69"/>
      <c r="U62" s="69"/>
      <c r="V62" s="69"/>
      <c r="W62" s="69"/>
      <c r="X62" s="69"/>
      <c r="Y62" s="69"/>
      <c r="Z62" s="87">
        <f>'CFR V1'!Z62</f>
        <v>38376.069999999469</v>
      </c>
      <c r="AA62" s="87">
        <f>'CFR V1'!AA62</f>
        <v>17319.760000000002</v>
      </c>
      <c r="AB62" s="87">
        <f>'CFR V1'!AB62</f>
        <v>0</v>
      </c>
      <c r="AC62" s="87">
        <f>'CFR V1'!AC62+'ARBOR CFR'!G62</f>
        <v>847498</v>
      </c>
      <c r="AD62" s="87">
        <f>'CFR V1'!AD62+'ARBOR CFR'!H62</f>
        <v>0</v>
      </c>
      <c r="AE62" s="87">
        <f>'CFR V1'!AE62+'ARBOR CFR'!I62</f>
        <v>203209.67</v>
      </c>
      <c r="AF62" s="87">
        <f>'CFR V1'!AF62+'ARBOR CFR'!J62</f>
        <v>0</v>
      </c>
      <c r="AG62" s="87">
        <f>'CFR V1'!AG62+'ARBOR CFR'!K62</f>
        <v>50600</v>
      </c>
      <c r="AH62" s="87">
        <f>'CFR V1'!AH62+'ARBOR CFR'!L62</f>
        <v>59100</v>
      </c>
      <c r="AI62" s="87">
        <f>'CFR V1'!AI62+'ARBOR CFR'!M62</f>
        <v>4396</v>
      </c>
      <c r="AJ62" s="87">
        <f>'CFR V1'!AJ62+'ARBOR CFR'!N62</f>
        <v>0</v>
      </c>
      <c r="AK62" s="87">
        <f>'CFR V1'!AK62+'ARBOR CFR'!O62</f>
        <v>54302.86</v>
      </c>
      <c r="AL62" s="87">
        <f>'CFR V1'!AL62+'ARBOR CFR'!P62</f>
        <v>12714.47</v>
      </c>
      <c r="AM62" s="87">
        <f>'CFR V1'!AM62+'ARBOR CFR'!Q62</f>
        <v>0</v>
      </c>
      <c r="AN62" s="87">
        <f>'CFR V1'!AN62+'ARBOR CFR'!R62</f>
        <v>13452</v>
      </c>
      <c r="AO62" s="87">
        <f>'CFR V1'!AO62+'CFR V1'!DB62+'ARBOR CFR'!S62+'ARBOR CFR'!BN62</f>
        <v>28408.13</v>
      </c>
      <c r="AP62" s="87">
        <f>'CFR V1'!AP62+'ARBOR CFR'!T62</f>
        <v>4077.11</v>
      </c>
      <c r="AQ62" s="87">
        <f>'CFR V1'!AQ62+'ARBOR CFR'!U62</f>
        <v>0</v>
      </c>
      <c r="AR62" s="87">
        <f>'CFR V1'!AR62+'ARBOR CFR'!V62</f>
        <v>0</v>
      </c>
      <c r="AS62" s="87">
        <f>'CFR V1'!AS62+'ARBOR CFR'!W62</f>
        <v>0</v>
      </c>
      <c r="AT62" s="87">
        <f>'CFR V1'!AT62+'ARBOR CFR'!Z62</f>
        <v>594016</v>
      </c>
      <c r="AU62" s="87">
        <f>'CFR V1'!AU62+'ARBOR CFR'!AA62</f>
        <v>0</v>
      </c>
      <c r="AV62" s="87">
        <f>'CFR V1'!AV62+'ARBOR CFR'!AB62</f>
        <v>320783.62999999907</v>
      </c>
      <c r="AW62" s="87">
        <f>'CFR V1'!AW62+'ARBOR CFR'!AC62</f>
        <v>41024.89</v>
      </c>
      <c r="AX62" s="87">
        <f>'CFR V1'!AX62+'ARBOR CFR'!AD62</f>
        <v>65660.800000000003</v>
      </c>
      <c r="AY62" s="87">
        <f>'CFR V1'!AY62+'ARBOR CFR'!AE62</f>
        <v>37397.089999999997</v>
      </c>
      <c r="AZ62" s="87">
        <f>'CFR V1'!AZ62+'ARBOR CFR'!AF62</f>
        <v>16902.540000000008</v>
      </c>
      <c r="BA62" s="87">
        <f>'CFR V1'!BA62+'ARBOR CFR'!AG62</f>
        <v>5551.2000000000007</v>
      </c>
      <c r="BB62" s="87">
        <f>'CFR V1'!BB62+'ARBOR CFR'!AH62</f>
        <v>7177.32</v>
      </c>
      <c r="BC62" s="87">
        <f>'CFR V1'!BC62+'ARBOR CFR'!AI62</f>
        <v>0</v>
      </c>
      <c r="BD62" s="87">
        <f>'CFR V1'!BD62+'ARBOR CFR'!AJ62</f>
        <v>6334.1</v>
      </c>
      <c r="BE62" s="87">
        <f>'CFR V1'!BE62+'ARBOR CFR'!AK62</f>
        <v>11291.890000000001</v>
      </c>
      <c r="BF62" s="87">
        <f>'CFR V1'!BF62+'ARBOR CFR'!AL62</f>
        <v>3273.58</v>
      </c>
      <c r="BG62" s="87">
        <f>'CFR V1'!BG62+'ARBOR CFR'!AM62</f>
        <v>1780.1500000000003</v>
      </c>
      <c r="BH62" s="87">
        <f>'CFR V1'!BH62+'ARBOR CFR'!AN62</f>
        <v>2637.16</v>
      </c>
      <c r="BI62" s="87">
        <f>'CFR V1'!BI62+'ARBOR CFR'!AO62</f>
        <v>14020.68</v>
      </c>
      <c r="BJ62" s="87">
        <f>'CFR V1'!BJ62+'ARBOR CFR'!AP62</f>
        <v>0</v>
      </c>
      <c r="BK62" s="87">
        <f>'CFR V1'!BK62+'ARBOR CFR'!AQ62</f>
        <v>5757.78</v>
      </c>
      <c r="BL62" s="87">
        <f>'CFR V1'!BL62+'CFR V1'!DB62+'ARBOR CFR'!AR62+'ARBOR CFR'!BM62</f>
        <v>49373.45</v>
      </c>
      <c r="BM62" s="87">
        <f>'CFR V1'!BM62+'ARBOR CFR'!AS62</f>
        <v>4516.96</v>
      </c>
      <c r="BN62" s="87">
        <f>'CFR V1'!BN62+'ARBOR CFR'!AT62</f>
        <v>0</v>
      </c>
      <c r="BO62" s="87">
        <f>'CFR V1'!BO62+'ARBOR CFR'!AU62</f>
        <v>0</v>
      </c>
      <c r="BP62" s="87">
        <f>'CFR V1'!BP62+'ARBOR CFR'!AV62</f>
        <v>0</v>
      </c>
      <c r="BQ62" s="87">
        <f>'CFR V1'!BQ62+'ARBOR CFR'!AW62</f>
        <v>0</v>
      </c>
      <c r="BR62" s="87">
        <f>'CFR V1'!BR62+'ARBOR CFR'!AX62</f>
        <v>0</v>
      </c>
      <c r="BS62" s="87">
        <f>'CFR V1'!BS62+'ARBOR CFR'!AY62</f>
        <v>0</v>
      </c>
      <c r="BT62" s="87">
        <f>'CFR V1'!BT62+'ARBOR CFR'!AZ62</f>
        <v>982.4</v>
      </c>
      <c r="BU62" s="87">
        <f>'CFR V1'!BU62+'ARBOR CFR'!BA62</f>
        <v>13186.9</v>
      </c>
      <c r="BV62" s="87">
        <f>'CFR V1'!BV62+'ARBOR CFR'!BB62</f>
        <v>3542</v>
      </c>
      <c r="BW62" s="87">
        <f>'CFR V1'!BW62+'ARBOR CFR'!BC62</f>
        <v>1385.99</v>
      </c>
      <c r="BX62" s="87">
        <f>'CFR V1'!BX62+'ARBOR CFR'!BD62</f>
        <v>12951.32</v>
      </c>
      <c r="BY62" s="87">
        <f>'CFR V1'!BY62+'ARBOR CFR'!BE62</f>
        <v>0</v>
      </c>
      <c r="BZ62" s="87">
        <f>'CFR V1'!BZ62+'ARBOR CFR'!BF62</f>
        <v>14327.71</v>
      </c>
      <c r="CA62" s="87">
        <f>'CFR V1'!CA62+'ARBOR CFR'!BG62</f>
        <v>47698.879999999997</v>
      </c>
      <c r="CB62" s="87">
        <f>'CFR V1'!CB62+'ARBOR CFR'!BH62</f>
        <v>0</v>
      </c>
      <c r="CC62" s="87">
        <f>'CFR V1'!CC62+'ARBOR CFR'!BI62</f>
        <v>0</v>
      </c>
      <c r="CD62" s="87">
        <f>'CFR V1'!CD62+'ARBOR CFR'!BJ62</f>
        <v>1037.55</v>
      </c>
      <c r="CE62" s="87">
        <f>'CFR V1'!CE62+'ARBOR CFR'!BK62</f>
        <v>0</v>
      </c>
      <c r="CF62" s="87">
        <f>'CFR V1'!CF62+'ARBOR CFR'!BL62</f>
        <v>0</v>
      </c>
      <c r="CG62" s="87">
        <v>5732.5</v>
      </c>
      <c r="CH62" s="87">
        <v>0</v>
      </c>
      <c r="CI62" s="87">
        <v>0</v>
      </c>
      <c r="CJ62" s="87">
        <v>1</v>
      </c>
      <c r="CK62" s="87">
        <v>0</v>
      </c>
      <c r="CL62" s="87">
        <v>660.72</v>
      </c>
      <c r="CM62" s="87">
        <v>0</v>
      </c>
      <c r="CN62" s="87">
        <v>1384</v>
      </c>
      <c r="CO62" s="87">
        <v>0</v>
      </c>
      <c r="CP62" s="87">
        <v>0</v>
      </c>
      <c r="CQ62" s="87">
        <v>0</v>
      </c>
      <c r="CR62" s="87">
        <v>0</v>
      </c>
      <c r="CS62" s="87">
        <v>33375.140000000596</v>
      </c>
      <c r="CT62" s="87"/>
      <c r="CU62" s="87">
        <v>21007.54</v>
      </c>
      <c r="CV62" s="87"/>
      <c r="CW62" s="87"/>
      <c r="CX62" s="87"/>
      <c r="CY62" s="69"/>
    </row>
    <row r="63" spans="1:103" x14ac:dyDescent="0.25">
      <c r="A63" s="103" t="s">
        <v>462</v>
      </c>
      <c r="B63" s="69" t="s">
        <v>463</v>
      </c>
      <c r="C63" s="69"/>
      <c r="D63" s="84">
        <v>3004</v>
      </c>
      <c r="E63" s="69" t="s">
        <v>463</v>
      </c>
      <c r="F63" s="69" t="s">
        <v>464</v>
      </c>
      <c r="G63" s="69"/>
      <c r="H63" s="69"/>
      <c r="I63" s="69"/>
      <c r="J63" s="69"/>
      <c r="K63" s="69"/>
      <c r="L63" s="69"/>
      <c r="M63" s="69"/>
      <c r="N63" s="69"/>
      <c r="O63" s="69"/>
      <c r="P63" s="69"/>
      <c r="Q63" s="69"/>
      <c r="R63" s="69"/>
      <c r="S63" s="69"/>
      <c r="T63" s="69"/>
      <c r="U63" s="69"/>
      <c r="V63" s="69"/>
      <c r="W63" s="69"/>
      <c r="X63" s="69"/>
      <c r="Y63" s="69"/>
      <c r="Z63" s="87">
        <f>'CFR V1'!Z63</f>
        <v>10325.480000000223</v>
      </c>
      <c r="AA63" s="87">
        <f>'CFR V1'!AA63</f>
        <v>288.96999999999935</v>
      </c>
      <c r="AB63" s="87">
        <f>'CFR V1'!AB63</f>
        <v>0</v>
      </c>
      <c r="AC63" s="87">
        <f>'CFR V1'!AC63+'ARBOR CFR'!G63</f>
        <v>543519.73</v>
      </c>
      <c r="AD63" s="87">
        <f>'CFR V1'!AD63+'ARBOR CFR'!H63</f>
        <v>0</v>
      </c>
      <c r="AE63" s="87">
        <f>'CFR V1'!AE63+'ARBOR CFR'!I63</f>
        <v>45397.22</v>
      </c>
      <c r="AF63" s="87">
        <f>'CFR V1'!AF63+'ARBOR CFR'!J63</f>
        <v>0</v>
      </c>
      <c r="AG63" s="87">
        <f>'CFR V1'!AG63+'ARBOR CFR'!K63</f>
        <v>18130</v>
      </c>
      <c r="AH63" s="87">
        <f>'CFR V1'!AH63+'ARBOR CFR'!L63</f>
        <v>33817</v>
      </c>
      <c r="AI63" s="87">
        <f>'CFR V1'!AI63+'ARBOR CFR'!M63</f>
        <v>4002</v>
      </c>
      <c r="AJ63" s="87">
        <f>'CFR V1'!AJ63+'ARBOR CFR'!N63</f>
        <v>0</v>
      </c>
      <c r="AK63" s="87">
        <f>'CFR V1'!AK63+'ARBOR CFR'!O63</f>
        <v>12419.45</v>
      </c>
      <c r="AL63" s="87">
        <f>'CFR V1'!AL63+'ARBOR CFR'!P63</f>
        <v>11404.39</v>
      </c>
      <c r="AM63" s="87">
        <f>'CFR V1'!AM63+'ARBOR CFR'!Q63</f>
        <v>3900</v>
      </c>
      <c r="AN63" s="87">
        <f>'CFR V1'!AN63+'ARBOR CFR'!R63</f>
        <v>0</v>
      </c>
      <c r="AO63" s="87">
        <f>'CFR V1'!AO63+'CFR V1'!DB63+'ARBOR CFR'!S63+'ARBOR CFR'!BN63</f>
        <v>8525.91</v>
      </c>
      <c r="AP63" s="87">
        <f>'CFR V1'!AP63+'ARBOR CFR'!T63</f>
        <v>8112.62</v>
      </c>
      <c r="AQ63" s="87">
        <f>'CFR V1'!AQ63+'ARBOR CFR'!U63</f>
        <v>0</v>
      </c>
      <c r="AR63" s="87">
        <f>'CFR V1'!AR63+'ARBOR CFR'!V63</f>
        <v>0</v>
      </c>
      <c r="AS63" s="87">
        <f>'CFR V1'!AS63+'ARBOR CFR'!W63</f>
        <v>0</v>
      </c>
      <c r="AT63" s="87">
        <f>'CFR V1'!AT63+'ARBOR CFR'!Z63</f>
        <v>370142.63</v>
      </c>
      <c r="AU63" s="87">
        <f>'CFR V1'!AU63+'ARBOR CFR'!AA63</f>
        <v>0</v>
      </c>
      <c r="AV63" s="87">
        <f>'CFR V1'!AV63+'ARBOR CFR'!AB63</f>
        <v>86641.02</v>
      </c>
      <c r="AW63" s="87">
        <f>'CFR V1'!AW63+'ARBOR CFR'!AC63</f>
        <v>14931.23</v>
      </c>
      <c r="AX63" s="87">
        <f>'CFR V1'!AX63+'ARBOR CFR'!AD63</f>
        <v>57211.96</v>
      </c>
      <c r="AY63" s="87">
        <f>'CFR V1'!AY63+'ARBOR CFR'!AE63</f>
        <v>0</v>
      </c>
      <c r="AZ63" s="87">
        <f>'CFR V1'!AZ63+'ARBOR CFR'!AF63</f>
        <v>14365.219999999998</v>
      </c>
      <c r="BA63" s="87">
        <f>'CFR V1'!BA63+'ARBOR CFR'!AG63</f>
        <v>3423.5800000000004</v>
      </c>
      <c r="BB63" s="87">
        <f>'CFR V1'!BB63+'ARBOR CFR'!AH63</f>
        <v>3136.5</v>
      </c>
      <c r="BC63" s="87">
        <f>'CFR V1'!BC63+'ARBOR CFR'!AI63</f>
        <v>3604.03</v>
      </c>
      <c r="BD63" s="87">
        <f>'CFR V1'!BD63+'ARBOR CFR'!AJ63</f>
        <v>0</v>
      </c>
      <c r="BE63" s="87">
        <f>'CFR V1'!BE63+'ARBOR CFR'!AK63</f>
        <v>14585.820000000003</v>
      </c>
      <c r="BF63" s="87">
        <f>'CFR V1'!BF63+'ARBOR CFR'!AL63</f>
        <v>2437.5</v>
      </c>
      <c r="BG63" s="87">
        <f>'CFR V1'!BG63+'ARBOR CFR'!AM63</f>
        <v>510.86</v>
      </c>
      <c r="BH63" s="87">
        <f>'CFR V1'!BH63+'ARBOR CFR'!AN63</f>
        <v>1537.94</v>
      </c>
      <c r="BI63" s="87">
        <f>'CFR V1'!BI63+'ARBOR CFR'!AO63</f>
        <v>9796.3799999999992</v>
      </c>
      <c r="BJ63" s="87">
        <f>'CFR V1'!BJ63+'ARBOR CFR'!AP63</f>
        <v>0</v>
      </c>
      <c r="BK63" s="87">
        <f>'CFR V1'!BK63+'ARBOR CFR'!AQ63</f>
        <v>2625.58</v>
      </c>
      <c r="BL63" s="87">
        <f>'CFR V1'!BL63+'CFR V1'!DB63+'ARBOR CFR'!AR63+'ARBOR CFR'!BM63</f>
        <v>17537.760000000002</v>
      </c>
      <c r="BM63" s="87">
        <f>'CFR V1'!BM63+'ARBOR CFR'!AS63</f>
        <v>4614.62</v>
      </c>
      <c r="BN63" s="87">
        <f>'CFR V1'!BN63+'ARBOR CFR'!AT63</f>
        <v>0</v>
      </c>
      <c r="BO63" s="87">
        <f>'CFR V1'!BO63+'ARBOR CFR'!AU63</f>
        <v>0</v>
      </c>
      <c r="BP63" s="87">
        <f>'CFR V1'!BP63+'ARBOR CFR'!AV63</f>
        <v>0</v>
      </c>
      <c r="BQ63" s="87">
        <f>'CFR V1'!BQ63+'ARBOR CFR'!AW63</f>
        <v>0</v>
      </c>
      <c r="BR63" s="87">
        <f>'CFR V1'!BR63+'ARBOR CFR'!AX63</f>
        <v>0</v>
      </c>
      <c r="BS63" s="87">
        <f>'CFR V1'!BS63+'ARBOR CFR'!AY63</f>
        <v>0</v>
      </c>
      <c r="BT63" s="87">
        <f>'CFR V1'!BT63+'ARBOR CFR'!AZ63</f>
        <v>978.1</v>
      </c>
      <c r="BU63" s="87">
        <f>'CFR V1'!BU63+'ARBOR CFR'!BA63</f>
        <v>10867.29</v>
      </c>
      <c r="BV63" s="87">
        <f>'CFR V1'!BV63+'ARBOR CFR'!BB63</f>
        <v>1863</v>
      </c>
      <c r="BW63" s="87">
        <f>'CFR V1'!BW63+'ARBOR CFR'!BC63</f>
        <v>-26094.25</v>
      </c>
      <c r="BX63" s="87">
        <f>'CFR V1'!BX63+'ARBOR CFR'!BD63</f>
        <v>38992.31</v>
      </c>
      <c r="BY63" s="87">
        <f>'CFR V1'!BY63+'ARBOR CFR'!BE63</f>
        <v>5267.68</v>
      </c>
      <c r="BZ63" s="87">
        <f>'CFR V1'!BZ63+'ARBOR CFR'!BF63</f>
        <v>23438.14</v>
      </c>
      <c r="CA63" s="87">
        <f>'CFR V1'!CA63+'ARBOR CFR'!BG63</f>
        <v>13918.26</v>
      </c>
      <c r="CB63" s="87">
        <f>'CFR V1'!CB63+'ARBOR CFR'!BH63</f>
        <v>0</v>
      </c>
      <c r="CC63" s="87">
        <f>'CFR V1'!CC63+'ARBOR CFR'!BI63</f>
        <v>0</v>
      </c>
      <c r="CD63" s="87">
        <f>'CFR V1'!CD63+'ARBOR CFR'!BJ63</f>
        <v>7000</v>
      </c>
      <c r="CE63" s="87">
        <f>'CFR V1'!CE63+'ARBOR CFR'!BK63</f>
        <v>0</v>
      </c>
      <c r="CF63" s="87">
        <f>'CFR V1'!CF63+'ARBOR CFR'!BL63</f>
        <v>0</v>
      </c>
      <c r="CG63" s="87">
        <v>4911.25</v>
      </c>
      <c r="CH63" s="87">
        <v>0</v>
      </c>
      <c r="CI63" s="87">
        <v>0</v>
      </c>
      <c r="CJ63" s="87">
        <v>1</v>
      </c>
      <c r="CK63" s="87">
        <v>0</v>
      </c>
      <c r="CL63" s="87">
        <v>0</v>
      </c>
      <c r="CM63" s="87">
        <v>3454</v>
      </c>
      <c r="CN63" s="87">
        <v>1033.01</v>
      </c>
      <c r="CO63" s="87">
        <v>0</v>
      </c>
      <c r="CP63" s="87">
        <v>0</v>
      </c>
      <c r="CQ63" s="87">
        <v>0</v>
      </c>
      <c r="CR63" s="87">
        <v>0</v>
      </c>
      <c r="CS63" s="87">
        <v>16220.640000000363</v>
      </c>
      <c r="CT63" s="87"/>
      <c r="CU63" s="87">
        <v>713.20999999999913</v>
      </c>
      <c r="CV63" s="87"/>
      <c r="CW63" s="87"/>
      <c r="CX63" s="87"/>
      <c r="CY63" s="69"/>
    </row>
    <row r="64" spans="1:103" x14ac:dyDescent="0.25">
      <c r="A64" s="103" t="s">
        <v>467</v>
      </c>
      <c r="B64" s="69" t="s">
        <v>468</v>
      </c>
      <c r="C64" s="69"/>
      <c r="D64" s="84">
        <v>3005</v>
      </c>
      <c r="E64" s="69" t="s">
        <v>468</v>
      </c>
      <c r="F64" s="69" t="s">
        <v>469</v>
      </c>
      <c r="G64" s="69"/>
      <c r="H64" s="69"/>
      <c r="I64" s="69"/>
      <c r="J64" s="69"/>
      <c r="K64" s="69"/>
      <c r="L64" s="69"/>
      <c r="M64" s="69"/>
      <c r="N64" s="69"/>
      <c r="O64" s="69"/>
      <c r="P64" s="69"/>
      <c r="Q64" s="69"/>
      <c r="R64" s="69"/>
      <c r="S64" s="69"/>
      <c r="T64" s="69"/>
      <c r="U64" s="69"/>
      <c r="V64" s="69"/>
      <c r="W64" s="69"/>
      <c r="X64" s="69"/>
      <c r="Y64" s="69"/>
      <c r="Z64" s="87">
        <f>'CFR V1'!Z64</f>
        <v>121880.7</v>
      </c>
      <c r="AA64" s="87">
        <f>'CFR V1'!AA64</f>
        <v>-1864.9000000000015</v>
      </c>
      <c r="AB64" s="87">
        <f>'CFR V1'!AB64</f>
        <v>0</v>
      </c>
      <c r="AC64" s="87">
        <f>'CFR V1'!AC64+'ARBOR CFR'!G64</f>
        <v>1053421</v>
      </c>
      <c r="AD64" s="87">
        <f>'CFR V1'!AD64+'ARBOR CFR'!H64</f>
        <v>0</v>
      </c>
      <c r="AE64" s="87">
        <f>'CFR V1'!AE64+'ARBOR CFR'!I64</f>
        <v>47595</v>
      </c>
      <c r="AF64" s="87">
        <f>'CFR V1'!AF64+'ARBOR CFR'!J64</f>
        <v>0</v>
      </c>
      <c r="AG64" s="87">
        <f>'CFR V1'!AG64+'ARBOR CFR'!K64</f>
        <v>31300</v>
      </c>
      <c r="AH64" s="87">
        <f>'CFR V1'!AH64+'ARBOR CFR'!L64</f>
        <v>54880</v>
      </c>
      <c r="AI64" s="87">
        <f>'CFR V1'!AI64+'ARBOR CFR'!M64</f>
        <v>0</v>
      </c>
      <c r="AJ64" s="87">
        <f>'CFR V1'!AJ64+'ARBOR CFR'!N64</f>
        <v>53718.05</v>
      </c>
      <c r="AK64" s="87">
        <f>'CFR V1'!AK64+'ARBOR CFR'!O64</f>
        <v>147096.01</v>
      </c>
      <c r="AL64" s="87">
        <f>'CFR V1'!AL64+'ARBOR CFR'!P64</f>
        <v>20825.02</v>
      </c>
      <c r="AM64" s="87">
        <f>'CFR V1'!AM64+'ARBOR CFR'!Q64</f>
        <v>0</v>
      </c>
      <c r="AN64" s="87">
        <f>'CFR V1'!AN64+'ARBOR CFR'!R64</f>
        <v>0</v>
      </c>
      <c r="AO64" s="87">
        <f>'CFR V1'!AO64+'CFR V1'!DB64+'ARBOR CFR'!S64+'ARBOR CFR'!BN64</f>
        <v>42308.87</v>
      </c>
      <c r="AP64" s="87">
        <f>'CFR V1'!AP64+'ARBOR CFR'!T64</f>
        <v>13853.55</v>
      </c>
      <c r="AQ64" s="87">
        <f>'CFR V1'!AQ64+'ARBOR CFR'!U64</f>
        <v>0</v>
      </c>
      <c r="AR64" s="87">
        <f>'CFR V1'!AR64+'ARBOR CFR'!V64</f>
        <v>0</v>
      </c>
      <c r="AS64" s="87">
        <f>'CFR V1'!AS64+'ARBOR CFR'!W64</f>
        <v>0</v>
      </c>
      <c r="AT64" s="87">
        <f>'CFR V1'!AT64+'ARBOR CFR'!Z64</f>
        <v>666519.47</v>
      </c>
      <c r="AU64" s="87">
        <f>'CFR V1'!AU64+'ARBOR CFR'!AA64</f>
        <v>12786.68</v>
      </c>
      <c r="AV64" s="87">
        <f>'CFR V1'!AV64+'ARBOR CFR'!AB64</f>
        <v>231921.98</v>
      </c>
      <c r="AW64" s="87">
        <f>'CFR V1'!AW64+'ARBOR CFR'!AC64</f>
        <v>22724.76</v>
      </c>
      <c r="AX64" s="87">
        <f>'CFR V1'!AX64+'ARBOR CFR'!AD64</f>
        <v>83394.69</v>
      </c>
      <c r="AY64" s="87">
        <f>'CFR V1'!AY64+'ARBOR CFR'!AE64</f>
        <v>0</v>
      </c>
      <c r="AZ64" s="87">
        <f>'CFR V1'!AZ64+'ARBOR CFR'!AF64</f>
        <v>101218.08000000006</v>
      </c>
      <c r="BA64" s="87">
        <f>'CFR V1'!BA64+'ARBOR CFR'!AG64</f>
        <v>7290.27</v>
      </c>
      <c r="BB64" s="87">
        <f>'CFR V1'!BB64+'ARBOR CFR'!AH64</f>
        <v>4171.91</v>
      </c>
      <c r="BC64" s="87">
        <f>'CFR V1'!BC64+'ARBOR CFR'!AI64</f>
        <v>3859.2400000000002</v>
      </c>
      <c r="BD64" s="87">
        <f>'CFR V1'!BD64+'ARBOR CFR'!AJ64</f>
        <v>0</v>
      </c>
      <c r="BE64" s="87">
        <f>'CFR V1'!BE64+'ARBOR CFR'!AK64</f>
        <v>20491.560000000005</v>
      </c>
      <c r="BF64" s="87">
        <f>'CFR V1'!BF64+'ARBOR CFR'!AL64</f>
        <v>4911.25</v>
      </c>
      <c r="BG64" s="87">
        <f>'CFR V1'!BG64+'ARBOR CFR'!AM64</f>
        <v>29325.819999999996</v>
      </c>
      <c r="BH64" s="87">
        <f>'CFR V1'!BH64+'ARBOR CFR'!AN64</f>
        <v>3559.49</v>
      </c>
      <c r="BI64" s="87">
        <f>'CFR V1'!BI64+'ARBOR CFR'!AO64</f>
        <v>27244.06</v>
      </c>
      <c r="BJ64" s="87">
        <f>'CFR V1'!BJ64+'ARBOR CFR'!AP64</f>
        <v>0</v>
      </c>
      <c r="BK64" s="87">
        <f>'CFR V1'!BK64+'ARBOR CFR'!AQ64</f>
        <v>11256.08</v>
      </c>
      <c r="BL64" s="87">
        <f>'CFR V1'!BL64+'CFR V1'!DB64+'ARBOR CFR'!AR64+'ARBOR CFR'!BM64</f>
        <v>73225.150000000009</v>
      </c>
      <c r="BM64" s="87">
        <f>'CFR V1'!BM64+'ARBOR CFR'!AS64</f>
        <v>12312.52</v>
      </c>
      <c r="BN64" s="87">
        <f>'CFR V1'!BN64+'ARBOR CFR'!AT64</f>
        <v>0</v>
      </c>
      <c r="BO64" s="87">
        <f>'CFR V1'!BO64+'ARBOR CFR'!AU64</f>
        <v>0</v>
      </c>
      <c r="BP64" s="87">
        <f>'CFR V1'!BP64+'ARBOR CFR'!AV64</f>
        <v>0</v>
      </c>
      <c r="BQ64" s="87">
        <f>'CFR V1'!BQ64+'ARBOR CFR'!AW64</f>
        <v>0</v>
      </c>
      <c r="BR64" s="87">
        <f>'CFR V1'!BR64+'ARBOR CFR'!AX64</f>
        <v>0</v>
      </c>
      <c r="BS64" s="87">
        <f>'CFR V1'!BS64+'ARBOR CFR'!AY64</f>
        <v>0</v>
      </c>
      <c r="BT64" s="87">
        <f>'CFR V1'!BT64+'ARBOR CFR'!AZ64</f>
        <v>0</v>
      </c>
      <c r="BU64" s="87">
        <f>'CFR V1'!BU64+'ARBOR CFR'!BA64</f>
        <v>14797.43</v>
      </c>
      <c r="BV64" s="87">
        <f>'CFR V1'!BV64+'ARBOR CFR'!BB64</f>
        <v>4876</v>
      </c>
      <c r="BW64" s="87">
        <f>'CFR V1'!BW64+'ARBOR CFR'!BC64</f>
        <v>9229.8799999999992</v>
      </c>
      <c r="BX64" s="87">
        <f>'CFR V1'!BX64+'ARBOR CFR'!BD64</f>
        <v>78528.58</v>
      </c>
      <c r="BY64" s="87">
        <f>'CFR V1'!BY64+'ARBOR CFR'!BE64</f>
        <v>0</v>
      </c>
      <c r="BZ64" s="87">
        <f>'CFR V1'!BZ64+'ARBOR CFR'!BF64</f>
        <v>245</v>
      </c>
      <c r="CA64" s="87">
        <f>'CFR V1'!CA64+'ARBOR CFR'!BG64</f>
        <v>15858.81</v>
      </c>
      <c r="CB64" s="87">
        <f>'CFR V1'!CB64+'ARBOR CFR'!BH64</f>
        <v>0</v>
      </c>
      <c r="CC64" s="87">
        <f>'CFR V1'!CC64+'ARBOR CFR'!BI64</f>
        <v>0</v>
      </c>
      <c r="CD64" s="87">
        <f>'CFR V1'!CD64+'ARBOR CFR'!BJ64</f>
        <v>7720</v>
      </c>
      <c r="CE64" s="87">
        <f>'CFR V1'!CE64+'ARBOR CFR'!BK64</f>
        <v>0</v>
      </c>
      <c r="CF64" s="87">
        <f>'CFR V1'!CF64+'ARBOR CFR'!BL64</f>
        <v>0</v>
      </c>
      <c r="CG64" s="87">
        <v>6385</v>
      </c>
      <c r="CH64" s="87">
        <v>0</v>
      </c>
      <c r="CI64" s="87">
        <v>0</v>
      </c>
      <c r="CJ64" s="87">
        <v>1</v>
      </c>
      <c r="CK64" s="87">
        <v>0</v>
      </c>
      <c r="CL64" s="87">
        <v>2768.63</v>
      </c>
      <c r="CM64" s="87">
        <v>945.69</v>
      </c>
      <c r="CN64" s="87">
        <v>705.91000000000008</v>
      </c>
      <c r="CO64" s="87">
        <v>0</v>
      </c>
      <c r="CP64" s="87">
        <v>0</v>
      </c>
      <c r="CQ64" s="87">
        <v>0</v>
      </c>
      <c r="CR64" s="87">
        <v>0</v>
      </c>
      <c r="CS64" s="87">
        <v>100905.2099999995</v>
      </c>
      <c r="CT64" s="87"/>
      <c r="CU64" s="87">
        <v>99.869999999998072</v>
      </c>
      <c r="CV64" s="87"/>
      <c r="CW64" s="87"/>
      <c r="CX64" s="87"/>
      <c r="CY64" s="69"/>
    </row>
    <row r="65" spans="1:103" x14ac:dyDescent="0.25">
      <c r="A65" s="103" t="s">
        <v>472</v>
      </c>
      <c r="B65" s="69" t="s">
        <v>473</v>
      </c>
      <c r="C65" s="69"/>
      <c r="D65" s="84">
        <v>3006</v>
      </c>
      <c r="E65" s="69" t="s">
        <v>473</v>
      </c>
      <c r="F65" s="69" t="s">
        <v>474</v>
      </c>
      <c r="G65" s="69"/>
      <c r="H65" s="69"/>
      <c r="I65" s="69"/>
      <c r="J65" s="69"/>
      <c r="K65" s="69"/>
      <c r="L65" s="69"/>
      <c r="M65" s="69"/>
      <c r="N65" s="69"/>
      <c r="O65" s="69"/>
      <c r="P65" s="69"/>
      <c r="Q65" s="69"/>
      <c r="R65" s="69"/>
      <c r="S65" s="69"/>
      <c r="T65" s="69"/>
      <c r="U65" s="69"/>
      <c r="V65" s="69"/>
      <c r="W65" s="69"/>
      <c r="X65" s="69"/>
      <c r="Y65" s="69"/>
      <c r="Z65" s="87">
        <f>'CFR V1'!Z65</f>
        <v>27708.250000000317</v>
      </c>
      <c r="AA65" s="87">
        <f>'CFR V1'!AA65</f>
        <v>16097.649999999998</v>
      </c>
      <c r="AB65" s="87">
        <f>'CFR V1'!AB65</f>
        <v>0</v>
      </c>
      <c r="AC65" s="87">
        <f>'CFR V1'!AC65+'ARBOR CFR'!G65</f>
        <v>888545</v>
      </c>
      <c r="AD65" s="87">
        <f>'CFR V1'!AD65+'ARBOR CFR'!H65</f>
        <v>0</v>
      </c>
      <c r="AE65" s="87">
        <f>'CFR V1'!AE65+'ARBOR CFR'!I65</f>
        <v>90860</v>
      </c>
      <c r="AF65" s="87">
        <f>'CFR V1'!AF65+'ARBOR CFR'!J65</f>
        <v>0</v>
      </c>
      <c r="AG65" s="87">
        <f>'CFR V1'!AG65+'ARBOR CFR'!K65</f>
        <v>40805</v>
      </c>
      <c r="AH65" s="87">
        <f>'CFR V1'!AH65+'ARBOR CFR'!L65</f>
        <v>65583</v>
      </c>
      <c r="AI65" s="87">
        <f>'CFR V1'!AI65+'ARBOR CFR'!M65</f>
        <v>0</v>
      </c>
      <c r="AJ65" s="87">
        <f>'CFR V1'!AJ65+'ARBOR CFR'!N65</f>
        <v>0</v>
      </c>
      <c r="AK65" s="87">
        <f>'CFR V1'!AK65+'ARBOR CFR'!O65</f>
        <v>-11553.21</v>
      </c>
      <c r="AL65" s="87">
        <f>'CFR V1'!AL65+'ARBOR CFR'!P65</f>
        <v>25769.99</v>
      </c>
      <c r="AM65" s="87">
        <f>'CFR V1'!AM65+'ARBOR CFR'!Q65</f>
        <v>5000</v>
      </c>
      <c r="AN65" s="87">
        <f>'CFR V1'!AN65+'ARBOR CFR'!R65</f>
        <v>0</v>
      </c>
      <c r="AO65" s="87">
        <f>'CFR V1'!AO65+'CFR V1'!DB65+'ARBOR CFR'!S65+'ARBOR CFR'!BN65</f>
        <v>13066.03</v>
      </c>
      <c r="AP65" s="87">
        <f>'CFR V1'!AP65+'ARBOR CFR'!T65</f>
        <v>10467.31</v>
      </c>
      <c r="AQ65" s="87">
        <f>'CFR V1'!AQ65+'ARBOR CFR'!U65</f>
        <v>0</v>
      </c>
      <c r="AR65" s="87">
        <f>'CFR V1'!AR65+'ARBOR CFR'!V65</f>
        <v>0</v>
      </c>
      <c r="AS65" s="87">
        <f>'CFR V1'!AS65+'ARBOR CFR'!W65</f>
        <v>0</v>
      </c>
      <c r="AT65" s="87">
        <f>'CFR V1'!AT65+'ARBOR CFR'!Z65</f>
        <v>587287.5</v>
      </c>
      <c r="AU65" s="87">
        <f>'CFR V1'!AU65+'ARBOR CFR'!AA65</f>
        <v>0</v>
      </c>
      <c r="AV65" s="87">
        <f>'CFR V1'!AV65+'ARBOR CFR'!AB65</f>
        <v>251875.28999999986</v>
      </c>
      <c r="AW65" s="87">
        <f>'CFR V1'!AW65+'ARBOR CFR'!AC65</f>
        <v>0</v>
      </c>
      <c r="AX65" s="87">
        <f>'CFR V1'!AX65+'ARBOR CFR'!AD65</f>
        <v>47347.12</v>
      </c>
      <c r="AY65" s="87">
        <f>'CFR V1'!AY65+'ARBOR CFR'!AE65</f>
        <v>0</v>
      </c>
      <c r="AZ65" s="87">
        <f>'CFR V1'!AZ65+'ARBOR CFR'!AF65</f>
        <v>3630.5099999999989</v>
      </c>
      <c r="BA65" s="87">
        <f>'CFR V1'!BA65+'ARBOR CFR'!AG65</f>
        <v>4022.5200000000004</v>
      </c>
      <c r="BB65" s="87">
        <f>'CFR V1'!BB65+'ARBOR CFR'!AH65</f>
        <v>3580.49</v>
      </c>
      <c r="BC65" s="87">
        <f>'CFR V1'!BC65+'ARBOR CFR'!AI65</f>
        <v>3941.74</v>
      </c>
      <c r="BD65" s="87">
        <f>'CFR V1'!BD65+'ARBOR CFR'!AJ65</f>
        <v>0</v>
      </c>
      <c r="BE65" s="87">
        <f>'CFR V1'!BE65+'ARBOR CFR'!AK65</f>
        <v>9679.2100000000009</v>
      </c>
      <c r="BF65" s="87">
        <f>'CFR V1'!BF65+'ARBOR CFR'!AL65</f>
        <v>7675.11</v>
      </c>
      <c r="BG65" s="87">
        <f>'CFR V1'!BG65+'ARBOR CFR'!AM65</f>
        <v>13244.71</v>
      </c>
      <c r="BH65" s="87">
        <f>'CFR V1'!BH65+'ARBOR CFR'!AN65</f>
        <v>8491.86</v>
      </c>
      <c r="BI65" s="87">
        <f>'CFR V1'!BI65+'ARBOR CFR'!AO65</f>
        <v>20726.22</v>
      </c>
      <c r="BJ65" s="87">
        <f>'CFR V1'!BJ65+'ARBOR CFR'!AP65</f>
        <v>0</v>
      </c>
      <c r="BK65" s="87">
        <f>'CFR V1'!BK65+'ARBOR CFR'!AQ65</f>
        <v>4690.75</v>
      </c>
      <c r="BL65" s="87">
        <f>'CFR V1'!BL65+'CFR V1'!DB65+'ARBOR CFR'!AR65+'ARBOR CFR'!BM65</f>
        <v>39392.409999999996</v>
      </c>
      <c r="BM65" s="87">
        <f>'CFR V1'!BM65+'ARBOR CFR'!AS65</f>
        <v>10099.49</v>
      </c>
      <c r="BN65" s="87">
        <f>'CFR V1'!BN65+'ARBOR CFR'!AT65</f>
        <v>0</v>
      </c>
      <c r="BO65" s="87">
        <f>'CFR V1'!BO65+'ARBOR CFR'!AU65</f>
        <v>0</v>
      </c>
      <c r="BP65" s="87">
        <f>'CFR V1'!BP65+'ARBOR CFR'!AV65</f>
        <v>0</v>
      </c>
      <c r="BQ65" s="87">
        <f>'CFR V1'!BQ65+'ARBOR CFR'!AW65</f>
        <v>0</v>
      </c>
      <c r="BR65" s="87">
        <f>'CFR V1'!BR65+'ARBOR CFR'!AX65</f>
        <v>0</v>
      </c>
      <c r="BS65" s="87">
        <f>'CFR V1'!BS65+'ARBOR CFR'!AY65</f>
        <v>0</v>
      </c>
      <c r="BT65" s="87">
        <f>'CFR V1'!BT65+'ARBOR CFR'!AZ65</f>
        <v>0</v>
      </c>
      <c r="BU65" s="87">
        <f>'CFR V1'!BU65+'ARBOR CFR'!BA65</f>
        <v>13045.77</v>
      </c>
      <c r="BV65" s="87">
        <f>'CFR V1'!BV65+'ARBOR CFR'!BB65</f>
        <v>3795</v>
      </c>
      <c r="BW65" s="87">
        <f>'CFR V1'!BW65+'ARBOR CFR'!BC65</f>
        <v>0</v>
      </c>
      <c r="BX65" s="87">
        <f>'CFR V1'!BX65+'ARBOR CFR'!BD65</f>
        <v>64852.46</v>
      </c>
      <c r="BY65" s="87">
        <f>'CFR V1'!BY65+'ARBOR CFR'!BE65</f>
        <v>0</v>
      </c>
      <c r="BZ65" s="87">
        <f>'CFR V1'!BZ65+'ARBOR CFR'!BF65</f>
        <v>10250.4</v>
      </c>
      <c r="CA65" s="87">
        <f>'CFR V1'!CA65+'ARBOR CFR'!BG65</f>
        <v>25922.66</v>
      </c>
      <c r="CB65" s="87">
        <f>'CFR V1'!CB65+'ARBOR CFR'!BH65</f>
        <v>0</v>
      </c>
      <c r="CC65" s="87">
        <f>'CFR V1'!CC65+'ARBOR CFR'!BI65</f>
        <v>0</v>
      </c>
      <c r="CD65" s="87">
        <f>'CFR V1'!CD65+'ARBOR CFR'!BJ65</f>
        <v>0</v>
      </c>
      <c r="CE65" s="87">
        <f>'CFR V1'!CE65+'ARBOR CFR'!BK65</f>
        <v>0</v>
      </c>
      <c r="CF65" s="87">
        <f>'CFR V1'!CF65+'ARBOR CFR'!BL65</f>
        <v>0</v>
      </c>
      <c r="CG65" s="87">
        <v>5856.25</v>
      </c>
      <c r="CH65" s="87">
        <v>0</v>
      </c>
      <c r="CI65" s="87">
        <v>0</v>
      </c>
      <c r="CJ65" s="87">
        <v>1</v>
      </c>
      <c r="CK65" s="87">
        <v>0</v>
      </c>
      <c r="CL65" s="87">
        <v>0</v>
      </c>
      <c r="CM65" s="87">
        <v>0</v>
      </c>
      <c r="CN65" s="87">
        <v>4927.63</v>
      </c>
      <c r="CO65" s="87">
        <v>0</v>
      </c>
      <c r="CP65" s="87">
        <v>0</v>
      </c>
      <c r="CQ65" s="87">
        <v>0</v>
      </c>
      <c r="CR65" s="87">
        <v>0</v>
      </c>
      <c r="CS65" s="87">
        <v>22700.150000000838</v>
      </c>
      <c r="CT65" s="87"/>
      <c r="CU65" s="87">
        <v>17026.269999999997</v>
      </c>
      <c r="CV65" s="87"/>
      <c r="CW65" s="87"/>
      <c r="CX65" s="87"/>
      <c r="CY65" s="69"/>
    </row>
    <row r="66" spans="1:103" x14ac:dyDescent="0.25">
      <c r="A66" s="103" t="s">
        <v>477</v>
      </c>
      <c r="B66" s="69" t="s">
        <v>478</v>
      </c>
      <c r="C66" s="69"/>
      <c r="D66" s="84">
        <v>3009</v>
      </c>
      <c r="E66" s="69" t="s">
        <v>478</v>
      </c>
      <c r="F66" s="69" t="s">
        <v>479</v>
      </c>
      <c r="G66" s="69"/>
      <c r="H66" s="69"/>
      <c r="I66" s="69"/>
      <c r="J66" s="69"/>
      <c r="K66" s="69"/>
      <c r="L66" s="69"/>
      <c r="M66" s="69"/>
      <c r="N66" s="69"/>
      <c r="O66" s="69"/>
      <c r="P66" s="69"/>
      <c r="Q66" s="69"/>
      <c r="R66" s="69"/>
      <c r="S66" s="69"/>
      <c r="T66" s="69"/>
      <c r="U66" s="69"/>
      <c r="V66" s="69"/>
      <c r="W66" s="69"/>
      <c r="X66" s="69"/>
      <c r="Y66" s="69"/>
      <c r="Z66" s="87">
        <f>'CFR V1'!Z66</f>
        <v>-11457.739999999476</v>
      </c>
      <c r="AA66" s="87">
        <f>'CFR V1'!AA66</f>
        <v>1308.3100000000013</v>
      </c>
      <c r="AB66" s="87">
        <f>'CFR V1'!AB66</f>
        <v>0</v>
      </c>
      <c r="AC66" s="87">
        <f>'CFR V1'!AC66+'ARBOR CFR'!G66</f>
        <v>997942.93</v>
      </c>
      <c r="AD66" s="87">
        <f>'CFR V1'!AD66+'ARBOR CFR'!H66</f>
        <v>0</v>
      </c>
      <c r="AE66" s="87">
        <f>'CFR V1'!AE66+'ARBOR CFR'!I66</f>
        <v>20703</v>
      </c>
      <c r="AF66" s="87">
        <f>'CFR V1'!AF66+'ARBOR CFR'!J66</f>
        <v>0</v>
      </c>
      <c r="AG66" s="87">
        <f>'CFR V1'!AG66+'ARBOR CFR'!K66</f>
        <v>62945</v>
      </c>
      <c r="AH66" s="87">
        <f>'CFR V1'!AH66+'ARBOR CFR'!L66</f>
        <v>67107.86</v>
      </c>
      <c r="AI66" s="87">
        <f>'CFR V1'!AI66+'ARBOR CFR'!M66</f>
        <v>3726</v>
      </c>
      <c r="AJ66" s="87">
        <f>'CFR V1'!AJ66+'ARBOR CFR'!N66</f>
        <v>1102.5</v>
      </c>
      <c r="AK66" s="87">
        <f>'CFR V1'!AK66+'ARBOR CFR'!O66</f>
        <v>26804.48</v>
      </c>
      <c r="AL66" s="87">
        <f>'CFR V1'!AL66+'ARBOR CFR'!P66</f>
        <v>20175.650000000001</v>
      </c>
      <c r="AM66" s="87">
        <f>'CFR V1'!AM66+'ARBOR CFR'!Q66</f>
        <v>9972</v>
      </c>
      <c r="AN66" s="87">
        <f>'CFR V1'!AN66+'ARBOR CFR'!R66</f>
        <v>4388</v>
      </c>
      <c r="AO66" s="87">
        <f>'CFR V1'!AO66+'CFR V1'!DB66+'ARBOR CFR'!S66+'ARBOR CFR'!BN66</f>
        <v>23065.02</v>
      </c>
      <c r="AP66" s="87">
        <f>'CFR V1'!AP66+'ARBOR CFR'!T66</f>
        <v>9244.07</v>
      </c>
      <c r="AQ66" s="87">
        <f>'CFR V1'!AQ66+'ARBOR CFR'!U66</f>
        <v>0</v>
      </c>
      <c r="AR66" s="87">
        <f>'CFR V1'!AR66+'ARBOR CFR'!V66</f>
        <v>0</v>
      </c>
      <c r="AS66" s="87">
        <f>'CFR V1'!AS66+'ARBOR CFR'!W66</f>
        <v>0</v>
      </c>
      <c r="AT66" s="87">
        <f>'CFR V1'!AT66+'ARBOR CFR'!Z66</f>
        <v>608973.52</v>
      </c>
      <c r="AU66" s="87">
        <f>'CFR V1'!AU66+'ARBOR CFR'!AA66</f>
        <v>0</v>
      </c>
      <c r="AV66" s="87">
        <f>'CFR V1'!AV66+'ARBOR CFR'!AB66</f>
        <v>234317.50000000003</v>
      </c>
      <c r="AW66" s="87">
        <f>'CFR V1'!AW66+'ARBOR CFR'!AC66</f>
        <v>37866.959999999999</v>
      </c>
      <c r="AX66" s="87">
        <f>'CFR V1'!AX66+'ARBOR CFR'!AD66</f>
        <v>63230.86</v>
      </c>
      <c r="AY66" s="87">
        <f>'CFR V1'!AY66+'ARBOR CFR'!AE66</f>
        <v>0</v>
      </c>
      <c r="AZ66" s="87">
        <f>'CFR V1'!AZ66+'ARBOR CFR'!AF66</f>
        <v>16675.390000000007</v>
      </c>
      <c r="BA66" s="87">
        <f>'CFR V1'!BA66+'ARBOR CFR'!AG66</f>
        <v>3665.58</v>
      </c>
      <c r="BB66" s="87">
        <f>'CFR V1'!BB66+'ARBOR CFR'!AH66</f>
        <v>12864.89</v>
      </c>
      <c r="BC66" s="87">
        <f>'CFR V1'!BC66+'ARBOR CFR'!AI66</f>
        <v>1081</v>
      </c>
      <c r="BD66" s="87">
        <f>'CFR V1'!BD66+'ARBOR CFR'!AJ66</f>
        <v>1933.53</v>
      </c>
      <c r="BE66" s="87">
        <f>'CFR V1'!BE66+'ARBOR CFR'!AK66</f>
        <v>12366.949999999999</v>
      </c>
      <c r="BF66" s="87">
        <f>'CFR V1'!BF66+'ARBOR CFR'!AL66</f>
        <v>1220</v>
      </c>
      <c r="BG66" s="87">
        <f>'CFR V1'!BG66+'ARBOR CFR'!AM66</f>
        <v>1425.8</v>
      </c>
      <c r="BH66" s="87">
        <f>'CFR V1'!BH66+'ARBOR CFR'!AN66</f>
        <v>1757.18</v>
      </c>
      <c r="BI66" s="87">
        <f>'CFR V1'!BI66+'ARBOR CFR'!AO66</f>
        <v>21850.31</v>
      </c>
      <c r="BJ66" s="87">
        <f>'CFR V1'!BJ66+'ARBOR CFR'!AP66</f>
        <v>0</v>
      </c>
      <c r="BK66" s="87">
        <f>'CFR V1'!BK66+'ARBOR CFR'!AQ66</f>
        <v>3950.81</v>
      </c>
      <c r="BL66" s="87">
        <f>'CFR V1'!BL66+'CFR V1'!DB66+'ARBOR CFR'!AR66+'ARBOR CFR'!BM66</f>
        <v>41720.980000000003</v>
      </c>
      <c r="BM66" s="87">
        <f>'CFR V1'!BM66+'ARBOR CFR'!AS66</f>
        <v>8039.98</v>
      </c>
      <c r="BN66" s="87">
        <f>'CFR V1'!BN66+'ARBOR CFR'!AT66</f>
        <v>0</v>
      </c>
      <c r="BO66" s="87">
        <f>'CFR V1'!BO66+'ARBOR CFR'!AU66</f>
        <v>0</v>
      </c>
      <c r="BP66" s="87">
        <f>'CFR V1'!BP66+'ARBOR CFR'!AV66</f>
        <v>0</v>
      </c>
      <c r="BQ66" s="87">
        <f>'CFR V1'!BQ66+'ARBOR CFR'!AW66</f>
        <v>0</v>
      </c>
      <c r="BR66" s="87">
        <f>'CFR V1'!BR66+'ARBOR CFR'!AX66</f>
        <v>0</v>
      </c>
      <c r="BS66" s="87">
        <f>'CFR V1'!BS66+'ARBOR CFR'!AY66</f>
        <v>0</v>
      </c>
      <c r="BT66" s="87">
        <f>'CFR V1'!BT66+'ARBOR CFR'!AZ66</f>
        <v>0</v>
      </c>
      <c r="BU66" s="87">
        <f>'CFR V1'!BU66+'ARBOR CFR'!BA66</f>
        <v>9116.27</v>
      </c>
      <c r="BV66" s="87">
        <f>'CFR V1'!BV66+'ARBOR CFR'!BB66</f>
        <v>4324</v>
      </c>
      <c r="BW66" s="87">
        <f>'CFR V1'!BW66+'ARBOR CFR'!BC66</f>
        <v>2488.64</v>
      </c>
      <c r="BX66" s="87">
        <f>'CFR V1'!BX66+'ARBOR CFR'!BD66</f>
        <v>55501.41</v>
      </c>
      <c r="BY66" s="87">
        <f>'CFR V1'!BY66+'ARBOR CFR'!BE66</f>
        <v>6366.32</v>
      </c>
      <c r="BZ66" s="87">
        <f>'CFR V1'!BZ66+'ARBOR CFR'!BF66</f>
        <v>12014.73</v>
      </c>
      <c r="CA66" s="87">
        <f>'CFR V1'!CA66+'ARBOR CFR'!BG66</f>
        <v>14484.88</v>
      </c>
      <c r="CB66" s="87">
        <f>'CFR V1'!CB66+'ARBOR CFR'!BH66</f>
        <v>0</v>
      </c>
      <c r="CC66" s="87">
        <f>'CFR V1'!CC66+'ARBOR CFR'!BI66</f>
        <v>0</v>
      </c>
      <c r="CD66" s="87">
        <f>'CFR V1'!CD66+'ARBOR CFR'!BJ66</f>
        <v>0</v>
      </c>
      <c r="CE66" s="87">
        <f>'CFR V1'!CE66+'ARBOR CFR'!BK66</f>
        <v>0</v>
      </c>
      <c r="CF66" s="87">
        <f>'CFR V1'!CF66+'ARBOR CFR'!BL66</f>
        <v>0</v>
      </c>
      <c r="CG66" s="87">
        <v>6160</v>
      </c>
      <c r="CH66" s="87">
        <v>0</v>
      </c>
      <c r="CI66" s="87">
        <v>0</v>
      </c>
      <c r="CJ66" s="87">
        <v>1</v>
      </c>
      <c r="CK66" s="87">
        <v>0</v>
      </c>
      <c r="CL66" s="87">
        <v>5953.5599999999995</v>
      </c>
      <c r="CM66" s="87">
        <v>289</v>
      </c>
      <c r="CN66" s="87">
        <v>0</v>
      </c>
      <c r="CO66" s="87">
        <v>0</v>
      </c>
      <c r="CP66" s="87">
        <v>0</v>
      </c>
      <c r="CQ66" s="87">
        <v>0</v>
      </c>
      <c r="CR66" s="87">
        <v>0</v>
      </c>
      <c r="CS66" s="87">
        <v>58481.280000000959</v>
      </c>
      <c r="CT66" s="87"/>
      <c r="CU66" s="87">
        <v>1225.7500000000018</v>
      </c>
      <c r="CV66" s="87"/>
      <c r="CW66" s="87"/>
      <c r="CX66" s="87"/>
      <c r="CY66" s="69"/>
    </row>
    <row r="67" spans="1:103" x14ac:dyDescent="0.25">
      <c r="A67" s="103" t="s">
        <v>482</v>
      </c>
      <c r="B67" s="69" t="s">
        <v>483</v>
      </c>
      <c r="C67" s="69"/>
      <c r="D67" s="84">
        <v>2032</v>
      </c>
      <c r="E67" s="69" t="s">
        <v>483</v>
      </c>
      <c r="F67" s="69" t="s">
        <v>484</v>
      </c>
      <c r="G67" s="69"/>
      <c r="H67" s="69"/>
      <c r="I67" s="69"/>
      <c r="J67" s="69"/>
      <c r="K67" s="69"/>
      <c r="L67" s="69"/>
      <c r="M67" s="69"/>
      <c r="N67" s="69"/>
      <c r="O67" s="69"/>
      <c r="P67" s="69"/>
      <c r="Q67" s="69"/>
      <c r="R67" s="69"/>
      <c r="S67" s="69"/>
      <c r="T67" s="69"/>
      <c r="U67" s="69"/>
      <c r="V67" s="69"/>
      <c r="W67" s="69"/>
      <c r="X67" s="69"/>
      <c r="Y67" s="69"/>
      <c r="Z67" s="87">
        <f>'CFR V1'!Z67</f>
        <v>404210.50000000146</v>
      </c>
      <c r="AA67" s="87">
        <f>'CFR V1'!AA67</f>
        <v>32309.989999999998</v>
      </c>
      <c r="AB67" s="87">
        <f>'CFR V1'!AB67</f>
        <v>0</v>
      </c>
      <c r="AC67" s="87">
        <f>'CFR V1'!AC67+'ARBOR CFR'!G67</f>
        <v>1654426</v>
      </c>
      <c r="AD67" s="87">
        <f>'CFR V1'!AD67+'ARBOR CFR'!H67</f>
        <v>0</v>
      </c>
      <c r="AE67" s="87">
        <f>'CFR V1'!AE67+'ARBOR CFR'!I67</f>
        <v>79349</v>
      </c>
      <c r="AF67" s="87">
        <f>'CFR V1'!AF67+'ARBOR CFR'!J67</f>
        <v>0</v>
      </c>
      <c r="AG67" s="87">
        <f>'CFR V1'!AG67+'ARBOR CFR'!K67</f>
        <v>72325</v>
      </c>
      <c r="AH67" s="87">
        <f>'CFR V1'!AH67+'ARBOR CFR'!L67</f>
        <v>109746</v>
      </c>
      <c r="AI67" s="87">
        <f>'CFR V1'!AI67+'ARBOR CFR'!M67</f>
        <v>375</v>
      </c>
      <c r="AJ67" s="87">
        <f>'CFR V1'!AJ67+'ARBOR CFR'!N67</f>
        <v>25875.54</v>
      </c>
      <c r="AK67" s="87">
        <f>'CFR V1'!AK67+'ARBOR CFR'!O67</f>
        <v>143171.57999999999</v>
      </c>
      <c r="AL67" s="87">
        <f>'CFR V1'!AL67+'ARBOR CFR'!P67</f>
        <v>54330.69</v>
      </c>
      <c r="AM67" s="87">
        <f>'CFR V1'!AM67+'ARBOR CFR'!Q67</f>
        <v>14508</v>
      </c>
      <c r="AN67" s="87">
        <f>'CFR V1'!AN67+'ARBOR CFR'!R67</f>
        <v>0</v>
      </c>
      <c r="AO67" s="87">
        <f>'CFR V1'!AO67+'CFR V1'!DB67+'ARBOR CFR'!S67+'ARBOR CFR'!BN67</f>
        <v>30766.77</v>
      </c>
      <c r="AP67" s="87">
        <f>'CFR V1'!AP67+'ARBOR CFR'!T67</f>
        <v>15812.02</v>
      </c>
      <c r="AQ67" s="87">
        <f>'CFR V1'!AQ67+'ARBOR CFR'!U67</f>
        <v>0</v>
      </c>
      <c r="AR67" s="87">
        <f>'CFR V1'!AR67+'ARBOR CFR'!V67</f>
        <v>0</v>
      </c>
      <c r="AS67" s="87">
        <f>'CFR V1'!AS67+'ARBOR CFR'!W67</f>
        <v>0</v>
      </c>
      <c r="AT67" s="87">
        <f>'CFR V1'!AT67+'ARBOR CFR'!Z67</f>
        <v>1181608.54</v>
      </c>
      <c r="AU67" s="87">
        <f>'CFR V1'!AU67+'ARBOR CFR'!AA67</f>
        <v>0</v>
      </c>
      <c r="AV67" s="87">
        <f>'CFR V1'!AV67+'ARBOR CFR'!AB67</f>
        <v>374829.16999999864</v>
      </c>
      <c r="AW67" s="87">
        <f>'CFR V1'!AW67+'ARBOR CFR'!AC67</f>
        <v>34958.39</v>
      </c>
      <c r="AX67" s="87">
        <f>'CFR V1'!AX67+'ARBOR CFR'!AD67</f>
        <v>114130.06</v>
      </c>
      <c r="AY67" s="87">
        <f>'CFR V1'!AY67+'ARBOR CFR'!AE67</f>
        <v>53127.97</v>
      </c>
      <c r="AZ67" s="87">
        <f>'CFR V1'!AZ67+'ARBOR CFR'!AF67</f>
        <v>98662.690000000031</v>
      </c>
      <c r="BA67" s="87">
        <f>'CFR V1'!BA67+'ARBOR CFR'!AG67</f>
        <v>8101.23</v>
      </c>
      <c r="BB67" s="87">
        <f>'CFR V1'!BB67+'ARBOR CFR'!AH67</f>
        <v>3734</v>
      </c>
      <c r="BC67" s="87">
        <f>'CFR V1'!BC67+'ARBOR CFR'!AI67</f>
        <v>10957</v>
      </c>
      <c r="BD67" s="87">
        <f>'CFR V1'!BD67+'ARBOR CFR'!AJ67</f>
        <v>0</v>
      </c>
      <c r="BE67" s="87">
        <f>'CFR V1'!BE67+'ARBOR CFR'!AK67</f>
        <v>17684.230000000003</v>
      </c>
      <c r="BF67" s="87">
        <f>'CFR V1'!BF67+'ARBOR CFR'!AL67</f>
        <v>1503.28</v>
      </c>
      <c r="BG67" s="87">
        <f>'CFR V1'!BG67+'ARBOR CFR'!AM67</f>
        <v>1798.2900000000002</v>
      </c>
      <c r="BH67" s="87">
        <f>'CFR V1'!BH67+'ARBOR CFR'!AN67</f>
        <v>5881.16</v>
      </c>
      <c r="BI67" s="87">
        <f>'CFR V1'!BI67+'ARBOR CFR'!AO67</f>
        <v>27143.42</v>
      </c>
      <c r="BJ67" s="87">
        <f>'CFR V1'!BJ67+'ARBOR CFR'!AP67</f>
        <v>0</v>
      </c>
      <c r="BK67" s="87">
        <f>'CFR V1'!BK67+'ARBOR CFR'!AQ67</f>
        <v>10455.299999999999</v>
      </c>
      <c r="BL67" s="87">
        <f>'CFR V1'!BL67+'CFR V1'!DB67+'ARBOR CFR'!AR67+'ARBOR CFR'!BM67</f>
        <v>72973.33</v>
      </c>
      <c r="BM67" s="87">
        <f>'CFR V1'!BM67+'ARBOR CFR'!AS67</f>
        <v>14843.82</v>
      </c>
      <c r="BN67" s="87">
        <f>'CFR V1'!BN67+'ARBOR CFR'!AT67</f>
        <v>0</v>
      </c>
      <c r="BO67" s="87">
        <f>'CFR V1'!BO67+'ARBOR CFR'!AU67</f>
        <v>0</v>
      </c>
      <c r="BP67" s="87">
        <f>'CFR V1'!BP67+'ARBOR CFR'!AV67</f>
        <v>0</v>
      </c>
      <c r="BQ67" s="87">
        <f>'CFR V1'!BQ67+'ARBOR CFR'!AW67</f>
        <v>0</v>
      </c>
      <c r="BR67" s="87">
        <f>'CFR V1'!BR67+'ARBOR CFR'!AX67</f>
        <v>0</v>
      </c>
      <c r="BS67" s="87">
        <f>'CFR V1'!BS67+'ARBOR CFR'!AY67</f>
        <v>0</v>
      </c>
      <c r="BT67" s="87">
        <f>'CFR V1'!BT67+'ARBOR CFR'!AZ67</f>
        <v>0</v>
      </c>
      <c r="BU67" s="87">
        <f>'CFR V1'!BU67+'ARBOR CFR'!BA67</f>
        <v>17315.629999999997</v>
      </c>
      <c r="BV67" s="87">
        <f>'CFR V1'!BV67+'ARBOR CFR'!BB67</f>
        <v>7659</v>
      </c>
      <c r="BW67" s="87">
        <f>'CFR V1'!BW67+'ARBOR CFR'!BC67</f>
        <v>9023.5099999999984</v>
      </c>
      <c r="BX67" s="87">
        <f>'CFR V1'!BX67+'ARBOR CFR'!BD67</f>
        <v>41762.839999999997</v>
      </c>
      <c r="BY67" s="87">
        <f>'CFR V1'!BY67+'ARBOR CFR'!BE67</f>
        <v>34239.089999999997</v>
      </c>
      <c r="BZ67" s="87">
        <f>'CFR V1'!BZ67+'ARBOR CFR'!BF67</f>
        <v>23085.87</v>
      </c>
      <c r="CA67" s="87">
        <f>'CFR V1'!CA67+'ARBOR CFR'!BG67</f>
        <v>26331.360000000001</v>
      </c>
      <c r="CB67" s="87">
        <f>'CFR V1'!CB67+'ARBOR CFR'!BH67</f>
        <v>0</v>
      </c>
      <c r="CC67" s="87">
        <f>'CFR V1'!CC67+'ARBOR CFR'!BI67</f>
        <v>0</v>
      </c>
      <c r="CD67" s="87">
        <f>'CFR V1'!CD67+'ARBOR CFR'!BJ67</f>
        <v>0</v>
      </c>
      <c r="CE67" s="87">
        <f>'CFR V1'!CE67+'ARBOR CFR'!BK67</f>
        <v>0</v>
      </c>
      <c r="CF67" s="87">
        <f>'CFR V1'!CF67+'ARBOR CFR'!BL67</f>
        <v>0</v>
      </c>
      <c r="CG67" s="87">
        <v>7645</v>
      </c>
      <c r="CH67" s="87">
        <v>0</v>
      </c>
      <c r="CI67" s="87">
        <v>0</v>
      </c>
      <c r="CJ67" s="87">
        <v>1</v>
      </c>
      <c r="CK67" s="87">
        <v>0</v>
      </c>
      <c r="CL67" s="87">
        <v>0</v>
      </c>
      <c r="CM67" s="87">
        <v>290.83</v>
      </c>
      <c r="CN67" s="87">
        <v>6033.2400000000007</v>
      </c>
      <c r="CO67" s="87">
        <v>0</v>
      </c>
      <c r="CP67" s="87">
        <v>0</v>
      </c>
      <c r="CQ67" s="87">
        <v>0</v>
      </c>
      <c r="CR67" s="87">
        <v>0</v>
      </c>
      <c r="CS67" s="87">
        <v>351273.50000000373</v>
      </c>
      <c r="CT67" s="87"/>
      <c r="CU67" s="87">
        <v>33630.92</v>
      </c>
      <c r="CV67" s="87"/>
      <c r="CW67" s="87"/>
      <c r="CX67" s="87"/>
      <c r="CY67" s="69"/>
    </row>
    <row r="68" spans="1:103" x14ac:dyDescent="0.25">
      <c r="A68" s="103" t="s">
        <v>487</v>
      </c>
      <c r="B68" s="69" t="s">
        <v>488</v>
      </c>
      <c r="C68" s="69"/>
      <c r="D68" s="84">
        <v>2925</v>
      </c>
      <c r="E68" s="69" t="s">
        <v>488</v>
      </c>
      <c r="F68" s="69" t="s">
        <v>489</v>
      </c>
      <c r="G68" s="69"/>
      <c r="H68" s="69"/>
      <c r="I68" s="69"/>
      <c r="J68" s="69"/>
      <c r="K68" s="69"/>
      <c r="L68" s="69"/>
      <c r="M68" s="69"/>
      <c r="N68" s="69"/>
      <c r="O68" s="69"/>
      <c r="P68" s="69"/>
      <c r="Q68" s="69"/>
      <c r="R68" s="69"/>
      <c r="S68" s="69"/>
      <c r="T68" s="69"/>
      <c r="U68" s="69"/>
      <c r="V68" s="69"/>
      <c r="W68" s="69"/>
      <c r="X68" s="69"/>
      <c r="Y68" s="69"/>
      <c r="Z68" s="87">
        <f>'CFR V1'!Z68</f>
        <v>207813.80000000005</v>
      </c>
      <c r="AA68" s="87">
        <f>'CFR V1'!AA68</f>
        <v>8375.73</v>
      </c>
      <c r="AB68" s="87">
        <f>'CFR V1'!AB68</f>
        <v>0</v>
      </c>
      <c r="AC68" s="87">
        <f>'CFR V1'!AC68+'ARBOR CFR'!G68</f>
        <v>2064387.87</v>
      </c>
      <c r="AD68" s="87">
        <f>'CFR V1'!AD68+'ARBOR CFR'!H68</f>
        <v>0</v>
      </c>
      <c r="AE68" s="87">
        <f>'CFR V1'!AE68+'ARBOR CFR'!I68</f>
        <v>71022</v>
      </c>
      <c r="AF68" s="87">
        <f>'CFR V1'!AF68+'ARBOR CFR'!J68</f>
        <v>0</v>
      </c>
      <c r="AG68" s="87">
        <f>'CFR V1'!AG68+'ARBOR CFR'!K68</f>
        <v>65269.599999999999</v>
      </c>
      <c r="AH68" s="87">
        <f>'CFR V1'!AH68+'ARBOR CFR'!L68</f>
        <v>108937.43</v>
      </c>
      <c r="AI68" s="87">
        <f>'CFR V1'!AI68+'ARBOR CFR'!M68</f>
        <v>10402.490000000002</v>
      </c>
      <c r="AJ68" s="87">
        <f>'CFR V1'!AJ68+'ARBOR CFR'!N68</f>
        <v>17516.260000000002</v>
      </c>
      <c r="AK68" s="87">
        <f>'CFR V1'!AK68+'ARBOR CFR'!O68</f>
        <v>148778.07999999999</v>
      </c>
      <c r="AL68" s="87">
        <f>'CFR V1'!AL68+'ARBOR CFR'!P68</f>
        <v>32508.23</v>
      </c>
      <c r="AM68" s="87">
        <f>'CFR V1'!AM68+'ARBOR CFR'!Q68</f>
        <v>0</v>
      </c>
      <c r="AN68" s="87">
        <f>'CFR V1'!AN68+'ARBOR CFR'!R68</f>
        <v>9420</v>
      </c>
      <c r="AO68" s="87">
        <f>'CFR V1'!AO68+'CFR V1'!DB68+'ARBOR CFR'!S68+'ARBOR CFR'!BN68</f>
        <v>38462.730000000003</v>
      </c>
      <c r="AP68" s="87">
        <f>'CFR V1'!AP68+'ARBOR CFR'!T68</f>
        <v>5314.36</v>
      </c>
      <c r="AQ68" s="87">
        <f>'CFR V1'!AQ68+'ARBOR CFR'!U68</f>
        <v>0</v>
      </c>
      <c r="AR68" s="87">
        <f>'CFR V1'!AR68+'ARBOR CFR'!V68</f>
        <v>0</v>
      </c>
      <c r="AS68" s="87">
        <f>'CFR V1'!AS68+'ARBOR CFR'!W68</f>
        <v>0</v>
      </c>
      <c r="AT68" s="87">
        <f>'CFR V1'!AT68+'ARBOR CFR'!Z68</f>
        <v>1253351.73</v>
      </c>
      <c r="AU68" s="87">
        <f>'CFR V1'!AU68+'ARBOR CFR'!AA68</f>
        <v>17761.64</v>
      </c>
      <c r="AV68" s="87">
        <f>'CFR V1'!AV68+'ARBOR CFR'!AB68</f>
        <v>684740.01000000141</v>
      </c>
      <c r="AW68" s="87">
        <f>'CFR V1'!AW68+'ARBOR CFR'!AC68</f>
        <v>81791.53</v>
      </c>
      <c r="AX68" s="87">
        <f>'CFR V1'!AX68+'ARBOR CFR'!AD68</f>
        <v>173227.53</v>
      </c>
      <c r="AY68" s="87">
        <f>'CFR V1'!AY68+'ARBOR CFR'!AE68</f>
        <v>0</v>
      </c>
      <c r="AZ68" s="87">
        <f>'CFR V1'!AZ68+'ARBOR CFR'!AF68</f>
        <v>132102.39999999991</v>
      </c>
      <c r="BA68" s="87">
        <f>'CFR V1'!BA68+'ARBOR CFR'!AG68</f>
        <v>11104.48</v>
      </c>
      <c r="BB68" s="87">
        <f>'CFR V1'!BB68+'ARBOR CFR'!AH68</f>
        <v>4958.5</v>
      </c>
      <c r="BC68" s="87">
        <f>'CFR V1'!BC68+'ARBOR CFR'!AI68</f>
        <v>13688.53</v>
      </c>
      <c r="BD68" s="87">
        <f>'CFR V1'!BD68+'ARBOR CFR'!AJ68</f>
        <v>0</v>
      </c>
      <c r="BE68" s="87">
        <f>'CFR V1'!BE68+'ARBOR CFR'!AK68</f>
        <v>16099.910000000002</v>
      </c>
      <c r="BF68" s="87">
        <f>'CFR V1'!BF68+'ARBOR CFR'!AL68</f>
        <v>3843.3199999999997</v>
      </c>
      <c r="BG68" s="87">
        <f>'CFR V1'!BG68+'ARBOR CFR'!AM68</f>
        <v>7648.44</v>
      </c>
      <c r="BH68" s="87">
        <f>'CFR V1'!BH68+'ARBOR CFR'!AN68</f>
        <v>6764.27</v>
      </c>
      <c r="BI68" s="87">
        <f>'CFR V1'!BI68+'ARBOR CFR'!AO68</f>
        <v>35979.57</v>
      </c>
      <c r="BJ68" s="87">
        <f>'CFR V1'!BJ68+'ARBOR CFR'!AP68</f>
        <v>0</v>
      </c>
      <c r="BK68" s="87">
        <f>'CFR V1'!BK68+'ARBOR CFR'!AQ68</f>
        <v>15917.87</v>
      </c>
      <c r="BL68" s="87">
        <f>'CFR V1'!BL68+'CFR V1'!DB68+'ARBOR CFR'!AR68+'ARBOR CFR'!BM68</f>
        <v>76015.12</v>
      </c>
      <c r="BM68" s="87">
        <f>'CFR V1'!BM68+'ARBOR CFR'!AS68</f>
        <v>16677.64</v>
      </c>
      <c r="BN68" s="87">
        <f>'CFR V1'!BN68+'ARBOR CFR'!AT68</f>
        <v>0</v>
      </c>
      <c r="BO68" s="87">
        <f>'CFR V1'!BO68+'ARBOR CFR'!AU68</f>
        <v>0</v>
      </c>
      <c r="BP68" s="87">
        <f>'CFR V1'!BP68+'ARBOR CFR'!AV68</f>
        <v>0</v>
      </c>
      <c r="BQ68" s="87">
        <f>'CFR V1'!BQ68+'ARBOR CFR'!AW68</f>
        <v>0</v>
      </c>
      <c r="BR68" s="87">
        <f>'CFR V1'!BR68+'ARBOR CFR'!AX68</f>
        <v>0</v>
      </c>
      <c r="BS68" s="87">
        <f>'CFR V1'!BS68+'ARBOR CFR'!AY68</f>
        <v>0</v>
      </c>
      <c r="BT68" s="87">
        <f>'CFR V1'!BT68+'ARBOR CFR'!AZ68</f>
        <v>52.5</v>
      </c>
      <c r="BU68" s="87">
        <f>'CFR V1'!BU68+'ARBOR CFR'!BA68</f>
        <v>15657.18</v>
      </c>
      <c r="BV68" s="87">
        <f>'CFR V1'!BV68+'ARBOR CFR'!BB68</f>
        <v>10008</v>
      </c>
      <c r="BW68" s="87">
        <f>'CFR V1'!BW68+'ARBOR CFR'!BC68</f>
        <v>5959.7999999999993</v>
      </c>
      <c r="BX68" s="87">
        <f>'CFR V1'!BX68+'ARBOR CFR'!BD68</f>
        <v>107479.55</v>
      </c>
      <c r="BY68" s="87">
        <f>'CFR V1'!BY68+'ARBOR CFR'!BE68</f>
        <v>0</v>
      </c>
      <c r="BZ68" s="87">
        <f>'CFR V1'!BZ68+'ARBOR CFR'!BF68</f>
        <v>25377.8</v>
      </c>
      <c r="CA68" s="87">
        <f>'CFR V1'!CA68+'ARBOR CFR'!BG68</f>
        <v>31324.76</v>
      </c>
      <c r="CB68" s="87">
        <f>'CFR V1'!CB68+'ARBOR CFR'!BH68</f>
        <v>0</v>
      </c>
      <c r="CC68" s="87">
        <f>'CFR V1'!CC68+'ARBOR CFR'!BI68</f>
        <v>0</v>
      </c>
      <c r="CD68" s="87">
        <f>'CFR V1'!CD68+'ARBOR CFR'!BJ68</f>
        <v>9668.68</v>
      </c>
      <c r="CE68" s="87">
        <f>'CFR V1'!CE68+'ARBOR CFR'!BK68</f>
        <v>0</v>
      </c>
      <c r="CF68" s="87">
        <f>'CFR V1'!CF68+'ARBOR CFR'!BL68</f>
        <v>0</v>
      </c>
      <c r="CG68" s="87">
        <v>8522.5</v>
      </c>
      <c r="CH68" s="87">
        <v>0</v>
      </c>
      <c r="CI68" s="87">
        <v>0</v>
      </c>
      <c r="CJ68" s="87">
        <v>1</v>
      </c>
      <c r="CK68" s="87">
        <v>0</v>
      </c>
      <c r="CL68" s="87">
        <v>0</v>
      </c>
      <c r="CM68" s="87">
        <v>0</v>
      </c>
      <c r="CN68" s="87">
        <v>0</v>
      </c>
      <c r="CO68" s="87">
        <v>0</v>
      </c>
      <c r="CP68" s="87">
        <v>0</v>
      </c>
      <c r="CQ68" s="87">
        <v>0</v>
      </c>
      <c r="CR68" s="87">
        <v>0</v>
      </c>
      <c r="CS68" s="87">
        <v>-18221.570000000298</v>
      </c>
      <c r="CT68" s="87"/>
      <c r="CU68" s="87">
        <v>16898.23</v>
      </c>
      <c r="CV68" s="87"/>
      <c r="CW68" s="87"/>
      <c r="CX68" s="87"/>
      <c r="CY68" s="69"/>
    </row>
    <row r="69" spans="1:103" x14ac:dyDescent="0.25">
      <c r="A69" s="103" t="s">
        <v>492</v>
      </c>
      <c r="B69" s="69" t="s">
        <v>493</v>
      </c>
      <c r="C69" s="69"/>
      <c r="D69" s="84">
        <v>3311</v>
      </c>
      <c r="E69" s="69" t="s">
        <v>493</v>
      </c>
      <c r="F69" s="69" t="s">
        <v>494</v>
      </c>
      <c r="G69" s="69"/>
      <c r="H69" s="69"/>
      <c r="I69" s="69"/>
      <c r="J69" s="69"/>
      <c r="K69" s="69"/>
      <c r="L69" s="69"/>
      <c r="M69" s="69"/>
      <c r="N69" s="69"/>
      <c r="O69" s="69"/>
      <c r="P69" s="69"/>
      <c r="Q69" s="69"/>
      <c r="R69" s="69"/>
      <c r="S69" s="69"/>
      <c r="T69" s="69"/>
      <c r="U69" s="69"/>
      <c r="V69" s="69"/>
      <c r="W69" s="69"/>
      <c r="X69" s="69"/>
      <c r="Y69" s="69"/>
      <c r="Z69" s="87">
        <f>'CFR V1'!Z69</f>
        <v>151587</v>
      </c>
      <c r="AA69" s="87">
        <f>'CFR V1'!AA69</f>
        <v>25306.170000000006</v>
      </c>
      <c r="AB69" s="87">
        <f>'CFR V1'!AB69</f>
        <v>0</v>
      </c>
      <c r="AC69" s="87">
        <f>'CFR V1'!AC69+'ARBOR CFR'!G69</f>
        <v>3375979.31</v>
      </c>
      <c r="AD69" s="87">
        <f>'CFR V1'!AD69+'ARBOR CFR'!H69</f>
        <v>0</v>
      </c>
      <c r="AE69" s="87">
        <f>'CFR V1'!AE69+'ARBOR CFR'!I69</f>
        <v>371466</v>
      </c>
      <c r="AF69" s="87">
        <f>'CFR V1'!AF69+'ARBOR CFR'!J69</f>
        <v>0</v>
      </c>
      <c r="AG69" s="87">
        <f>'CFR V1'!AG69+'ARBOR CFR'!K69</f>
        <v>139320</v>
      </c>
      <c r="AH69" s="87">
        <f>'CFR V1'!AH69+'ARBOR CFR'!L69</f>
        <v>244766.03</v>
      </c>
      <c r="AI69" s="87">
        <f>'CFR V1'!AI69+'ARBOR CFR'!M69</f>
        <v>-45874</v>
      </c>
      <c r="AJ69" s="87">
        <f>'CFR V1'!AJ69+'ARBOR CFR'!N69</f>
        <v>2526.86</v>
      </c>
      <c r="AK69" s="87">
        <f>'CFR V1'!AK69+'ARBOR CFR'!O69</f>
        <v>186272.67</v>
      </c>
      <c r="AL69" s="87">
        <f>'CFR V1'!AL69+'ARBOR CFR'!P69</f>
        <v>71160.909999999989</v>
      </c>
      <c r="AM69" s="87">
        <f>'CFR V1'!AM69+'ARBOR CFR'!Q69</f>
        <v>3060</v>
      </c>
      <c r="AN69" s="87">
        <f>'CFR V1'!AN69+'ARBOR CFR'!R69</f>
        <v>8744.25</v>
      </c>
      <c r="AO69" s="87">
        <f>'CFR V1'!AO69+'CFR V1'!DB69+'ARBOR CFR'!S69+'ARBOR CFR'!BN69</f>
        <v>59641.8</v>
      </c>
      <c r="AP69" s="87">
        <f>'CFR V1'!AP69+'ARBOR CFR'!T69</f>
        <v>2042.82</v>
      </c>
      <c r="AQ69" s="87">
        <f>'CFR V1'!AQ69+'ARBOR CFR'!U69</f>
        <v>0</v>
      </c>
      <c r="AR69" s="87">
        <f>'CFR V1'!AR69+'ARBOR CFR'!V69</f>
        <v>0</v>
      </c>
      <c r="AS69" s="87">
        <f>'CFR V1'!AS69+'ARBOR CFR'!W69</f>
        <v>0</v>
      </c>
      <c r="AT69" s="87">
        <f>'CFR V1'!AT69+'ARBOR CFR'!Z69</f>
        <v>2134829.9</v>
      </c>
      <c r="AU69" s="87">
        <f>'CFR V1'!AU69+'ARBOR CFR'!AA69</f>
        <v>96812.28</v>
      </c>
      <c r="AV69" s="87">
        <f>'CFR V1'!AV69+'ARBOR CFR'!AB69</f>
        <v>825422.45999999961</v>
      </c>
      <c r="AW69" s="87">
        <f>'CFR V1'!AW69+'ARBOR CFR'!AC69</f>
        <v>147403.42000000001</v>
      </c>
      <c r="AX69" s="87">
        <f>'CFR V1'!AX69+'ARBOR CFR'!AD69</f>
        <v>173032.58</v>
      </c>
      <c r="AY69" s="87">
        <f>'CFR V1'!AY69+'ARBOR CFR'!AE69</f>
        <v>110800.41</v>
      </c>
      <c r="AZ69" s="87">
        <f>'CFR V1'!AZ69+'ARBOR CFR'!AF69</f>
        <v>246976.89000000007</v>
      </c>
      <c r="BA69" s="87">
        <f>'CFR V1'!BA69+'ARBOR CFR'!AG69</f>
        <v>5060.2700000000004</v>
      </c>
      <c r="BB69" s="87">
        <f>'CFR V1'!BB69+'ARBOR CFR'!AH69</f>
        <v>7770.6</v>
      </c>
      <c r="BC69" s="87">
        <f>'CFR V1'!BC69+'ARBOR CFR'!AI69</f>
        <v>0</v>
      </c>
      <c r="BD69" s="87">
        <f>'CFR V1'!BD69+'ARBOR CFR'!AJ69</f>
        <v>15786.92</v>
      </c>
      <c r="BE69" s="87">
        <f>'CFR V1'!BE69+'ARBOR CFR'!AK69</f>
        <v>45450.729999999996</v>
      </c>
      <c r="BF69" s="87">
        <f>'CFR V1'!BF69+'ARBOR CFR'!AL69</f>
        <v>3115.84</v>
      </c>
      <c r="BG69" s="87">
        <f>'CFR V1'!BG69+'ARBOR CFR'!AM69</f>
        <v>2087.25</v>
      </c>
      <c r="BH69" s="87">
        <f>'CFR V1'!BH69+'ARBOR CFR'!AN69</f>
        <v>1498.67</v>
      </c>
      <c r="BI69" s="87">
        <f>'CFR V1'!BI69+'ARBOR CFR'!AO69</f>
        <v>50675.199999999997</v>
      </c>
      <c r="BJ69" s="87">
        <f>'CFR V1'!BJ69+'ARBOR CFR'!AP69</f>
        <v>0</v>
      </c>
      <c r="BK69" s="87">
        <f>'CFR V1'!BK69+'ARBOR CFR'!AQ69</f>
        <v>22043.65</v>
      </c>
      <c r="BL69" s="87">
        <f>'CFR V1'!BL69+'CFR V1'!DB69+'ARBOR CFR'!AR69+'ARBOR CFR'!BM69</f>
        <v>97943.91</v>
      </c>
      <c r="BM69" s="87">
        <f>'CFR V1'!BM69+'ARBOR CFR'!AS69</f>
        <v>63940.94</v>
      </c>
      <c r="BN69" s="87">
        <f>'CFR V1'!BN69+'ARBOR CFR'!AT69</f>
        <v>0</v>
      </c>
      <c r="BO69" s="87">
        <f>'CFR V1'!BO69+'ARBOR CFR'!AU69</f>
        <v>0</v>
      </c>
      <c r="BP69" s="87">
        <f>'CFR V1'!BP69+'ARBOR CFR'!AV69</f>
        <v>0</v>
      </c>
      <c r="BQ69" s="87">
        <f>'CFR V1'!BQ69+'ARBOR CFR'!AW69</f>
        <v>0</v>
      </c>
      <c r="BR69" s="87">
        <f>'CFR V1'!BR69+'ARBOR CFR'!AX69</f>
        <v>0</v>
      </c>
      <c r="BS69" s="87">
        <f>'CFR V1'!BS69+'ARBOR CFR'!AY69</f>
        <v>0</v>
      </c>
      <c r="BT69" s="87">
        <f>'CFR V1'!BT69+'ARBOR CFR'!AZ69</f>
        <v>0</v>
      </c>
      <c r="BU69" s="87">
        <f>'CFR V1'!BU69+'ARBOR CFR'!BA69</f>
        <v>23323.41</v>
      </c>
      <c r="BV69" s="87">
        <f>'CFR V1'!BV69+'ARBOR CFR'!BB69</f>
        <v>15822</v>
      </c>
      <c r="BW69" s="87">
        <f>'CFR V1'!BW69+'ARBOR CFR'!BC69</f>
        <v>11013.14</v>
      </c>
      <c r="BX69" s="87">
        <f>'CFR V1'!BX69+'ARBOR CFR'!BD69</f>
        <v>75422.28</v>
      </c>
      <c r="BY69" s="87">
        <f>'CFR V1'!BY69+'ARBOR CFR'!BE69</f>
        <v>22365</v>
      </c>
      <c r="BZ69" s="87">
        <f>'CFR V1'!BZ69+'ARBOR CFR'!BF69</f>
        <v>221363.46</v>
      </c>
      <c r="CA69" s="87">
        <f>'CFR V1'!CA69+'ARBOR CFR'!BG69</f>
        <v>63987.99</v>
      </c>
      <c r="CB69" s="87">
        <f>'CFR V1'!CB69+'ARBOR CFR'!BH69</f>
        <v>0</v>
      </c>
      <c r="CC69" s="87">
        <f>'CFR V1'!CC69+'ARBOR CFR'!BI69</f>
        <v>0</v>
      </c>
      <c r="CD69" s="87">
        <f>'CFR V1'!CD69+'ARBOR CFR'!BJ69</f>
        <v>-62.93</v>
      </c>
      <c r="CE69" s="87">
        <f>'CFR V1'!CE69+'ARBOR CFR'!BK69</f>
        <v>0</v>
      </c>
      <c r="CF69" s="87">
        <f>'CFR V1'!CF69+'ARBOR CFR'!BL69</f>
        <v>0</v>
      </c>
      <c r="CG69" s="87">
        <v>0</v>
      </c>
      <c r="CH69" s="87">
        <v>0</v>
      </c>
      <c r="CI69" s="87">
        <v>0</v>
      </c>
      <c r="CJ69" s="87">
        <v>1</v>
      </c>
      <c r="CK69" s="87">
        <v>0</v>
      </c>
      <c r="CL69" s="87">
        <v>0</v>
      </c>
      <c r="CM69" s="87">
        <v>0</v>
      </c>
      <c r="CN69" s="87">
        <v>0</v>
      </c>
      <c r="CO69" s="87">
        <v>0</v>
      </c>
      <c r="CP69" s="87">
        <v>0</v>
      </c>
      <c r="CQ69" s="87">
        <v>0</v>
      </c>
      <c r="CR69" s="87">
        <v>0</v>
      </c>
      <c r="CS69" s="87">
        <v>74196.48602513317</v>
      </c>
      <c r="CT69" s="87"/>
      <c r="CU69" s="87">
        <v>25306.170000000006</v>
      </c>
      <c r="CV69" s="87"/>
      <c r="CW69" s="87"/>
      <c r="CX69" s="87"/>
      <c r="CY69" s="69"/>
    </row>
    <row r="70" spans="1:103" x14ac:dyDescent="0.25">
      <c r="A70" s="106" t="s">
        <v>497</v>
      </c>
      <c r="B70" s="69" t="s">
        <v>498</v>
      </c>
      <c r="C70" s="85"/>
      <c r="D70" s="86">
        <v>3308</v>
      </c>
      <c r="E70" s="85" t="s">
        <v>498</v>
      </c>
      <c r="F70" s="85" t="e">
        <v>#N/A</v>
      </c>
      <c r="G70" s="85"/>
      <c r="H70" s="85"/>
      <c r="I70" s="85"/>
      <c r="J70" s="85"/>
      <c r="K70" s="85"/>
      <c r="L70" s="85"/>
      <c r="M70" s="85"/>
      <c r="N70" s="85"/>
      <c r="O70" s="85"/>
      <c r="P70" s="85"/>
      <c r="Q70" s="85"/>
      <c r="R70" s="85"/>
      <c r="S70" s="85"/>
      <c r="T70" s="85"/>
      <c r="U70" s="85"/>
      <c r="V70" s="85"/>
      <c r="W70" s="85"/>
      <c r="X70" s="85"/>
      <c r="Y70" s="85"/>
      <c r="Z70" s="87">
        <f>'CFR V1'!Z70</f>
        <v>-252.83000000007451</v>
      </c>
      <c r="AA70" s="87">
        <f>'CFR V1'!AA70</f>
        <v>29169.39</v>
      </c>
      <c r="AB70" s="87">
        <f>'CFR V1'!AB70</f>
        <v>0</v>
      </c>
      <c r="AC70" s="87">
        <f>'CFR V1'!AC70+'ARBOR CFR'!G70</f>
        <v>0</v>
      </c>
      <c r="AD70" s="87">
        <f>'CFR V1'!AD70+'ARBOR CFR'!H70</f>
        <v>0</v>
      </c>
      <c r="AE70" s="87">
        <f>'CFR V1'!AE70+'ARBOR CFR'!I70</f>
        <v>0</v>
      </c>
      <c r="AF70" s="87">
        <f>'CFR V1'!AF70+'ARBOR CFR'!J70</f>
        <v>0</v>
      </c>
      <c r="AG70" s="87">
        <f>'CFR V1'!AG70+'ARBOR CFR'!K70</f>
        <v>0</v>
      </c>
      <c r="AH70" s="87">
        <f>'CFR V1'!AH70+'ARBOR CFR'!L70</f>
        <v>0</v>
      </c>
      <c r="AI70" s="87">
        <f>'CFR V1'!AI70+'ARBOR CFR'!M70</f>
        <v>0</v>
      </c>
      <c r="AJ70" s="87">
        <f>'CFR V1'!AJ70+'ARBOR CFR'!N70</f>
        <v>0</v>
      </c>
      <c r="AK70" s="87">
        <f>'CFR V1'!AK70+'ARBOR CFR'!O70</f>
        <v>0</v>
      </c>
      <c r="AL70" s="87">
        <f>'CFR V1'!AL70+'ARBOR CFR'!P70</f>
        <v>0</v>
      </c>
      <c r="AM70" s="87">
        <f>'CFR V1'!AM70+'ARBOR CFR'!Q70</f>
        <v>0</v>
      </c>
      <c r="AN70" s="87">
        <f>'CFR V1'!AN70+'ARBOR CFR'!R70</f>
        <v>0</v>
      </c>
      <c r="AO70" s="87">
        <f>'CFR V1'!AO70+'CFR V1'!DB70+'ARBOR CFR'!S70+'ARBOR CFR'!BN70</f>
        <v>0</v>
      </c>
      <c r="AP70" s="87">
        <f>'CFR V1'!AP70+'ARBOR CFR'!T70</f>
        <v>0</v>
      </c>
      <c r="AQ70" s="87">
        <f>'CFR V1'!AQ70+'ARBOR CFR'!U70</f>
        <v>0</v>
      </c>
      <c r="AR70" s="87">
        <f>'CFR V1'!AR70+'ARBOR CFR'!V70</f>
        <v>0</v>
      </c>
      <c r="AS70" s="87">
        <f>'CFR V1'!AS70+'ARBOR CFR'!W70</f>
        <v>0</v>
      </c>
      <c r="AT70" s="87">
        <f>'CFR V1'!AT70+'ARBOR CFR'!Z70</f>
        <v>0</v>
      </c>
      <c r="AU70" s="87">
        <f>'CFR V1'!AU70+'ARBOR CFR'!AA70</f>
        <v>0</v>
      </c>
      <c r="AV70" s="87">
        <f>'CFR V1'!AV70+'ARBOR CFR'!AB70</f>
        <v>0</v>
      </c>
      <c r="AW70" s="87">
        <f>'CFR V1'!AW70+'ARBOR CFR'!AC70</f>
        <v>0</v>
      </c>
      <c r="AX70" s="87">
        <f>'CFR V1'!AX70+'ARBOR CFR'!AD70</f>
        <v>0</v>
      </c>
      <c r="AY70" s="87">
        <f>'CFR V1'!AY70+'ARBOR CFR'!AE70</f>
        <v>0</v>
      </c>
      <c r="AZ70" s="87">
        <f>'CFR V1'!AZ70+'ARBOR CFR'!AF70</f>
        <v>0</v>
      </c>
      <c r="BA70" s="87">
        <f>'CFR V1'!BA70+'ARBOR CFR'!AG70</f>
        <v>0</v>
      </c>
      <c r="BB70" s="87">
        <f>'CFR V1'!BB70+'ARBOR CFR'!AH70</f>
        <v>0</v>
      </c>
      <c r="BC70" s="87">
        <f>'CFR V1'!BC70+'ARBOR CFR'!AI70</f>
        <v>0</v>
      </c>
      <c r="BD70" s="87">
        <f>'CFR V1'!BD70+'ARBOR CFR'!AJ70</f>
        <v>0</v>
      </c>
      <c r="BE70" s="87">
        <f>'CFR V1'!BE70+'ARBOR CFR'!AK70</f>
        <v>0</v>
      </c>
      <c r="BF70" s="87">
        <f>'CFR V1'!BF70+'ARBOR CFR'!AL70</f>
        <v>0</v>
      </c>
      <c r="BG70" s="87">
        <f>'CFR V1'!BG70+'ARBOR CFR'!AM70</f>
        <v>0</v>
      </c>
      <c r="BH70" s="87">
        <f>'CFR V1'!BH70+'ARBOR CFR'!AN70</f>
        <v>0</v>
      </c>
      <c r="BI70" s="87">
        <f>'CFR V1'!BI70+'ARBOR CFR'!AO70</f>
        <v>0</v>
      </c>
      <c r="BJ70" s="87">
        <f>'CFR V1'!BJ70+'ARBOR CFR'!AP70</f>
        <v>0</v>
      </c>
      <c r="BK70" s="87">
        <f>'CFR V1'!BK70+'ARBOR CFR'!AQ70</f>
        <v>0</v>
      </c>
      <c r="BL70" s="87">
        <f>'CFR V1'!BL70+'CFR V1'!DB70+'ARBOR CFR'!AR70+'ARBOR CFR'!BM70</f>
        <v>0</v>
      </c>
      <c r="BM70" s="87">
        <f>'CFR V1'!BM70+'ARBOR CFR'!AS70</f>
        <v>0</v>
      </c>
      <c r="BN70" s="87">
        <f>'CFR V1'!BN70+'ARBOR CFR'!AT70</f>
        <v>0</v>
      </c>
      <c r="BO70" s="87">
        <f>'CFR V1'!BO70+'ARBOR CFR'!AU70</f>
        <v>0</v>
      </c>
      <c r="BP70" s="87">
        <f>'CFR V1'!BP70+'ARBOR CFR'!AV70</f>
        <v>0</v>
      </c>
      <c r="BQ70" s="87">
        <f>'CFR V1'!BQ70+'ARBOR CFR'!AW70</f>
        <v>0</v>
      </c>
      <c r="BR70" s="87">
        <f>'CFR V1'!BR70+'ARBOR CFR'!AX70</f>
        <v>0</v>
      </c>
      <c r="BS70" s="87">
        <f>'CFR V1'!BS70+'ARBOR CFR'!AY70</f>
        <v>0</v>
      </c>
      <c r="BT70" s="87">
        <f>'CFR V1'!BT70+'ARBOR CFR'!AZ70</f>
        <v>0</v>
      </c>
      <c r="BU70" s="87">
        <f>'CFR V1'!BU70+'ARBOR CFR'!BA70</f>
        <v>0</v>
      </c>
      <c r="BV70" s="87">
        <f>'CFR V1'!BV70+'ARBOR CFR'!BB70</f>
        <v>0</v>
      </c>
      <c r="BW70" s="87">
        <f>'CFR V1'!BW70+'ARBOR CFR'!BC70</f>
        <v>0</v>
      </c>
      <c r="BX70" s="87">
        <f>'CFR V1'!BX70+'ARBOR CFR'!BD70</f>
        <v>0</v>
      </c>
      <c r="BY70" s="87">
        <f>'CFR V1'!BY70+'ARBOR CFR'!BE70</f>
        <v>0</v>
      </c>
      <c r="BZ70" s="87">
        <f>'CFR V1'!BZ70+'ARBOR CFR'!BF70</f>
        <v>0</v>
      </c>
      <c r="CA70" s="87">
        <f>'CFR V1'!CA70+'ARBOR CFR'!BG70</f>
        <v>0</v>
      </c>
      <c r="CB70" s="87">
        <f>'CFR V1'!CB70+'ARBOR CFR'!BH70</f>
        <v>0</v>
      </c>
      <c r="CC70" s="87">
        <f>'CFR V1'!CC70+'ARBOR CFR'!BI70</f>
        <v>0</v>
      </c>
      <c r="CD70" s="87">
        <f>'CFR V1'!CD70+'ARBOR CFR'!BJ70</f>
        <v>0</v>
      </c>
      <c r="CE70" s="87">
        <f>'CFR V1'!CE70+'ARBOR CFR'!BK70</f>
        <v>0</v>
      </c>
      <c r="CF70" s="87">
        <f>'CFR V1'!CF70+'ARBOR CFR'!BL70</f>
        <v>0</v>
      </c>
      <c r="CG70" s="87">
        <v>0</v>
      </c>
      <c r="CH70" s="87">
        <v>0</v>
      </c>
      <c r="CI70" s="87">
        <v>0</v>
      </c>
      <c r="CJ70" s="87">
        <v>1</v>
      </c>
      <c r="CK70" s="87">
        <v>0</v>
      </c>
      <c r="CL70" s="87">
        <v>0</v>
      </c>
      <c r="CM70" s="87">
        <v>0</v>
      </c>
      <c r="CN70" s="87">
        <v>0</v>
      </c>
      <c r="CO70" s="87">
        <v>0</v>
      </c>
      <c r="CP70" s="87">
        <v>0</v>
      </c>
      <c r="CQ70" s="87">
        <v>0</v>
      </c>
      <c r="CR70" s="87">
        <v>0</v>
      </c>
      <c r="CS70" s="87">
        <v>-252.83000000007451</v>
      </c>
      <c r="CT70" s="87"/>
      <c r="CU70" s="87">
        <v>29169.39</v>
      </c>
      <c r="CV70" s="87"/>
      <c r="CW70" s="87"/>
      <c r="CX70" s="87"/>
      <c r="CY70" s="69"/>
    </row>
    <row r="71" spans="1:103" x14ac:dyDescent="0.25">
      <c r="A71" s="106" t="s">
        <v>501</v>
      </c>
      <c r="B71" s="69">
        <v>0</v>
      </c>
      <c r="C71" s="85"/>
      <c r="D71" s="86">
        <v>0</v>
      </c>
      <c r="E71" s="85">
        <v>0</v>
      </c>
      <c r="F71" s="85" t="e">
        <v>#N/A</v>
      </c>
      <c r="G71" s="85"/>
      <c r="H71" s="85"/>
      <c r="I71" s="85"/>
      <c r="J71" s="85"/>
      <c r="K71" s="85"/>
      <c r="L71" s="85"/>
      <c r="M71" s="85"/>
      <c r="N71" s="85"/>
      <c r="O71" s="85"/>
      <c r="P71" s="85"/>
      <c r="Q71" s="85"/>
      <c r="R71" s="85"/>
      <c r="S71" s="85"/>
      <c r="T71" s="85"/>
      <c r="U71" s="85"/>
      <c r="V71" s="85"/>
      <c r="W71" s="85"/>
      <c r="X71" s="85"/>
      <c r="Y71" s="85"/>
      <c r="Z71" s="87">
        <f>'CFR V1'!Z71</f>
        <v>4271.4000000000005</v>
      </c>
      <c r="AA71" s="87">
        <f>'CFR V1'!AA71</f>
        <v>0</v>
      </c>
      <c r="AB71" s="87">
        <f>'CFR V1'!AB71</f>
        <v>0</v>
      </c>
      <c r="AC71" s="87">
        <f>'CFR V1'!AC71+'ARBOR CFR'!G71</f>
        <v>0</v>
      </c>
      <c r="AD71" s="87">
        <f>'CFR V1'!AD71+'ARBOR CFR'!H71</f>
        <v>0</v>
      </c>
      <c r="AE71" s="87">
        <f>'CFR V1'!AE71+'ARBOR CFR'!I71</f>
        <v>0</v>
      </c>
      <c r="AF71" s="87">
        <f>'CFR V1'!AF71+'ARBOR CFR'!J71</f>
        <v>0</v>
      </c>
      <c r="AG71" s="87">
        <f>'CFR V1'!AG71+'ARBOR CFR'!K71</f>
        <v>0</v>
      </c>
      <c r="AH71" s="87">
        <f>'CFR V1'!AH71+'ARBOR CFR'!L71</f>
        <v>0</v>
      </c>
      <c r="AI71" s="87">
        <f>'CFR V1'!AI71+'ARBOR CFR'!M71</f>
        <v>0</v>
      </c>
      <c r="AJ71" s="87">
        <f>'CFR V1'!AJ71+'ARBOR CFR'!N71</f>
        <v>0</v>
      </c>
      <c r="AK71" s="87">
        <f>'CFR V1'!AK71+'ARBOR CFR'!O71</f>
        <v>0</v>
      </c>
      <c r="AL71" s="87">
        <f>'CFR V1'!AL71+'ARBOR CFR'!P71</f>
        <v>0</v>
      </c>
      <c r="AM71" s="87">
        <f>'CFR V1'!AM71+'ARBOR CFR'!Q71</f>
        <v>0</v>
      </c>
      <c r="AN71" s="87">
        <f>'CFR V1'!AN71+'ARBOR CFR'!R71</f>
        <v>0</v>
      </c>
      <c r="AO71" s="87">
        <f>'CFR V1'!AO71+'CFR V1'!DB71+'ARBOR CFR'!S71+'ARBOR CFR'!BN71</f>
        <v>0</v>
      </c>
      <c r="AP71" s="87">
        <f>'CFR V1'!AP71+'ARBOR CFR'!T71</f>
        <v>0</v>
      </c>
      <c r="AQ71" s="87">
        <f>'CFR V1'!AQ71+'ARBOR CFR'!U71</f>
        <v>0</v>
      </c>
      <c r="AR71" s="87">
        <f>'CFR V1'!AR71+'ARBOR CFR'!V71</f>
        <v>0</v>
      </c>
      <c r="AS71" s="87">
        <f>'CFR V1'!AS71+'ARBOR CFR'!W71</f>
        <v>0</v>
      </c>
      <c r="AT71" s="87">
        <f>'CFR V1'!AT71+'ARBOR CFR'!Z71</f>
        <v>0</v>
      </c>
      <c r="AU71" s="87">
        <f>'CFR V1'!AU71+'ARBOR CFR'!AA71</f>
        <v>0</v>
      </c>
      <c r="AV71" s="87">
        <f>'CFR V1'!AV71+'ARBOR CFR'!AB71</f>
        <v>0</v>
      </c>
      <c r="AW71" s="87">
        <f>'CFR V1'!AW71+'ARBOR CFR'!AC71</f>
        <v>0</v>
      </c>
      <c r="AX71" s="87">
        <f>'CFR V1'!AX71+'ARBOR CFR'!AD71</f>
        <v>0</v>
      </c>
      <c r="AY71" s="87">
        <f>'CFR V1'!AY71+'ARBOR CFR'!AE71</f>
        <v>0</v>
      </c>
      <c r="AZ71" s="87">
        <f>'CFR V1'!AZ71+'ARBOR CFR'!AF71</f>
        <v>0</v>
      </c>
      <c r="BA71" s="87">
        <f>'CFR V1'!BA71+'ARBOR CFR'!AG71</f>
        <v>0</v>
      </c>
      <c r="BB71" s="87">
        <f>'CFR V1'!BB71+'ARBOR CFR'!AH71</f>
        <v>0</v>
      </c>
      <c r="BC71" s="87">
        <f>'CFR V1'!BC71+'ARBOR CFR'!AI71</f>
        <v>0</v>
      </c>
      <c r="BD71" s="87">
        <f>'CFR V1'!BD71+'ARBOR CFR'!AJ71</f>
        <v>0</v>
      </c>
      <c r="BE71" s="87">
        <f>'CFR V1'!BE71+'ARBOR CFR'!AK71</f>
        <v>0</v>
      </c>
      <c r="BF71" s="87">
        <f>'CFR V1'!BF71+'ARBOR CFR'!AL71</f>
        <v>0</v>
      </c>
      <c r="BG71" s="87">
        <f>'CFR V1'!BG71+'ARBOR CFR'!AM71</f>
        <v>0</v>
      </c>
      <c r="BH71" s="87">
        <f>'CFR V1'!BH71+'ARBOR CFR'!AN71</f>
        <v>0</v>
      </c>
      <c r="BI71" s="87">
        <f>'CFR V1'!BI71+'ARBOR CFR'!AO71</f>
        <v>0</v>
      </c>
      <c r="BJ71" s="87">
        <f>'CFR V1'!BJ71+'ARBOR CFR'!AP71</f>
        <v>0</v>
      </c>
      <c r="BK71" s="87">
        <f>'CFR V1'!BK71+'ARBOR CFR'!AQ71</f>
        <v>0</v>
      </c>
      <c r="BL71" s="87">
        <f>'CFR V1'!BL71+'CFR V1'!DB71+'ARBOR CFR'!AR71+'ARBOR CFR'!BM71</f>
        <v>0</v>
      </c>
      <c r="BM71" s="87">
        <f>'CFR V1'!BM71+'ARBOR CFR'!AS71</f>
        <v>0</v>
      </c>
      <c r="BN71" s="87">
        <f>'CFR V1'!BN71+'ARBOR CFR'!AT71</f>
        <v>0</v>
      </c>
      <c r="BO71" s="87">
        <f>'CFR V1'!BO71+'ARBOR CFR'!AU71</f>
        <v>0</v>
      </c>
      <c r="BP71" s="87">
        <f>'CFR V1'!BP71+'ARBOR CFR'!AV71</f>
        <v>0</v>
      </c>
      <c r="BQ71" s="87">
        <f>'CFR V1'!BQ71+'ARBOR CFR'!AW71</f>
        <v>0</v>
      </c>
      <c r="BR71" s="87">
        <f>'CFR V1'!BR71+'ARBOR CFR'!AX71</f>
        <v>0</v>
      </c>
      <c r="BS71" s="87">
        <f>'CFR V1'!BS71+'ARBOR CFR'!AY71</f>
        <v>0</v>
      </c>
      <c r="BT71" s="87">
        <f>'CFR V1'!BT71+'ARBOR CFR'!AZ71</f>
        <v>0</v>
      </c>
      <c r="BU71" s="87">
        <f>'CFR V1'!BU71+'ARBOR CFR'!BA71</f>
        <v>0</v>
      </c>
      <c r="BV71" s="87">
        <f>'CFR V1'!BV71+'ARBOR CFR'!BB71</f>
        <v>0</v>
      </c>
      <c r="BW71" s="87">
        <f>'CFR V1'!BW71+'ARBOR CFR'!BC71</f>
        <v>0</v>
      </c>
      <c r="BX71" s="87">
        <f>'CFR V1'!BX71+'ARBOR CFR'!BD71</f>
        <v>0</v>
      </c>
      <c r="BY71" s="87">
        <f>'CFR V1'!BY71+'ARBOR CFR'!BE71</f>
        <v>0</v>
      </c>
      <c r="BZ71" s="87">
        <f>'CFR V1'!BZ71+'ARBOR CFR'!BF71</f>
        <v>0</v>
      </c>
      <c r="CA71" s="87">
        <f>'CFR V1'!CA71+'ARBOR CFR'!BG71</f>
        <v>0</v>
      </c>
      <c r="CB71" s="87">
        <f>'CFR V1'!CB71+'ARBOR CFR'!BH71</f>
        <v>0</v>
      </c>
      <c r="CC71" s="87">
        <f>'CFR V1'!CC71+'ARBOR CFR'!BI71</f>
        <v>0</v>
      </c>
      <c r="CD71" s="87">
        <f>'CFR V1'!CD71+'ARBOR CFR'!BJ71</f>
        <v>0</v>
      </c>
      <c r="CE71" s="87">
        <f>'CFR V1'!CE71+'ARBOR CFR'!BK71</f>
        <v>0</v>
      </c>
      <c r="CF71" s="87">
        <f>'CFR V1'!CF71+'ARBOR CFR'!BL71</f>
        <v>0</v>
      </c>
      <c r="CG71" s="87">
        <v>0</v>
      </c>
      <c r="CH71" s="87">
        <v>0</v>
      </c>
      <c r="CI71" s="87">
        <v>0</v>
      </c>
      <c r="CJ71" s="87">
        <v>1</v>
      </c>
      <c r="CK71" s="87">
        <v>0</v>
      </c>
      <c r="CL71" s="87">
        <v>0</v>
      </c>
      <c r="CM71" s="87">
        <v>0</v>
      </c>
      <c r="CN71" s="87">
        <v>0</v>
      </c>
      <c r="CO71" s="87">
        <v>0</v>
      </c>
      <c r="CP71" s="87">
        <v>0</v>
      </c>
      <c r="CQ71" s="87">
        <v>0</v>
      </c>
      <c r="CR71" s="87">
        <v>0</v>
      </c>
      <c r="CS71" s="87">
        <v>4271.4000000000005</v>
      </c>
      <c r="CT71" s="87"/>
      <c r="CU71" s="87">
        <v>0</v>
      </c>
      <c r="CV71" s="87"/>
      <c r="CW71" s="87"/>
      <c r="CX71" s="87"/>
      <c r="CY71" s="69"/>
    </row>
    <row r="72" spans="1:103" x14ac:dyDescent="0.25">
      <c r="A72" s="103" t="s">
        <v>503</v>
      </c>
      <c r="B72" s="69" t="s">
        <v>504</v>
      </c>
      <c r="C72" s="69"/>
      <c r="D72" s="84">
        <v>2034</v>
      </c>
      <c r="E72" s="69" t="s">
        <v>504</v>
      </c>
      <c r="F72" s="69" t="s">
        <v>505</v>
      </c>
      <c r="G72" s="69"/>
      <c r="H72" s="69"/>
      <c r="I72" s="69"/>
      <c r="J72" s="69"/>
      <c r="K72" s="69"/>
      <c r="L72" s="69"/>
      <c r="M72" s="69"/>
      <c r="N72" s="69"/>
      <c r="O72" s="69"/>
      <c r="P72" s="69"/>
      <c r="Q72" s="69"/>
      <c r="R72" s="69"/>
      <c r="S72" s="69"/>
      <c r="T72" s="69"/>
      <c r="U72" s="69"/>
      <c r="V72" s="69"/>
      <c r="W72" s="69"/>
      <c r="X72" s="69"/>
      <c r="Y72" s="69"/>
      <c r="Z72" s="87">
        <f>'CFR V1'!Z72</f>
        <v>108608.5</v>
      </c>
      <c r="AA72" s="87">
        <f>'CFR V1'!AA72</f>
        <v>3039.1400000000067</v>
      </c>
      <c r="AB72" s="87">
        <f>'CFR V1'!AB72</f>
        <v>0</v>
      </c>
      <c r="AC72" s="87">
        <f>'CFR V1'!AC72+'ARBOR CFR'!G72</f>
        <v>1614363</v>
      </c>
      <c r="AD72" s="87">
        <f>'CFR V1'!AD72+'ARBOR CFR'!H72</f>
        <v>0</v>
      </c>
      <c r="AE72" s="87">
        <f>'CFR V1'!AE72+'ARBOR CFR'!I72</f>
        <v>137204</v>
      </c>
      <c r="AF72" s="87">
        <f>'CFR V1'!AF72+'ARBOR CFR'!J72</f>
        <v>0</v>
      </c>
      <c r="AG72" s="87">
        <f>'CFR V1'!AG72+'ARBOR CFR'!K72</f>
        <v>139791</v>
      </c>
      <c r="AH72" s="87">
        <f>'CFR V1'!AH72+'ARBOR CFR'!L72</f>
        <v>86669</v>
      </c>
      <c r="AI72" s="87">
        <f>'CFR V1'!AI72+'ARBOR CFR'!M72</f>
        <v>312.5</v>
      </c>
      <c r="AJ72" s="87">
        <f>'CFR V1'!AJ72+'ARBOR CFR'!N72</f>
        <v>5374</v>
      </c>
      <c r="AK72" s="87">
        <f>'CFR V1'!AK72+'ARBOR CFR'!O72</f>
        <v>82102.240000000005</v>
      </c>
      <c r="AL72" s="87">
        <f>'CFR V1'!AL72+'ARBOR CFR'!P72</f>
        <v>33565.86</v>
      </c>
      <c r="AM72" s="87">
        <f>'CFR V1'!AM72+'ARBOR CFR'!Q72</f>
        <v>10668</v>
      </c>
      <c r="AN72" s="87">
        <f>'CFR V1'!AN72+'ARBOR CFR'!R72</f>
        <v>0</v>
      </c>
      <c r="AO72" s="87">
        <f>'CFR V1'!AO72+'CFR V1'!DB72+'ARBOR CFR'!S72+'ARBOR CFR'!BN72</f>
        <v>22263.61</v>
      </c>
      <c r="AP72" s="87">
        <f>'CFR V1'!AP72+'ARBOR CFR'!T72</f>
        <v>2427.96</v>
      </c>
      <c r="AQ72" s="87">
        <f>'CFR V1'!AQ72+'ARBOR CFR'!U72</f>
        <v>0</v>
      </c>
      <c r="AR72" s="87">
        <f>'CFR V1'!AR72+'ARBOR CFR'!V72</f>
        <v>0</v>
      </c>
      <c r="AS72" s="87">
        <f>'CFR V1'!AS72+'ARBOR CFR'!W72</f>
        <v>0</v>
      </c>
      <c r="AT72" s="87">
        <f>'CFR V1'!AT72+'ARBOR CFR'!Z72</f>
        <v>1083119.8999999999</v>
      </c>
      <c r="AU72" s="87">
        <f>'CFR V1'!AU72+'ARBOR CFR'!AA72</f>
        <v>0</v>
      </c>
      <c r="AV72" s="87">
        <f>'CFR V1'!AV72+'ARBOR CFR'!AB72</f>
        <v>534724.1399999999</v>
      </c>
      <c r="AW72" s="87">
        <f>'CFR V1'!AW72+'ARBOR CFR'!AC72</f>
        <v>17872.73</v>
      </c>
      <c r="AX72" s="87">
        <f>'CFR V1'!AX72+'ARBOR CFR'!AD72</f>
        <v>111414.57</v>
      </c>
      <c r="AY72" s="87">
        <f>'CFR V1'!AY72+'ARBOR CFR'!AE72</f>
        <v>0</v>
      </c>
      <c r="AZ72" s="87">
        <f>'CFR V1'!AZ72+'ARBOR CFR'!AF72</f>
        <v>38181.269999999982</v>
      </c>
      <c r="BA72" s="87">
        <f>'CFR V1'!BA72+'ARBOR CFR'!AG72</f>
        <v>7040.0500000000011</v>
      </c>
      <c r="BB72" s="87">
        <f>'CFR V1'!BB72+'ARBOR CFR'!AH72</f>
        <v>3334.31</v>
      </c>
      <c r="BC72" s="87">
        <f>'CFR V1'!BC72+'ARBOR CFR'!AI72</f>
        <v>10491</v>
      </c>
      <c r="BD72" s="87">
        <f>'CFR V1'!BD72+'ARBOR CFR'!AJ72</f>
        <v>0</v>
      </c>
      <c r="BE72" s="87">
        <f>'CFR V1'!BE72+'ARBOR CFR'!AK72</f>
        <v>14240.849999999999</v>
      </c>
      <c r="BF72" s="87">
        <f>'CFR V1'!BF72+'ARBOR CFR'!AL72</f>
        <v>4314.22</v>
      </c>
      <c r="BG72" s="87">
        <f>'CFR V1'!BG72+'ARBOR CFR'!AM72</f>
        <v>38268.960000000006</v>
      </c>
      <c r="BH72" s="87">
        <f>'CFR V1'!BH72+'ARBOR CFR'!AN72</f>
        <v>8285.84</v>
      </c>
      <c r="BI72" s="87">
        <f>'CFR V1'!BI72+'ARBOR CFR'!AO72</f>
        <v>25982.41</v>
      </c>
      <c r="BJ72" s="87">
        <f>'CFR V1'!BJ72+'ARBOR CFR'!AP72</f>
        <v>0</v>
      </c>
      <c r="BK72" s="87">
        <f>'CFR V1'!BK72+'ARBOR CFR'!AQ72</f>
        <v>15592.11</v>
      </c>
      <c r="BL72" s="87">
        <f>'CFR V1'!BL72+'CFR V1'!DB72+'ARBOR CFR'!AR72+'ARBOR CFR'!BM72</f>
        <v>47598.700000000004</v>
      </c>
      <c r="BM72" s="87">
        <f>'CFR V1'!BM72+'ARBOR CFR'!AS72</f>
        <v>14836.02</v>
      </c>
      <c r="BN72" s="87">
        <f>'CFR V1'!BN72+'ARBOR CFR'!AT72</f>
        <v>0</v>
      </c>
      <c r="BO72" s="87">
        <f>'CFR V1'!BO72+'ARBOR CFR'!AU72</f>
        <v>0</v>
      </c>
      <c r="BP72" s="87">
        <f>'CFR V1'!BP72+'ARBOR CFR'!AV72</f>
        <v>0</v>
      </c>
      <c r="BQ72" s="87">
        <f>'CFR V1'!BQ72+'ARBOR CFR'!AW72</f>
        <v>0</v>
      </c>
      <c r="BR72" s="87">
        <f>'CFR V1'!BR72+'ARBOR CFR'!AX72</f>
        <v>0</v>
      </c>
      <c r="BS72" s="87">
        <f>'CFR V1'!BS72+'ARBOR CFR'!AY72</f>
        <v>0</v>
      </c>
      <c r="BT72" s="87">
        <f>'CFR V1'!BT72+'ARBOR CFR'!AZ72</f>
        <v>0</v>
      </c>
      <c r="BU72" s="87">
        <f>'CFR V1'!BU72+'ARBOR CFR'!BA72</f>
        <v>13006.81</v>
      </c>
      <c r="BV72" s="87">
        <f>'CFR V1'!BV72+'ARBOR CFR'!BB72</f>
        <v>6601</v>
      </c>
      <c r="BW72" s="87">
        <f>'CFR V1'!BW72+'ARBOR CFR'!BC72</f>
        <v>0</v>
      </c>
      <c r="BX72" s="87">
        <f>'CFR V1'!BX72+'ARBOR CFR'!BD72</f>
        <v>104646.75</v>
      </c>
      <c r="BY72" s="87">
        <f>'CFR V1'!BY72+'ARBOR CFR'!BE72</f>
        <v>18750.759999999998</v>
      </c>
      <c r="BZ72" s="87">
        <f>'CFR V1'!BZ72+'ARBOR CFR'!BF72</f>
        <v>2835.32</v>
      </c>
      <c r="CA72" s="87">
        <f>'CFR V1'!CA72+'ARBOR CFR'!BG72</f>
        <v>24965.439999999999</v>
      </c>
      <c r="CB72" s="87">
        <f>'CFR V1'!CB72+'ARBOR CFR'!BH72</f>
        <v>0</v>
      </c>
      <c r="CC72" s="87">
        <f>'CFR V1'!CC72+'ARBOR CFR'!BI72</f>
        <v>0</v>
      </c>
      <c r="CD72" s="87">
        <f>'CFR V1'!CD72+'ARBOR CFR'!BJ72</f>
        <v>2364.14</v>
      </c>
      <c r="CE72" s="87">
        <f>'CFR V1'!CE72+'ARBOR CFR'!BK72</f>
        <v>0</v>
      </c>
      <c r="CF72" s="87">
        <f>'CFR V1'!CF72+'ARBOR CFR'!BL72</f>
        <v>0</v>
      </c>
      <c r="CG72" s="87">
        <v>7380.63</v>
      </c>
      <c r="CH72" s="87">
        <v>0</v>
      </c>
      <c r="CI72" s="87">
        <v>0</v>
      </c>
      <c r="CJ72" s="87">
        <v>1</v>
      </c>
      <c r="CK72" s="87">
        <v>0</v>
      </c>
      <c r="CL72" s="87">
        <v>2150</v>
      </c>
      <c r="CM72" s="87">
        <v>0</v>
      </c>
      <c r="CN72" s="87">
        <v>5732</v>
      </c>
      <c r="CO72" s="87">
        <v>0</v>
      </c>
      <c r="CP72" s="87">
        <v>0</v>
      </c>
      <c r="CQ72" s="87">
        <v>0</v>
      </c>
      <c r="CR72" s="87">
        <v>0</v>
      </c>
      <c r="CS72" s="87">
        <v>95075.679522508755</v>
      </c>
      <c r="CT72" s="87"/>
      <c r="CU72" s="87">
        <v>2537.7700000000077</v>
      </c>
      <c r="CV72" s="87"/>
      <c r="CW72" s="87"/>
      <c r="CX72" s="87"/>
      <c r="CY72" s="69"/>
    </row>
    <row r="73" spans="1:103" x14ac:dyDescent="0.25">
      <c r="A73" s="104" t="s">
        <v>508</v>
      </c>
      <c r="B73" s="69" t="s">
        <v>509</v>
      </c>
      <c r="C73" s="69"/>
      <c r="D73" s="84">
        <v>3010</v>
      </c>
      <c r="E73" s="69" t="s">
        <v>509</v>
      </c>
      <c r="F73" s="69" t="e">
        <v>#N/A</v>
      </c>
      <c r="G73" s="69"/>
      <c r="H73" s="69"/>
      <c r="I73" s="69"/>
      <c r="J73" s="69"/>
      <c r="K73" s="69"/>
      <c r="L73" s="69"/>
      <c r="M73" s="69"/>
      <c r="N73" s="69"/>
      <c r="O73" s="69"/>
      <c r="P73" s="69"/>
      <c r="Q73" s="69"/>
      <c r="R73" s="69"/>
      <c r="S73" s="69"/>
      <c r="T73" s="69"/>
      <c r="U73" s="69"/>
      <c r="V73" s="69"/>
      <c r="W73" s="69"/>
      <c r="X73" s="69"/>
      <c r="Y73" s="69"/>
      <c r="Z73" s="87">
        <f>'CFR V1'!Z73</f>
        <v>109076.80999999998</v>
      </c>
      <c r="AA73" s="87">
        <f>'CFR V1'!AA73</f>
        <v>17295.980000000003</v>
      </c>
      <c r="AB73" s="87">
        <f>'CFR V1'!AB73</f>
        <v>0</v>
      </c>
      <c r="AC73" s="87">
        <f>'CFR V1'!AC73+'ARBOR CFR'!G73</f>
        <v>0</v>
      </c>
      <c r="AD73" s="87">
        <f>'CFR V1'!AD73+'ARBOR CFR'!H73</f>
        <v>0</v>
      </c>
      <c r="AE73" s="87">
        <f>'CFR V1'!AE73+'ARBOR CFR'!I73</f>
        <v>18457</v>
      </c>
      <c r="AF73" s="87">
        <f>'CFR V1'!AF73+'ARBOR CFR'!J73</f>
        <v>0</v>
      </c>
      <c r="AG73" s="87">
        <f>'CFR V1'!AG73+'ARBOR CFR'!K73</f>
        <v>0</v>
      </c>
      <c r="AH73" s="87">
        <f>'CFR V1'!AH73+'ARBOR CFR'!L73</f>
        <v>6967</v>
      </c>
      <c r="AI73" s="87">
        <f>'CFR V1'!AI73+'ARBOR CFR'!M73</f>
        <v>0</v>
      </c>
      <c r="AJ73" s="87">
        <f>'CFR V1'!AJ73+'ARBOR CFR'!N73</f>
        <v>0</v>
      </c>
      <c r="AK73" s="87">
        <f>'CFR V1'!AK73+'ARBOR CFR'!O73</f>
        <v>7.5</v>
      </c>
      <c r="AL73" s="87">
        <f>'CFR V1'!AL73+'ARBOR CFR'!P73</f>
        <v>2950.55</v>
      </c>
      <c r="AM73" s="87">
        <f>'CFR V1'!AM73+'ARBOR CFR'!Q73</f>
        <v>540</v>
      </c>
      <c r="AN73" s="87">
        <f>'CFR V1'!AN73+'ARBOR CFR'!R73</f>
        <v>0</v>
      </c>
      <c r="AO73" s="87">
        <f>'CFR V1'!AO73+'CFR V1'!DB73+'ARBOR CFR'!S73+'ARBOR CFR'!BN73</f>
        <v>0</v>
      </c>
      <c r="AP73" s="87">
        <f>'CFR V1'!AP73+'ARBOR CFR'!T73</f>
        <v>61.04</v>
      </c>
      <c r="AQ73" s="87">
        <f>'CFR V1'!AQ73+'ARBOR CFR'!U73</f>
        <v>0</v>
      </c>
      <c r="AR73" s="87">
        <f>'CFR V1'!AR73+'ARBOR CFR'!V73</f>
        <v>0</v>
      </c>
      <c r="AS73" s="87">
        <f>'CFR V1'!AS73+'ARBOR CFR'!W73</f>
        <v>0</v>
      </c>
      <c r="AT73" s="87">
        <f>'CFR V1'!AT73+'ARBOR CFR'!Z73</f>
        <v>0</v>
      </c>
      <c r="AU73" s="87">
        <f>'CFR V1'!AU73+'ARBOR CFR'!AA73</f>
        <v>0</v>
      </c>
      <c r="AV73" s="87">
        <f>'CFR V1'!AV73+'ARBOR CFR'!AB73</f>
        <v>0</v>
      </c>
      <c r="AW73" s="87">
        <f>'CFR V1'!AW73+'ARBOR CFR'!AC73</f>
        <v>0</v>
      </c>
      <c r="AX73" s="87">
        <f>'CFR V1'!AX73+'ARBOR CFR'!AD73</f>
        <v>0.01</v>
      </c>
      <c r="AY73" s="87">
        <f>'CFR V1'!AY73+'ARBOR CFR'!AE73</f>
        <v>0</v>
      </c>
      <c r="AZ73" s="87">
        <f>'CFR V1'!AZ73+'ARBOR CFR'!AF73</f>
        <v>0</v>
      </c>
      <c r="BA73" s="87">
        <f>'CFR V1'!BA73+'ARBOR CFR'!AG73</f>
        <v>0</v>
      </c>
      <c r="BB73" s="87">
        <f>'CFR V1'!BB73+'ARBOR CFR'!AH73</f>
        <v>222.46</v>
      </c>
      <c r="BC73" s="87">
        <f>'CFR V1'!BC73+'ARBOR CFR'!AI73</f>
        <v>0</v>
      </c>
      <c r="BD73" s="87">
        <f>'CFR V1'!BD73+'ARBOR CFR'!AJ73</f>
        <v>0</v>
      </c>
      <c r="BE73" s="87">
        <f>'CFR V1'!BE73+'ARBOR CFR'!AK73</f>
        <v>0</v>
      </c>
      <c r="BF73" s="87">
        <f>'CFR V1'!BF73+'ARBOR CFR'!AL73</f>
        <v>0</v>
      </c>
      <c r="BG73" s="87">
        <f>'CFR V1'!BG73+'ARBOR CFR'!AM73</f>
        <v>1002.4</v>
      </c>
      <c r="BH73" s="87">
        <f>'CFR V1'!BH73+'ARBOR CFR'!AN73</f>
        <v>165.55</v>
      </c>
      <c r="BI73" s="87">
        <f>'CFR V1'!BI73+'ARBOR CFR'!AO73</f>
        <v>978.72</v>
      </c>
      <c r="BJ73" s="87">
        <f>'CFR V1'!BJ73+'ARBOR CFR'!AP73</f>
        <v>0</v>
      </c>
      <c r="BK73" s="87">
        <f>'CFR V1'!BK73+'ARBOR CFR'!AQ73</f>
        <v>115.78</v>
      </c>
      <c r="BL73" s="87">
        <f>'CFR V1'!BL73+'CFR V1'!DB73+'ARBOR CFR'!AR73+'ARBOR CFR'!BM73</f>
        <v>1052.1300000000001</v>
      </c>
      <c r="BM73" s="87">
        <f>'CFR V1'!BM73+'ARBOR CFR'!AS73</f>
        <v>231.66</v>
      </c>
      <c r="BN73" s="87">
        <f>'CFR V1'!BN73+'ARBOR CFR'!AT73</f>
        <v>0</v>
      </c>
      <c r="BO73" s="87">
        <f>'CFR V1'!BO73+'ARBOR CFR'!AU73</f>
        <v>0</v>
      </c>
      <c r="BP73" s="87">
        <f>'CFR V1'!BP73+'ARBOR CFR'!AV73</f>
        <v>0</v>
      </c>
      <c r="BQ73" s="87">
        <f>'CFR V1'!BQ73+'ARBOR CFR'!AW73</f>
        <v>0</v>
      </c>
      <c r="BR73" s="87">
        <f>'CFR V1'!BR73+'ARBOR CFR'!AX73</f>
        <v>0</v>
      </c>
      <c r="BS73" s="87">
        <f>'CFR V1'!BS73+'ARBOR CFR'!AY73</f>
        <v>0</v>
      </c>
      <c r="BT73" s="87">
        <f>'CFR V1'!BT73+'ARBOR CFR'!AZ73</f>
        <v>0</v>
      </c>
      <c r="BU73" s="87">
        <f>'CFR V1'!BU73+'ARBOR CFR'!BA73</f>
        <v>1107.42</v>
      </c>
      <c r="BV73" s="87">
        <f>'CFR V1'!BV73+'ARBOR CFR'!BB73</f>
        <v>0</v>
      </c>
      <c r="BW73" s="87">
        <f>'CFR V1'!BW73+'ARBOR CFR'!BC73</f>
        <v>118181.59</v>
      </c>
      <c r="BX73" s="87">
        <f>'CFR V1'!BX73+'ARBOR CFR'!BD73</f>
        <v>1643.76</v>
      </c>
      <c r="BY73" s="87">
        <f>'CFR V1'!BY73+'ARBOR CFR'!BE73</f>
        <v>6723.12</v>
      </c>
      <c r="BZ73" s="87">
        <f>'CFR V1'!BZ73+'ARBOR CFR'!BF73</f>
        <v>0</v>
      </c>
      <c r="CA73" s="87">
        <f>'CFR V1'!CA73+'ARBOR CFR'!BG73</f>
        <v>463.58</v>
      </c>
      <c r="CB73" s="87">
        <f>'CFR V1'!CB73+'ARBOR CFR'!BH73</f>
        <v>0</v>
      </c>
      <c r="CC73" s="87">
        <f>'CFR V1'!CC73+'ARBOR CFR'!BI73</f>
        <v>0</v>
      </c>
      <c r="CD73" s="87">
        <f>'CFR V1'!CD73+'ARBOR CFR'!BJ73</f>
        <v>0</v>
      </c>
      <c r="CE73" s="87">
        <f>'CFR V1'!CE73+'ARBOR CFR'!BK73</f>
        <v>0</v>
      </c>
      <c r="CF73" s="87">
        <f>'CFR V1'!CF73+'ARBOR CFR'!BL73</f>
        <v>0</v>
      </c>
      <c r="CG73" s="87">
        <v>0</v>
      </c>
      <c r="CH73" s="87">
        <v>0</v>
      </c>
      <c r="CI73" s="87">
        <v>0</v>
      </c>
      <c r="CJ73" s="87">
        <v>1</v>
      </c>
      <c r="CK73" s="87">
        <v>0</v>
      </c>
      <c r="CL73" s="87">
        <v>17109.439999999999</v>
      </c>
      <c r="CM73" s="87">
        <v>0</v>
      </c>
      <c r="CN73" s="87">
        <v>186.54</v>
      </c>
      <c r="CO73" s="87">
        <v>0</v>
      </c>
      <c r="CP73" s="87">
        <v>0</v>
      </c>
      <c r="CQ73" s="87">
        <v>0</v>
      </c>
      <c r="CR73" s="87">
        <v>0</v>
      </c>
      <c r="CS73" s="87">
        <v>6171.7200000000012</v>
      </c>
      <c r="CT73" s="87"/>
      <c r="CU73" s="87">
        <v>0</v>
      </c>
      <c r="CV73" s="87"/>
      <c r="CW73" s="87"/>
      <c r="CX73" s="87"/>
      <c r="CY73" s="69"/>
    </row>
    <row r="74" spans="1:103" x14ac:dyDescent="0.25">
      <c r="A74" s="104" t="s">
        <v>512</v>
      </c>
      <c r="B74" s="69" t="s">
        <v>513</v>
      </c>
      <c r="C74" s="69"/>
      <c r="D74" s="84">
        <v>3322</v>
      </c>
      <c r="E74" s="69" t="s">
        <v>513</v>
      </c>
      <c r="F74" s="69" t="s">
        <v>514</v>
      </c>
      <c r="G74" s="69"/>
      <c r="H74" s="69"/>
      <c r="I74" s="69"/>
      <c r="J74" s="69"/>
      <c r="K74" s="69"/>
      <c r="L74" s="69"/>
      <c r="M74" s="69"/>
      <c r="N74" s="69"/>
      <c r="O74" s="69"/>
      <c r="P74" s="69"/>
      <c r="Q74" s="69"/>
      <c r="R74" s="69"/>
      <c r="S74" s="69"/>
      <c r="T74" s="69"/>
      <c r="U74" s="69"/>
      <c r="V74" s="69"/>
      <c r="W74" s="69"/>
      <c r="X74" s="69"/>
      <c r="Y74" s="69"/>
      <c r="Z74" s="87">
        <f>'CFR V1'!Z74</f>
        <v>104574.41999999975</v>
      </c>
      <c r="AA74" s="87">
        <f>'CFR V1'!AA74</f>
        <v>1758.739999999998</v>
      </c>
      <c r="AB74" s="87">
        <f>'CFR V1'!AB74</f>
        <v>0</v>
      </c>
      <c r="AC74" s="87">
        <f>'CFR V1'!AC74+'ARBOR CFR'!G74</f>
        <v>244378</v>
      </c>
      <c r="AD74" s="87">
        <f>'CFR V1'!AD74+'ARBOR CFR'!H74</f>
        <v>0</v>
      </c>
      <c r="AE74" s="87">
        <f>'CFR V1'!AE74+'ARBOR CFR'!I74</f>
        <v>23869</v>
      </c>
      <c r="AF74" s="87">
        <f>'CFR V1'!AF74+'ARBOR CFR'!J74</f>
        <v>0</v>
      </c>
      <c r="AG74" s="87">
        <f>'CFR V1'!AG74+'ARBOR CFR'!K74</f>
        <v>4862.5</v>
      </c>
      <c r="AH74" s="87">
        <f>'CFR V1'!AH74+'ARBOR CFR'!L74</f>
        <v>25821</v>
      </c>
      <c r="AI74" s="87">
        <f>'CFR V1'!AI74+'ARBOR CFR'!M74</f>
        <v>0</v>
      </c>
      <c r="AJ74" s="87">
        <f>'CFR V1'!AJ74+'ARBOR CFR'!N74</f>
        <v>396.5</v>
      </c>
      <c r="AK74" s="87">
        <f>'CFR V1'!AK74+'ARBOR CFR'!O74</f>
        <v>5928.81</v>
      </c>
      <c r="AL74" s="87">
        <f>'CFR V1'!AL74+'ARBOR CFR'!P74</f>
        <v>5073.58</v>
      </c>
      <c r="AM74" s="87">
        <f>'CFR V1'!AM74+'ARBOR CFR'!Q74</f>
        <v>2670.4</v>
      </c>
      <c r="AN74" s="87">
        <f>'CFR V1'!AN74+'ARBOR CFR'!R74</f>
        <v>1000</v>
      </c>
      <c r="AO74" s="87">
        <f>'CFR V1'!AO74+'CFR V1'!DB74+'ARBOR CFR'!S74+'ARBOR CFR'!BN74</f>
        <v>3036</v>
      </c>
      <c r="AP74" s="87">
        <f>'CFR V1'!AP74+'ARBOR CFR'!T74</f>
        <v>4545.66</v>
      </c>
      <c r="AQ74" s="87">
        <f>'CFR V1'!AQ74+'ARBOR CFR'!U74</f>
        <v>0</v>
      </c>
      <c r="AR74" s="87">
        <f>'CFR V1'!AR74+'ARBOR CFR'!V74</f>
        <v>0</v>
      </c>
      <c r="AS74" s="87">
        <f>'CFR V1'!AS74+'ARBOR CFR'!W74</f>
        <v>0</v>
      </c>
      <c r="AT74" s="87">
        <f>'CFR V1'!AT74+'ARBOR CFR'!Z74</f>
        <v>145668.01999999999</v>
      </c>
      <c r="AU74" s="87">
        <f>'CFR V1'!AU74+'ARBOR CFR'!AA74</f>
        <v>2626.33</v>
      </c>
      <c r="AV74" s="87">
        <f>'CFR V1'!AV74+'ARBOR CFR'!AB74</f>
        <v>56647.899999999914</v>
      </c>
      <c r="AW74" s="87">
        <f>'CFR V1'!AW74+'ARBOR CFR'!AC74</f>
        <v>6705.1</v>
      </c>
      <c r="AX74" s="87">
        <f>'CFR V1'!AX74+'ARBOR CFR'!AD74</f>
        <v>17051.669999999998</v>
      </c>
      <c r="AY74" s="87">
        <f>'CFR V1'!AY74+'ARBOR CFR'!AE74</f>
        <v>0</v>
      </c>
      <c r="AZ74" s="87">
        <f>'CFR V1'!AZ74+'ARBOR CFR'!AF74</f>
        <v>5362.4100000000008</v>
      </c>
      <c r="BA74" s="87">
        <f>'CFR V1'!BA74+'ARBOR CFR'!AG74</f>
        <v>732.13</v>
      </c>
      <c r="BB74" s="87">
        <f>'CFR V1'!BB74+'ARBOR CFR'!AH74</f>
        <v>498.5</v>
      </c>
      <c r="BC74" s="87">
        <f>'CFR V1'!BC74+'ARBOR CFR'!AI74</f>
        <v>11889.67</v>
      </c>
      <c r="BD74" s="87">
        <f>'CFR V1'!BD74+'ARBOR CFR'!AJ74</f>
        <v>0</v>
      </c>
      <c r="BE74" s="87">
        <f>'CFR V1'!BE74+'ARBOR CFR'!AK74</f>
        <v>10094.02</v>
      </c>
      <c r="BF74" s="87">
        <f>'CFR V1'!BF74+'ARBOR CFR'!AL74</f>
        <v>1609.18</v>
      </c>
      <c r="BG74" s="87">
        <f>'CFR V1'!BG74+'ARBOR CFR'!AM74</f>
        <v>383.23</v>
      </c>
      <c r="BH74" s="87">
        <f>'CFR V1'!BH74+'ARBOR CFR'!AN74</f>
        <v>585</v>
      </c>
      <c r="BI74" s="87">
        <f>'CFR V1'!BI74+'ARBOR CFR'!AO74</f>
        <v>1911.56</v>
      </c>
      <c r="BJ74" s="87">
        <f>'CFR V1'!BJ74+'ARBOR CFR'!AP74</f>
        <v>0</v>
      </c>
      <c r="BK74" s="87">
        <f>'CFR V1'!BK74+'ARBOR CFR'!AQ74</f>
        <v>9404.2099999999991</v>
      </c>
      <c r="BL74" s="87">
        <f>'CFR V1'!BL74+'CFR V1'!DB74+'ARBOR CFR'!AR74+'ARBOR CFR'!BM74</f>
        <v>17641.120000000003</v>
      </c>
      <c r="BM74" s="87">
        <f>'CFR V1'!BM74+'ARBOR CFR'!AS74</f>
        <v>214</v>
      </c>
      <c r="BN74" s="87">
        <f>'CFR V1'!BN74+'ARBOR CFR'!AT74</f>
        <v>0</v>
      </c>
      <c r="BO74" s="87">
        <f>'CFR V1'!BO74+'ARBOR CFR'!AU74</f>
        <v>0</v>
      </c>
      <c r="BP74" s="87">
        <f>'CFR V1'!BP74+'ARBOR CFR'!AV74</f>
        <v>0</v>
      </c>
      <c r="BQ74" s="87">
        <f>'CFR V1'!BQ74+'ARBOR CFR'!AW74</f>
        <v>0</v>
      </c>
      <c r="BR74" s="87">
        <f>'CFR V1'!BR74+'ARBOR CFR'!AX74</f>
        <v>0</v>
      </c>
      <c r="BS74" s="87">
        <f>'CFR V1'!BS74+'ARBOR CFR'!AY74</f>
        <v>0</v>
      </c>
      <c r="BT74" s="87">
        <f>'CFR V1'!BT74+'ARBOR CFR'!AZ74</f>
        <v>0</v>
      </c>
      <c r="BU74" s="87">
        <f>'CFR V1'!BU74+'ARBOR CFR'!BA74</f>
        <v>5052.5199999999995</v>
      </c>
      <c r="BV74" s="87">
        <f>'CFR V1'!BV74+'ARBOR CFR'!BB74</f>
        <v>929.58</v>
      </c>
      <c r="BW74" s="87">
        <f>'CFR V1'!BW74+'ARBOR CFR'!BC74</f>
        <v>84801.98</v>
      </c>
      <c r="BX74" s="87">
        <f>'CFR V1'!BX74+'ARBOR CFR'!BD74</f>
        <v>23691.71</v>
      </c>
      <c r="BY74" s="87">
        <f>'CFR V1'!BY74+'ARBOR CFR'!BE74</f>
        <v>0</v>
      </c>
      <c r="BZ74" s="87">
        <f>'CFR V1'!BZ74+'ARBOR CFR'!BF74</f>
        <v>4098.3599999999997</v>
      </c>
      <c r="CA74" s="87">
        <f>'CFR V1'!CA74+'ARBOR CFR'!BG74</f>
        <v>13082.16</v>
      </c>
      <c r="CB74" s="87">
        <f>'CFR V1'!CB74+'ARBOR CFR'!BH74</f>
        <v>0</v>
      </c>
      <c r="CC74" s="87">
        <f>'CFR V1'!CC74+'ARBOR CFR'!BI74</f>
        <v>0</v>
      </c>
      <c r="CD74" s="87">
        <f>'CFR V1'!CD74+'ARBOR CFR'!BJ74</f>
        <v>0</v>
      </c>
      <c r="CE74" s="87">
        <f>'CFR V1'!CE74+'ARBOR CFR'!BK74</f>
        <v>0</v>
      </c>
      <c r="CF74" s="87">
        <f>'CFR V1'!CF74+'ARBOR CFR'!BL74</f>
        <v>0</v>
      </c>
      <c r="CG74" s="87">
        <v>0</v>
      </c>
      <c r="CH74" s="87">
        <v>0</v>
      </c>
      <c r="CI74" s="87">
        <v>0</v>
      </c>
      <c r="CJ74" s="87">
        <v>1</v>
      </c>
      <c r="CK74" s="87">
        <v>0</v>
      </c>
      <c r="CL74" s="87">
        <v>0</v>
      </c>
      <c r="CM74" s="87">
        <v>0</v>
      </c>
      <c r="CN74" s="87">
        <v>0</v>
      </c>
      <c r="CO74" s="87">
        <v>0</v>
      </c>
      <c r="CP74" s="87">
        <v>0</v>
      </c>
      <c r="CQ74" s="87">
        <v>0</v>
      </c>
      <c r="CR74" s="87">
        <v>0</v>
      </c>
      <c r="CS74" s="87">
        <v>-3014.1300000001793</v>
      </c>
      <c r="CT74" s="87"/>
      <c r="CU74" s="87">
        <v>1758.739999999998</v>
      </c>
      <c r="CV74" s="87"/>
      <c r="CW74" s="87"/>
      <c r="CX74" s="87"/>
      <c r="CY74" s="69"/>
    </row>
    <row r="75" spans="1:103" x14ac:dyDescent="0.25">
      <c r="A75" s="103" t="s">
        <v>517</v>
      </c>
      <c r="B75" s="69" t="s">
        <v>518</v>
      </c>
      <c r="C75" s="69"/>
      <c r="D75" s="84">
        <v>2007</v>
      </c>
      <c r="E75" s="69" t="s">
        <v>518</v>
      </c>
      <c r="F75" s="69" t="s">
        <v>519</v>
      </c>
      <c r="G75" s="69"/>
      <c r="H75" s="69"/>
      <c r="I75" s="69"/>
      <c r="J75" s="69"/>
      <c r="K75" s="69"/>
      <c r="L75" s="69"/>
      <c r="M75" s="69"/>
      <c r="N75" s="69"/>
      <c r="O75" s="69"/>
      <c r="P75" s="69"/>
      <c r="Q75" s="69"/>
      <c r="R75" s="69"/>
      <c r="S75" s="69"/>
      <c r="T75" s="69"/>
      <c r="U75" s="69"/>
      <c r="V75" s="69"/>
      <c r="W75" s="69"/>
      <c r="X75" s="69"/>
      <c r="Y75" s="69"/>
      <c r="Z75" s="87">
        <f>'CFR V1'!Z75</f>
        <v>162091.32000000036</v>
      </c>
      <c r="AA75" s="87">
        <f>'CFR V1'!AA75</f>
        <v>21044.390000000003</v>
      </c>
      <c r="AB75" s="87">
        <f>'CFR V1'!AB75</f>
        <v>0</v>
      </c>
      <c r="AC75" s="87">
        <f>'CFR V1'!AC75+'ARBOR CFR'!G75</f>
        <v>1721519.18</v>
      </c>
      <c r="AD75" s="87">
        <f>'CFR V1'!AD75+'ARBOR CFR'!H75</f>
        <v>0</v>
      </c>
      <c r="AE75" s="87">
        <f>'CFR V1'!AE75+'ARBOR CFR'!I75</f>
        <v>51080</v>
      </c>
      <c r="AF75" s="87">
        <f>'CFR V1'!AF75+'ARBOR CFR'!J75</f>
        <v>0</v>
      </c>
      <c r="AG75" s="87">
        <f>'CFR V1'!AG75+'ARBOR CFR'!K75</f>
        <v>105850</v>
      </c>
      <c r="AH75" s="87">
        <f>'CFR V1'!AH75+'ARBOR CFR'!L75</f>
        <v>99313.03</v>
      </c>
      <c r="AI75" s="87">
        <f>'CFR V1'!AI75+'ARBOR CFR'!M75</f>
        <v>0</v>
      </c>
      <c r="AJ75" s="87">
        <f>'CFR V1'!AJ75+'ARBOR CFR'!N75</f>
        <v>4717.5</v>
      </c>
      <c r="AK75" s="87">
        <f>'CFR V1'!AK75+'ARBOR CFR'!O75</f>
        <v>40317.9</v>
      </c>
      <c r="AL75" s="87">
        <f>'CFR V1'!AL75+'ARBOR CFR'!P75</f>
        <v>36961.729999999996</v>
      </c>
      <c r="AM75" s="87">
        <f>'CFR V1'!AM75+'ARBOR CFR'!Q75</f>
        <v>2160</v>
      </c>
      <c r="AN75" s="87">
        <f>'CFR V1'!AN75+'ARBOR CFR'!R75</f>
        <v>0</v>
      </c>
      <c r="AO75" s="87">
        <f>'CFR V1'!AO75+'CFR V1'!DB75+'ARBOR CFR'!S75+'ARBOR CFR'!BN75</f>
        <v>17371.75</v>
      </c>
      <c r="AP75" s="87">
        <f>'CFR V1'!AP75+'ARBOR CFR'!T75</f>
        <v>11637.17</v>
      </c>
      <c r="AQ75" s="87">
        <f>'CFR V1'!AQ75+'ARBOR CFR'!U75</f>
        <v>0</v>
      </c>
      <c r="AR75" s="87">
        <f>'CFR V1'!AR75+'ARBOR CFR'!V75</f>
        <v>0</v>
      </c>
      <c r="AS75" s="87">
        <f>'CFR V1'!AS75+'ARBOR CFR'!W75</f>
        <v>0</v>
      </c>
      <c r="AT75" s="87">
        <f>'CFR V1'!AT75+'ARBOR CFR'!Z75</f>
        <v>1074920.54</v>
      </c>
      <c r="AU75" s="87">
        <f>'CFR V1'!AU75+'ARBOR CFR'!AA75</f>
        <v>5414.07</v>
      </c>
      <c r="AV75" s="87">
        <f>'CFR V1'!AV75+'ARBOR CFR'!AB75</f>
        <v>332569.98000000097</v>
      </c>
      <c r="AW75" s="87">
        <f>'CFR V1'!AW75+'ARBOR CFR'!AC75</f>
        <v>0</v>
      </c>
      <c r="AX75" s="87">
        <f>'CFR V1'!AX75+'ARBOR CFR'!AD75</f>
        <v>76575.27</v>
      </c>
      <c r="AY75" s="87">
        <f>'CFR V1'!AY75+'ARBOR CFR'!AE75</f>
        <v>0</v>
      </c>
      <c r="AZ75" s="87">
        <f>'CFR V1'!AZ75+'ARBOR CFR'!AF75</f>
        <v>54540.450000000019</v>
      </c>
      <c r="BA75" s="87">
        <f>'CFR V1'!BA75+'ARBOR CFR'!AG75</f>
        <v>10595.980000000001</v>
      </c>
      <c r="BB75" s="87">
        <f>'CFR V1'!BB75+'ARBOR CFR'!AH75</f>
        <v>3108.5</v>
      </c>
      <c r="BC75" s="87">
        <f>'CFR V1'!BC75+'ARBOR CFR'!AI75</f>
        <v>7604.8200000000006</v>
      </c>
      <c r="BD75" s="87">
        <f>'CFR V1'!BD75+'ARBOR CFR'!AJ75</f>
        <v>0</v>
      </c>
      <c r="BE75" s="87">
        <f>'CFR V1'!BE75+'ARBOR CFR'!AK75</f>
        <v>19758.479999999996</v>
      </c>
      <c r="BF75" s="87">
        <f>'CFR V1'!BF75+'ARBOR CFR'!AL75</f>
        <v>13615.92</v>
      </c>
      <c r="BG75" s="87">
        <f>'CFR V1'!BG75+'ARBOR CFR'!AM75</f>
        <v>49555.859999999986</v>
      </c>
      <c r="BH75" s="87">
        <f>'CFR V1'!BH75+'ARBOR CFR'!AN75</f>
        <v>6380.95</v>
      </c>
      <c r="BI75" s="87">
        <f>'CFR V1'!BI75+'ARBOR CFR'!AO75</f>
        <v>39978.79</v>
      </c>
      <c r="BJ75" s="87">
        <f>'CFR V1'!BJ75+'ARBOR CFR'!AP75</f>
        <v>0</v>
      </c>
      <c r="BK75" s="87">
        <f>'CFR V1'!BK75+'ARBOR CFR'!AQ75</f>
        <v>7269.2</v>
      </c>
      <c r="BL75" s="87">
        <f>'CFR V1'!BL75+'CFR V1'!DB75+'ARBOR CFR'!AR75+'ARBOR CFR'!BM75</f>
        <v>38972.189999999995</v>
      </c>
      <c r="BM75" s="87">
        <f>'CFR V1'!BM75+'ARBOR CFR'!AS75</f>
        <v>13861.36</v>
      </c>
      <c r="BN75" s="87">
        <f>'CFR V1'!BN75+'ARBOR CFR'!AT75</f>
        <v>0</v>
      </c>
      <c r="BO75" s="87">
        <f>'CFR V1'!BO75+'ARBOR CFR'!AU75</f>
        <v>0</v>
      </c>
      <c r="BP75" s="87">
        <f>'CFR V1'!BP75+'ARBOR CFR'!AV75</f>
        <v>0</v>
      </c>
      <c r="BQ75" s="87">
        <f>'CFR V1'!BQ75+'ARBOR CFR'!AW75</f>
        <v>0</v>
      </c>
      <c r="BR75" s="87">
        <f>'CFR V1'!BR75+'ARBOR CFR'!AX75</f>
        <v>0</v>
      </c>
      <c r="BS75" s="87">
        <f>'CFR V1'!BS75+'ARBOR CFR'!AY75</f>
        <v>0</v>
      </c>
      <c r="BT75" s="87">
        <f>'CFR V1'!BT75+'ARBOR CFR'!AZ75</f>
        <v>39.56</v>
      </c>
      <c r="BU75" s="87">
        <f>'CFR V1'!BU75+'ARBOR CFR'!BA75</f>
        <v>15686.91</v>
      </c>
      <c r="BV75" s="87">
        <f>'CFR V1'!BV75+'ARBOR CFR'!BB75</f>
        <v>8073</v>
      </c>
      <c r="BW75" s="87">
        <f>'CFR V1'!BW75+'ARBOR CFR'!BC75</f>
        <v>10526.29</v>
      </c>
      <c r="BX75" s="87">
        <f>'CFR V1'!BX75+'ARBOR CFR'!BD75</f>
        <v>103970.73</v>
      </c>
      <c r="BY75" s="87">
        <f>'CFR V1'!BY75+'ARBOR CFR'!BE75</f>
        <v>47457.83</v>
      </c>
      <c r="BZ75" s="87">
        <f>'CFR V1'!BZ75+'ARBOR CFR'!BF75</f>
        <v>37022.28</v>
      </c>
      <c r="CA75" s="87">
        <f>'CFR V1'!CA75+'ARBOR CFR'!BG75</f>
        <v>35410.339999999997</v>
      </c>
      <c r="CB75" s="87">
        <f>'CFR V1'!CB75+'ARBOR CFR'!BH75</f>
        <v>0</v>
      </c>
      <c r="CC75" s="87">
        <f>'CFR V1'!CC75+'ARBOR CFR'!BI75</f>
        <v>0</v>
      </c>
      <c r="CD75" s="87">
        <f>'CFR V1'!CD75+'ARBOR CFR'!BJ75</f>
        <v>4707.5</v>
      </c>
      <c r="CE75" s="87">
        <f>'CFR V1'!CE75+'ARBOR CFR'!BK75</f>
        <v>0</v>
      </c>
      <c r="CF75" s="87">
        <f>'CFR V1'!CF75+'ARBOR CFR'!BL75</f>
        <v>0</v>
      </c>
      <c r="CG75" s="87">
        <v>7855.15</v>
      </c>
      <c r="CH75" s="87">
        <v>0</v>
      </c>
      <c r="CI75" s="87">
        <v>0</v>
      </c>
      <c r="CJ75" s="87">
        <v>1</v>
      </c>
      <c r="CK75" s="87">
        <v>0</v>
      </c>
      <c r="CL75" s="87">
        <v>45656.19</v>
      </c>
      <c r="CM75" s="87">
        <v>968.23</v>
      </c>
      <c r="CN75" s="87">
        <v>535</v>
      </c>
      <c r="CO75" s="87">
        <v>0</v>
      </c>
      <c r="CP75" s="87">
        <v>0</v>
      </c>
      <c r="CQ75" s="87">
        <v>0</v>
      </c>
      <c r="CR75" s="87">
        <v>0</v>
      </c>
      <c r="CS75" s="87">
        <v>196006.29999999865</v>
      </c>
      <c r="CT75" s="87"/>
      <c r="CU75" s="87">
        <v>-18259.880000000005</v>
      </c>
      <c r="CV75" s="87"/>
      <c r="CW75" s="87"/>
      <c r="CX75" s="87"/>
      <c r="CY75" s="69"/>
    </row>
    <row r="76" spans="1:103" x14ac:dyDescent="0.25">
      <c r="A76" s="103" t="s">
        <v>522</v>
      </c>
      <c r="B76" s="69" t="s">
        <v>523</v>
      </c>
      <c r="C76" s="69"/>
      <c r="D76" s="84">
        <v>2009</v>
      </c>
      <c r="E76" s="69" t="s">
        <v>523</v>
      </c>
      <c r="F76" s="69" t="s">
        <v>524</v>
      </c>
      <c r="G76" s="69"/>
      <c r="H76" s="69"/>
      <c r="I76" s="69"/>
      <c r="J76" s="69"/>
      <c r="K76" s="69"/>
      <c r="L76" s="69"/>
      <c r="M76" s="69"/>
      <c r="N76" s="69"/>
      <c r="O76" s="69"/>
      <c r="P76" s="69"/>
      <c r="Q76" s="69"/>
      <c r="R76" s="69"/>
      <c r="S76" s="69"/>
      <c r="T76" s="69"/>
      <c r="U76" s="69"/>
      <c r="V76" s="69"/>
      <c r="W76" s="69"/>
      <c r="X76" s="69"/>
      <c r="Y76" s="69"/>
      <c r="Z76" s="87">
        <f>'CFR V1'!Z76</f>
        <v>187517.46999999986</v>
      </c>
      <c r="AA76" s="87">
        <f>'CFR V1'!AA76</f>
        <v>11852.490000000005</v>
      </c>
      <c r="AB76" s="87">
        <f>'CFR V1'!AB76</f>
        <v>0</v>
      </c>
      <c r="AC76" s="87">
        <f>'CFR V1'!AC76+'ARBOR CFR'!G76</f>
        <v>1477901.36</v>
      </c>
      <c r="AD76" s="87">
        <f>'CFR V1'!AD76+'ARBOR CFR'!H76</f>
        <v>0</v>
      </c>
      <c r="AE76" s="87">
        <f>'CFR V1'!AE76+'ARBOR CFR'!I76</f>
        <v>67011</v>
      </c>
      <c r="AF76" s="87">
        <f>'CFR V1'!AF76+'ARBOR CFR'!J76</f>
        <v>0</v>
      </c>
      <c r="AG76" s="87">
        <f>'CFR V1'!AG76+'ARBOR CFR'!K76</f>
        <v>115140</v>
      </c>
      <c r="AH76" s="87">
        <f>'CFR V1'!AH76+'ARBOR CFR'!L76</f>
        <v>70743.83</v>
      </c>
      <c r="AI76" s="87">
        <f>'CFR V1'!AI76+'ARBOR CFR'!M76</f>
        <v>2300</v>
      </c>
      <c r="AJ76" s="87">
        <f>'CFR V1'!AJ76+'ARBOR CFR'!N76</f>
        <v>1536</v>
      </c>
      <c r="AK76" s="87">
        <f>'CFR V1'!AK76+'ARBOR CFR'!O76</f>
        <v>40531.1</v>
      </c>
      <c r="AL76" s="87">
        <f>'CFR V1'!AL76+'ARBOR CFR'!P76</f>
        <v>14399.31</v>
      </c>
      <c r="AM76" s="87">
        <f>'CFR V1'!AM76+'ARBOR CFR'!Q76</f>
        <v>7350</v>
      </c>
      <c r="AN76" s="87">
        <f>'CFR V1'!AN76+'ARBOR CFR'!R76</f>
        <v>0</v>
      </c>
      <c r="AO76" s="87">
        <f>'CFR V1'!AO76+'CFR V1'!DB76+'ARBOR CFR'!S76+'ARBOR CFR'!BN76</f>
        <v>11866.53</v>
      </c>
      <c r="AP76" s="87">
        <f>'CFR V1'!AP76+'ARBOR CFR'!T76</f>
        <v>11350.34</v>
      </c>
      <c r="AQ76" s="87">
        <f>'CFR V1'!AQ76+'ARBOR CFR'!U76</f>
        <v>0</v>
      </c>
      <c r="AR76" s="87">
        <f>'CFR V1'!AR76+'ARBOR CFR'!V76</f>
        <v>0</v>
      </c>
      <c r="AS76" s="87">
        <f>'CFR V1'!AS76+'ARBOR CFR'!W76</f>
        <v>0</v>
      </c>
      <c r="AT76" s="87">
        <f>'CFR V1'!AT76+'ARBOR CFR'!Z76</f>
        <v>712667.1</v>
      </c>
      <c r="AU76" s="87">
        <f>'CFR V1'!AU76+'ARBOR CFR'!AA76</f>
        <v>0</v>
      </c>
      <c r="AV76" s="87">
        <f>'CFR V1'!AV76+'ARBOR CFR'!AB76</f>
        <v>297445.40000000084</v>
      </c>
      <c r="AW76" s="87">
        <f>'CFR V1'!AW76+'ARBOR CFR'!AC76</f>
        <v>33261.5</v>
      </c>
      <c r="AX76" s="87">
        <f>'CFR V1'!AX76+'ARBOR CFR'!AD76</f>
        <v>92780.34</v>
      </c>
      <c r="AY76" s="87">
        <f>'CFR V1'!AY76+'ARBOR CFR'!AE76</f>
        <v>0</v>
      </c>
      <c r="AZ76" s="87">
        <f>'CFR V1'!AZ76+'ARBOR CFR'!AF76</f>
        <v>81053.650000000052</v>
      </c>
      <c r="BA76" s="87">
        <f>'CFR V1'!BA76+'ARBOR CFR'!AG76</f>
        <v>5835.9700000000012</v>
      </c>
      <c r="BB76" s="87">
        <f>'CFR V1'!BB76+'ARBOR CFR'!AH76</f>
        <v>2533.48</v>
      </c>
      <c r="BC76" s="87">
        <f>'CFR V1'!BC76+'ARBOR CFR'!AI76</f>
        <v>0</v>
      </c>
      <c r="BD76" s="87">
        <f>'CFR V1'!BD76+'ARBOR CFR'!AJ76</f>
        <v>11586.95</v>
      </c>
      <c r="BE76" s="87">
        <f>'CFR V1'!BE76+'ARBOR CFR'!AK76</f>
        <v>27851.23</v>
      </c>
      <c r="BF76" s="87">
        <f>'CFR V1'!BF76+'ARBOR CFR'!AL76</f>
        <v>5532.41</v>
      </c>
      <c r="BG76" s="87">
        <f>'CFR V1'!BG76+'ARBOR CFR'!AM76</f>
        <v>30638.9</v>
      </c>
      <c r="BH76" s="87">
        <f>'CFR V1'!BH76+'ARBOR CFR'!AN76</f>
        <v>5523.35</v>
      </c>
      <c r="BI76" s="87">
        <f>'CFR V1'!BI76+'ARBOR CFR'!AO76</f>
        <v>45180.89</v>
      </c>
      <c r="BJ76" s="87">
        <f>'CFR V1'!BJ76+'ARBOR CFR'!AP76</f>
        <v>0</v>
      </c>
      <c r="BK76" s="87">
        <f>'CFR V1'!BK76+'ARBOR CFR'!AQ76</f>
        <v>10523.49</v>
      </c>
      <c r="BL76" s="87">
        <f>'CFR V1'!BL76+'CFR V1'!DB76+'ARBOR CFR'!AR76+'ARBOR CFR'!BM76</f>
        <v>45471.22</v>
      </c>
      <c r="BM76" s="87">
        <f>'CFR V1'!BM76+'ARBOR CFR'!AS76</f>
        <v>20045.78</v>
      </c>
      <c r="BN76" s="87">
        <f>'CFR V1'!BN76+'ARBOR CFR'!AT76</f>
        <v>0</v>
      </c>
      <c r="BO76" s="87">
        <f>'CFR V1'!BO76+'ARBOR CFR'!AU76</f>
        <v>0</v>
      </c>
      <c r="BP76" s="87">
        <f>'CFR V1'!BP76+'ARBOR CFR'!AV76</f>
        <v>0</v>
      </c>
      <c r="BQ76" s="87">
        <f>'CFR V1'!BQ76+'ARBOR CFR'!AW76</f>
        <v>0</v>
      </c>
      <c r="BR76" s="87">
        <f>'CFR V1'!BR76+'ARBOR CFR'!AX76</f>
        <v>0</v>
      </c>
      <c r="BS76" s="87">
        <f>'CFR V1'!BS76+'ARBOR CFR'!AY76</f>
        <v>0</v>
      </c>
      <c r="BT76" s="87">
        <f>'CFR V1'!BT76+'ARBOR CFR'!AZ76</f>
        <v>0</v>
      </c>
      <c r="BU76" s="87">
        <f>'CFR V1'!BU76+'ARBOR CFR'!BA76</f>
        <v>12699.93</v>
      </c>
      <c r="BV76" s="87">
        <f>'CFR V1'!BV76+'ARBOR CFR'!BB76</f>
        <v>6072</v>
      </c>
      <c r="BW76" s="87">
        <f>'CFR V1'!BW76+'ARBOR CFR'!BC76</f>
        <v>12902.96</v>
      </c>
      <c r="BX76" s="87">
        <f>'CFR V1'!BX76+'ARBOR CFR'!BD76</f>
        <v>61299.81</v>
      </c>
      <c r="BY76" s="87">
        <f>'CFR V1'!BY76+'ARBOR CFR'!BE76</f>
        <v>104382.24</v>
      </c>
      <c r="BZ76" s="87">
        <f>'CFR V1'!BZ76+'ARBOR CFR'!BF76</f>
        <v>19348.400000000001</v>
      </c>
      <c r="CA76" s="87">
        <f>'CFR V1'!CA76+'ARBOR CFR'!BG76</f>
        <v>32904.720000000001</v>
      </c>
      <c r="CB76" s="87">
        <f>'CFR V1'!CB76+'ARBOR CFR'!BH76</f>
        <v>0</v>
      </c>
      <c r="CC76" s="87">
        <f>'CFR V1'!CC76+'ARBOR CFR'!BI76</f>
        <v>0</v>
      </c>
      <c r="CD76" s="87">
        <f>'CFR V1'!CD76+'ARBOR CFR'!BJ76</f>
        <v>13728.71</v>
      </c>
      <c r="CE76" s="87">
        <f>'CFR V1'!CE76+'ARBOR CFR'!BK76</f>
        <v>0</v>
      </c>
      <c r="CF76" s="87">
        <f>'CFR V1'!CF76+'ARBOR CFR'!BL76</f>
        <v>0</v>
      </c>
      <c r="CG76" s="87">
        <v>7159</v>
      </c>
      <c r="CH76" s="87">
        <v>0</v>
      </c>
      <c r="CI76" s="87">
        <v>0</v>
      </c>
      <c r="CJ76" s="87">
        <v>1</v>
      </c>
      <c r="CK76" s="87">
        <v>0</v>
      </c>
      <c r="CL76" s="87">
        <v>3290.75</v>
      </c>
      <c r="CM76" s="87">
        <v>0</v>
      </c>
      <c r="CN76" s="87">
        <v>15302.83</v>
      </c>
      <c r="CO76" s="87">
        <v>0</v>
      </c>
      <c r="CP76" s="87">
        <v>0</v>
      </c>
      <c r="CQ76" s="87">
        <v>0</v>
      </c>
      <c r="CR76" s="87">
        <v>0</v>
      </c>
      <c r="CS76" s="87">
        <v>316376.50999999978</v>
      </c>
      <c r="CT76" s="87"/>
      <c r="CU76" s="87">
        <v>417.91000000000349</v>
      </c>
      <c r="CV76" s="87"/>
      <c r="CW76" s="87"/>
      <c r="CX76" s="87"/>
      <c r="CY76" s="69"/>
    </row>
    <row r="77" spans="1:103" x14ac:dyDescent="0.25">
      <c r="A77" s="103" t="s">
        <v>527</v>
      </c>
      <c r="B77" s="69" t="s">
        <v>528</v>
      </c>
      <c r="C77" s="69"/>
      <c r="D77" s="84">
        <v>3090</v>
      </c>
      <c r="E77" s="69" t="s">
        <v>528</v>
      </c>
      <c r="F77" s="69" t="s">
        <v>529</v>
      </c>
      <c r="G77" s="69"/>
      <c r="H77" s="69"/>
      <c r="I77" s="69"/>
      <c r="J77" s="69"/>
      <c r="K77" s="69"/>
      <c r="L77" s="69"/>
      <c r="M77" s="69"/>
      <c r="N77" s="69"/>
      <c r="O77" s="69"/>
      <c r="P77" s="69"/>
      <c r="Q77" s="69"/>
      <c r="R77" s="69"/>
      <c r="S77" s="69"/>
      <c r="T77" s="69"/>
      <c r="U77" s="69"/>
      <c r="V77" s="69"/>
      <c r="W77" s="69"/>
      <c r="X77" s="69"/>
      <c r="Y77" s="69"/>
      <c r="Z77" s="87">
        <f>'CFR V1'!Z77</f>
        <v>-4776.2599999999393</v>
      </c>
      <c r="AA77" s="87">
        <f>'CFR V1'!AA77</f>
        <v>8375.5199999999986</v>
      </c>
      <c r="AB77" s="87">
        <f>'CFR V1'!AB77</f>
        <v>0</v>
      </c>
      <c r="AC77" s="87">
        <f>'CFR V1'!AC77+'ARBOR CFR'!G77</f>
        <v>623395</v>
      </c>
      <c r="AD77" s="87">
        <f>'CFR V1'!AD77+'ARBOR CFR'!H77</f>
        <v>0</v>
      </c>
      <c r="AE77" s="87">
        <f>'CFR V1'!AE77+'ARBOR CFR'!I77</f>
        <v>29446</v>
      </c>
      <c r="AF77" s="87">
        <f>'CFR V1'!AF77+'ARBOR CFR'!J77</f>
        <v>0</v>
      </c>
      <c r="AG77" s="87">
        <f>'CFR V1'!AG77+'ARBOR CFR'!K77</f>
        <v>21760</v>
      </c>
      <c r="AH77" s="87">
        <f>'CFR V1'!AH77+'ARBOR CFR'!L77</f>
        <v>45451</v>
      </c>
      <c r="AI77" s="87">
        <f>'CFR V1'!AI77+'ARBOR CFR'!M77</f>
        <v>0</v>
      </c>
      <c r="AJ77" s="87">
        <f>'CFR V1'!AJ77+'ARBOR CFR'!N77</f>
        <v>0</v>
      </c>
      <c r="AK77" s="87">
        <f>'CFR V1'!AK77+'ARBOR CFR'!O77</f>
        <v>31541.97</v>
      </c>
      <c r="AL77" s="87">
        <f>'CFR V1'!AL77+'ARBOR CFR'!P77</f>
        <v>11080</v>
      </c>
      <c r="AM77" s="87">
        <f>'CFR V1'!AM77+'ARBOR CFR'!Q77</f>
        <v>0</v>
      </c>
      <c r="AN77" s="87">
        <f>'CFR V1'!AN77+'ARBOR CFR'!R77</f>
        <v>0</v>
      </c>
      <c r="AO77" s="87">
        <f>'CFR V1'!AO77+'CFR V1'!DB77+'ARBOR CFR'!S77+'ARBOR CFR'!BN77</f>
        <v>25958.39</v>
      </c>
      <c r="AP77" s="87">
        <f>'CFR V1'!AP77+'ARBOR CFR'!T77</f>
        <v>8247.3799999999992</v>
      </c>
      <c r="AQ77" s="87">
        <f>'CFR V1'!AQ77+'ARBOR CFR'!U77</f>
        <v>0</v>
      </c>
      <c r="AR77" s="87">
        <f>'CFR V1'!AR77+'ARBOR CFR'!V77</f>
        <v>0</v>
      </c>
      <c r="AS77" s="87">
        <f>'CFR V1'!AS77+'ARBOR CFR'!W77</f>
        <v>0</v>
      </c>
      <c r="AT77" s="87">
        <f>'CFR V1'!AT77+'ARBOR CFR'!Z77</f>
        <v>339455.85</v>
      </c>
      <c r="AU77" s="87">
        <f>'CFR V1'!AU77+'ARBOR CFR'!AA77</f>
        <v>69214.19</v>
      </c>
      <c r="AV77" s="87">
        <f>'CFR V1'!AV77+'ARBOR CFR'!AB77</f>
        <v>94860.450000000084</v>
      </c>
      <c r="AW77" s="87">
        <f>'CFR V1'!AW77+'ARBOR CFR'!AC77</f>
        <v>24547.51</v>
      </c>
      <c r="AX77" s="87">
        <f>'CFR V1'!AX77+'ARBOR CFR'!AD77</f>
        <v>50653.45</v>
      </c>
      <c r="AY77" s="87">
        <f>'CFR V1'!AY77+'ARBOR CFR'!AE77</f>
        <v>0</v>
      </c>
      <c r="AZ77" s="87">
        <f>'CFR V1'!AZ77+'ARBOR CFR'!AF77</f>
        <v>15137.510000000002</v>
      </c>
      <c r="BA77" s="87">
        <f>'CFR V1'!BA77+'ARBOR CFR'!AG77</f>
        <v>2940.7899999999995</v>
      </c>
      <c r="BB77" s="87">
        <f>'CFR V1'!BB77+'ARBOR CFR'!AH77</f>
        <v>3752.71</v>
      </c>
      <c r="BC77" s="87">
        <f>'CFR V1'!BC77+'ARBOR CFR'!AI77</f>
        <v>0</v>
      </c>
      <c r="BD77" s="87">
        <f>'CFR V1'!BD77+'ARBOR CFR'!AJ77</f>
        <v>2889.72</v>
      </c>
      <c r="BE77" s="87">
        <f>'CFR V1'!BE77+'ARBOR CFR'!AK77</f>
        <v>13437.88</v>
      </c>
      <c r="BF77" s="87">
        <f>'CFR V1'!BF77+'ARBOR CFR'!AL77</f>
        <v>713.87</v>
      </c>
      <c r="BG77" s="87">
        <f>'CFR V1'!BG77+'ARBOR CFR'!AM77</f>
        <v>1031.53</v>
      </c>
      <c r="BH77" s="87">
        <f>'CFR V1'!BH77+'ARBOR CFR'!AN77</f>
        <v>1002.05</v>
      </c>
      <c r="BI77" s="87">
        <f>'CFR V1'!BI77+'ARBOR CFR'!AO77</f>
        <v>8413.4699999999993</v>
      </c>
      <c r="BJ77" s="87">
        <f>'CFR V1'!BJ77+'ARBOR CFR'!AP77</f>
        <v>0</v>
      </c>
      <c r="BK77" s="87">
        <f>'CFR V1'!BK77+'ARBOR CFR'!AQ77</f>
        <v>3265.02</v>
      </c>
      <c r="BL77" s="87">
        <f>'CFR V1'!BL77+'CFR V1'!DB77+'ARBOR CFR'!AR77+'ARBOR CFR'!BM77</f>
        <v>61504.87</v>
      </c>
      <c r="BM77" s="87">
        <f>'CFR V1'!BM77+'ARBOR CFR'!AS77</f>
        <v>7273.4</v>
      </c>
      <c r="BN77" s="87">
        <f>'CFR V1'!BN77+'ARBOR CFR'!AT77</f>
        <v>0</v>
      </c>
      <c r="BO77" s="87">
        <f>'CFR V1'!BO77+'ARBOR CFR'!AU77</f>
        <v>0</v>
      </c>
      <c r="BP77" s="87">
        <f>'CFR V1'!BP77+'ARBOR CFR'!AV77</f>
        <v>0</v>
      </c>
      <c r="BQ77" s="87">
        <f>'CFR V1'!BQ77+'ARBOR CFR'!AW77</f>
        <v>0</v>
      </c>
      <c r="BR77" s="87">
        <f>'CFR V1'!BR77+'ARBOR CFR'!AX77</f>
        <v>0</v>
      </c>
      <c r="BS77" s="87">
        <f>'CFR V1'!BS77+'ARBOR CFR'!AY77</f>
        <v>0</v>
      </c>
      <c r="BT77" s="87">
        <f>'CFR V1'!BT77+'ARBOR CFR'!AZ77</f>
        <v>0</v>
      </c>
      <c r="BU77" s="87">
        <f>'CFR V1'!BU77+'ARBOR CFR'!BA77</f>
        <v>10100.89</v>
      </c>
      <c r="BV77" s="87">
        <f>'CFR V1'!BV77+'ARBOR CFR'!BB77</f>
        <v>2484</v>
      </c>
      <c r="BW77" s="87">
        <f>'CFR V1'!BW77+'ARBOR CFR'!BC77</f>
        <v>8720.9500000000007</v>
      </c>
      <c r="BX77" s="87">
        <f>'CFR V1'!BX77+'ARBOR CFR'!BD77</f>
        <v>43911.64</v>
      </c>
      <c r="BY77" s="87">
        <f>'CFR V1'!BY77+'ARBOR CFR'!BE77</f>
        <v>0</v>
      </c>
      <c r="BZ77" s="87">
        <f>'CFR V1'!BZ77+'ARBOR CFR'!BF77</f>
        <v>3499.7</v>
      </c>
      <c r="CA77" s="87">
        <f>'CFR V1'!CA77+'ARBOR CFR'!BG77</f>
        <v>20451.55</v>
      </c>
      <c r="CB77" s="87">
        <f>'CFR V1'!CB77+'ARBOR CFR'!BH77</f>
        <v>0</v>
      </c>
      <c r="CC77" s="87">
        <f>'CFR V1'!CC77+'ARBOR CFR'!BI77</f>
        <v>0</v>
      </c>
      <c r="CD77" s="87">
        <f>'CFR V1'!CD77+'ARBOR CFR'!BJ77</f>
        <v>0</v>
      </c>
      <c r="CE77" s="87">
        <f>'CFR V1'!CE77+'ARBOR CFR'!BK77</f>
        <v>0</v>
      </c>
      <c r="CF77" s="87">
        <f>'CFR V1'!CF77+'ARBOR CFR'!BL77</f>
        <v>0</v>
      </c>
      <c r="CG77" s="87">
        <v>5316.25</v>
      </c>
      <c r="CH77" s="87">
        <v>0</v>
      </c>
      <c r="CI77" s="87">
        <v>0</v>
      </c>
      <c r="CJ77" s="87">
        <v>1</v>
      </c>
      <c r="CK77" s="87">
        <v>0</v>
      </c>
      <c r="CL77" s="87">
        <v>0</v>
      </c>
      <c r="CM77" s="87">
        <v>0</v>
      </c>
      <c r="CN77" s="87">
        <v>720</v>
      </c>
      <c r="CO77" s="87">
        <v>0</v>
      </c>
      <c r="CP77" s="87">
        <v>0</v>
      </c>
      <c r="CQ77" s="87">
        <v>0</v>
      </c>
      <c r="CR77" s="87">
        <v>0</v>
      </c>
      <c r="CS77" s="87">
        <v>2840.4800000000978</v>
      </c>
      <c r="CT77" s="87"/>
      <c r="CU77" s="87">
        <v>12971.769999999999</v>
      </c>
      <c r="CV77" s="87"/>
      <c r="CW77" s="87"/>
      <c r="CX77" s="87"/>
      <c r="CY77" s="69"/>
    </row>
    <row r="78" spans="1:103" x14ac:dyDescent="0.25">
      <c r="A78" s="103" t="s">
        <v>532</v>
      </c>
      <c r="B78" s="69" t="s">
        <v>533</v>
      </c>
      <c r="C78" s="69"/>
      <c r="D78" s="84">
        <v>3027</v>
      </c>
      <c r="E78" s="69" t="s">
        <v>533</v>
      </c>
      <c r="F78" s="69" t="s">
        <v>534</v>
      </c>
      <c r="G78" s="69"/>
      <c r="H78" s="69"/>
      <c r="I78" s="69"/>
      <c r="J78" s="69"/>
      <c r="K78" s="69"/>
      <c r="L78" s="69"/>
      <c r="M78" s="69"/>
      <c r="N78" s="69"/>
      <c r="O78" s="69"/>
      <c r="P78" s="69"/>
      <c r="Q78" s="69"/>
      <c r="R78" s="69"/>
      <c r="S78" s="69"/>
      <c r="T78" s="69"/>
      <c r="U78" s="69"/>
      <c r="V78" s="69"/>
      <c r="W78" s="69"/>
      <c r="X78" s="69"/>
      <c r="Y78" s="69"/>
      <c r="Z78" s="87">
        <f>'CFR V1'!Z78</f>
        <v>177438.84999999902</v>
      </c>
      <c r="AA78" s="87">
        <f>'CFR V1'!AA78</f>
        <v>6162.0099999999984</v>
      </c>
      <c r="AB78" s="87">
        <f>'CFR V1'!AB78</f>
        <v>0</v>
      </c>
      <c r="AC78" s="87">
        <f>'CFR V1'!AC78+'ARBOR CFR'!G78</f>
        <v>1013744.93</v>
      </c>
      <c r="AD78" s="87">
        <f>'CFR V1'!AD78+'ARBOR CFR'!H78</f>
        <v>0</v>
      </c>
      <c r="AE78" s="87">
        <f>'CFR V1'!AE78+'ARBOR CFR'!I78</f>
        <v>68706</v>
      </c>
      <c r="AF78" s="87">
        <f>'CFR V1'!AF78+'ARBOR CFR'!J78</f>
        <v>0</v>
      </c>
      <c r="AG78" s="87">
        <f>'CFR V1'!AG78+'ARBOR CFR'!K78</f>
        <v>61315</v>
      </c>
      <c r="AH78" s="87">
        <f>'CFR V1'!AH78+'ARBOR CFR'!L78</f>
        <v>72949</v>
      </c>
      <c r="AI78" s="87">
        <f>'CFR V1'!AI78+'ARBOR CFR'!M78</f>
        <v>0</v>
      </c>
      <c r="AJ78" s="87">
        <f>'CFR V1'!AJ78+'ARBOR CFR'!N78</f>
        <v>62.79</v>
      </c>
      <c r="AK78" s="87">
        <f>'CFR V1'!AK78+'ARBOR CFR'!O78</f>
        <v>61246.44</v>
      </c>
      <c r="AL78" s="87">
        <f>'CFR V1'!AL78+'ARBOR CFR'!P78</f>
        <v>13886.42</v>
      </c>
      <c r="AM78" s="87">
        <f>'CFR V1'!AM78+'ARBOR CFR'!Q78</f>
        <v>0</v>
      </c>
      <c r="AN78" s="87">
        <f>'CFR V1'!AN78+'ARBOR CFR'!R78</f>
        <v>0</v>
      </c>
      <c r="AO78" s="87">
        <f>'CFR V1'!AO78+'CFR V1'!DB78+'ARBOR CFR'!S78+'ARBOR CFR'!BN78</f>
        <v>13103.72</v>
      </c>
      <c r="AP78" s="87">
        <f>'CFR V1'!AP78+'ARBOR CFR'!T78</f>
        <v>1287.8499999999999</v>
      </c>
      <c r="AQ78" s="87">
        <f>'CFR V1'!AQ78+'ARBOR CFR'!U78</f>
        <v>0</v>
      </c>
      <c r="AR78" s="87">
        <f>'CFR V1'!AR78+'ARBOR CFR'!V78</f>
        <v>0</v>
      </c>
      <c r="AS78" s="87">
        <f>'CFR V1'!AS78+'ARBOR CFR'!W78</f>
        <v>0</v>
      </c>
      <c r="AT78" s="87">
        <f>'CFR V1'!AT78+'ARBOR CFR'!Z78</f>
        <v>616003.53</v>
      </c>
      <c r="AU78" s="87">
        <f>'CFR V1'!AU78+'ARBOR CFR'!AA78</f>
        <v>0</v>
      </c>
      <c r="AV78" s="87">
        <f>'CFR V1'!AV78+'ARBOR CFR'!AB78</f>
        <v>250756.58999999968</v>
      </c>
      <c r="AW78" s="87">
        <f>'CFR V1'!AW78+'ARBOR CFR'!AC78</f>
        <v>0</v>
      </c>
      <c r="AX78" s="87">
        <f>'CFR V1'!AX78+'ARBOR CFR'!AD78</f>
        <v>59648.38</v>
      </c>
      <c r="AY78" s="87">
        <f>'CFR V1'!AY78+'ARBOR CFR'!AE78</f>
        <v>0</v>
      </c>
      <c r="AZ78" s="87">
        <f>'CFR V1'!AZ78+'ARBOR CFR'!AF78</f>
        <v>66979.400000000023</v>
      </c>
      <c r="BA78" s="87">
        <f>'CFR V1'!BA78+'ARBOR CFR'!AG78</f>
        <v>4196.91</v>
      </c>
      <c r="BB78" s="87">
        <f>'CFR V1'!BB78+'ARBOR CFR'!AH78</f>
        <v>2523.1800000000003</v>
      </c>
      <c r="BC78" s="87">
        <f>'CFR V1'!BC78+'ARBOR CFR'!AI78</f>
        <v>0</v>
      </c>
      <c r="BD78" s="87">
        <f>'CFR V1'!BD78+'ARBOR CFR'!AJ78</f>
        <v>0</v>
      </c>
      <c r="BE78" s="87">
        <f>'CFR V1'!BE78+'ARBOR CFR'!AK78</f>
        <v>19119.2</v>
      </c>
      <c r="BF78" s="87">
        <f>'CFR V1'!BF78+'ARBOR CFR'!AL78</f>
        <v>5516.93</v>
      </c>
      <c r="BG78" s="87">
        <f>'CFR V1'!BG78+'ARBOR CFR'!AM78</f>
        <v>29358.39</v>
      </c>
      <c r="BH78" s="87">
        <f>'CFR V1'!BH78+'ARBOR CFR'!AN78</f>
        <v>3390.68</v>
      </c>
      <c r="BI78" s="87">
        <f>'CFR V1'!BI78+'ARBOR CFR'!AO78</f>
        <v>14310.76</v>
      </c>
      <c r="BJ78" s="87">
        <f>'CFR V1'!BJ78+'ARBOR CFR'!AP78</f>
        <v>0</v>
      </c>
      <c r="BK78" s="87">
        <f>'CFR V1'!BK78+'ARBOR CFR'!AQ78</f>
        <v>4143.59</v>
      </c>
      <c r="BL78" s="87">
        <f>'CFR V1'!BL78+'CFR V1'!DB78+'ARBOR CFR'!AR78+'ARBOR CFR'!BM78</f>
        <v>37725.040000000001</v>
      </c>
      <c r="BM78" s="87">
        <f>'CFR V1'!BM78+'ARBOR CFR'!AS78</f>
        <v>17065.27</v>
      </c>
      <c r="BN78" s="87">
        <f>'CFR V1'!BN78+'ARBOR CFR'!AT78</f>
        <v>0</v>
      </c>
      <c r="BO78" s="87">
        <f>'CFR V1'!BO78+'ARBOR CFR'!AU78</f>
        <v>0</v>
      </c>
      <c r="BP78" s="87">
        <f>'CFR V1'!BP78+'ARBOR CFR'!AV78</f>
        <v>0</v>
      </c>
      <c r="BQ78" s="87">
        <f>'CFR V1'!BQ78+'ARBOR CFR'!AW78</f>
        <v>0</v>
      </c>
      <c r="BR78" s="87">
        <f>'CFR V1'!BR78+'ARBOR CFR'!AX78</f>
        <v>0</v>
      </c>
      <c r="BS78" s="87">
        <f>'CFR V1'!BS78+'ARBOR CFR'!AY78</f>
        <v>0</v>
      </c>
      <c r="BT78" s="87">
        <f>'CFR V1'!BT78+'ARBOR CFR'!AZ78</f>
        <v>0</v>
      </c>
      <c r="BU78" s="87">
        <f>'CFR V1'!BU78+'ARBOR CFR'!BA78</f>
        <v>18357.91</v>
      </c>
      <c r="BV78" s="87">
        <f>'CFR V1'!BV78+'ARBOR CFR'!BB78</f>
        <v>5308</v>
      </c>
      <c r="BW78" s="87">
        <f>'CFR V1'!BW78+'ARBOR CFR'!BC78</f>
        <v>1330</v>
      </c>
      <c r="BX78" s="87">
        <f>'CFR V1'!BX78+'ARBOR CFR'!BD78</f>
        <v>46212.82</v>
      </c>
      <c r="BY78" s="87">
        <f>'CFR V1'!BY78+'ARBOR CFR'!BE78</f>
        <v>22852.22</v>
      </c>
      <c r="BZ78" s="87">
        <f>'CFR V1'!BZ78+'ARBOR CFR'!BF78</f>
        <v>26800.76</v>
      </c>
      <c r="CA78" s="87">
        <f>'CFR V1'!CA78+'ARBOR CFR'!BG78</f>
        <v>29308.51</v>
      </c>
      <c r="CB78" s="87">
        <f>'CFR V1'!CB78+'ARBOR CFR'!BH78</f>
        <v>0</v>
      </c>
      <c r="CC78" s="87">
        <f>'CFR V1'!CC78+'ARBOR CFR'!BI78</f>
        <v>0</v>
      </c>
      <c r="CD78" s="87">
        <f>'CFR V1'!CD78+'ARBOR CFR'!BJ78</f>
        <v>62988.08</v>
      </c>
      <c r="CE78" s="87">
        <f>'CFR V1'!CE78+'ARBOR CFR'!BK78</f>
        <v>0</v>
      </c>
      <c r="CF78" s="87">
        <f>'CFR V1'!CF78+'ARBOR CFR'!BL78</f>
        <v>0</v>
      </c>
      <c r="CG78" s="87">
        <v>6238.75</v>
      </c>
      <c r="CH78" s="87">
        <v>0</v>
      </c>
      <c r="CI78" s="87">
        <v>0</v>
      </c>
      <c r="CJ78" s="87">
        <v>1</v>
      </c>
      <c r="CK78" s="87">
        <v>0</v>
      </c>
      <c r="CL78" s="87">
        <v>1857</v>
      </c>
      <c r="CM78" s="87">
        <v>0</v>
      </c>
      <c r="CN78" s="87">
        <v>3363.2299999999996</v>
      </c>
      <c r="CO78" s="87">
        <v>0</v>
      </c>
      <c r="CP78" s="87">
        <v>0</v>
      </c>
      <c r="CQ78" s="87">
        <v>0</v>
      </c>
      <c r="CR78" s="87">
        <v>0</v>
      </c>
      <c r="CS78" s="87">
        <v>140784.00999999885</v>
      </c>
      <c r="CT78" s="87"/>
      <c r="CU78" s="87">
        <v>7180.5299999999988</v>
      </c>
      <c r="CV78" s="87"/>
      <c r="CW78" s="87"/>
      <c r="CX78" s="87"/>
      <c r="CY78" s="69"/>
    </row>
    <row r="79" spans="1:103" x14ac:dyDescent="0.25">
      <c r="A79" s="103" t="s">
        <v>537</v>
      </c>
      <c r="B79" s="69" t="s">
        <v>538</v>
      </c>
      <c r="C79" s="69"/>
      <c r="D79" s="84">
        <v>2011</v>
      </c>
      <c r="E79" s="69" t="s">
        <v>538</v>
      </c>
      <c r="F79" s="69" t="s">
        <v>539</v>
      </c>
      <c r="G79" s="69"/>
      <c r="H79" s="69"/>
      <c r="I79" s="69"/>
      <c r="J79" s="69"/>
      <c r="K79" s="69"/>
      <c r="L79" s="69"/>
      <c r="M79" s="69"/>
      <c r="N79" s="69"/>
      <c r="O79" s="69"/>
      <c r="P79" s="69"/>
      <c r="Q79" s="69"/>
      <c r="R79" s="69"/>
      <c r="S79" s="69"/>
      <c r="T79" s="69"/>
      <c r="U79" s="69"/>
      <c r="V79" s="69"/>
      <c r="W79" s="69"/>
      <c r="X79" s="69"/>
      <c r="Y79" s="69"/>
      <c r="Z79" s="87">
        <f>'CFR V1'!Z79</f>
        <v>54765.779999999766</v>
      </c>
      <c r="AA79" s="87">
        <f>'CFR V1'!AA79</f>
        <v>3256.1000000000004</v>
      </c>
      <c r="AB79" s="87">
        <f>'CFR V1'!AB79</f>
        <v>0</v>
      </c>
      <c r="AC79" s="87">
        <f>'CFR V1'!AC79+'ARBOR CFR'!G79</f>
        <v>1065928</v>
      </c>
      <c r="AD79" s="87">
        <f>'CFR V1'!AD79+'ARBOR CFR'!H79</f>
        <v>0</v>
      </c>
      <c r="AE79" s="87">
        <f>'CFR V1'!AE79+'ARBOR CFR'!I79</f>
        <v>39638</v>
      </c>
      <c r="AF79" s="87">
        <f>'CFR V1'!AF79+'ARBOR CFR'!J79</f>
        <v>0</v>
      </c>
      <c r="AG79" s="87">
        <f>'CFR V1'!AG79+'ARBOR CFR'!K79</f>
        <v>52890</v>
      </c>
      <c r="AH79" s="87">
        <f>'CFR V1'!AH79+'ARBOR CFR'!L79</f>
        <v>68391</v>
      </c>
      <c r="AI79" s="87">
        <f>'CFR V1'!AI79+'ARBOR CFR'!M79</f>
        <v>0</v>
      </c>
      <c r="AJ79" s="87">
        <f>'CFR V1'!AJ79+'ARBOR CFR'!N79</f>
        <v>2695</v>
      </c>
      <c r="AK79" s="87">
        <f>'CFR V1'!AK79+'ARBOR CFR'!O79</f>
        <v>9726.92</v>
      </c>
      <c r="AL79" s="87">
        <f>'CFR V1'!AL79+'ARBOR CFR'!P79</f>
        <v>17973.36</v>
      </c>
      <c r="AM79" s="87">
        <f>'CFR V1'!AM79+'ARBOR CFR'!Q79</f>
        <v>0</v>
      </c>
      <c r="AN79" s="87">
        <f>'CFR V1'!AN79+'ARBOR CFR'!R79</f>
        <v>0</v>
      </c>
      <c r="AO79" s="87">
        <f>'CFR V1'!AO79+'CFR V1'!DB79+'ARBOR CFR'!S79+'ARBOR CFR'!BN79</f>
        <v>14124.56</v>
      </c>
      <c r="AP79" s="87">
        <f>'CFR V1'!AP79+'ARBOR CFR'!T79</f>
        <v>0</v>
      </c>
      <c r="AQ79" s="87">
        <f>'CFR V1'!AQ79+'ARBOR CFR'!U79</f>
        <v>0</v>
      </c>
      <c r="AR79" s="87">
        <f>'CFR V1'!AR79+'ARBOR CFR'!V79</f>
        <v>0</v>
      </c>
      <c r="AS79" s="87">
        <f>'CFR V1'!AS79+'ARBOR CFR'!W79</f>
        <v>0</v>
      </c>
      <c r="AT79" s="87">
        <f>'CFR V1'!AT79+'ARBOR CFR'!Z79</f>
        <v>671893.35</v>
      </c>
      <c r="AU79" s="87">
        <f>'CFR V1'!AU79+'ARBOR CFR'!AA79</f>
        <v>0</v>
      </c>
      <c r="AV79" s="87">
        <f>'CFR V1'!AV79+'ARBOR CFR'!AB79</f>
        <v>276250.46999999991</v>
      </c>
      <c r="AW79" s="87">
        <f>'CFR V1'!AW79+'ARBOR CFR'!AC79</f>
        <v>0</v>
      </c>
      <c r="AX79" s="87">
        <f>'CFR V1'!AX79+'ARBOR CFR'!AD79</f>
        <v>79429.899999999994</v>
      </c>
      <c r="AY79" s="87">
        <f>'CFR V1'!AY79+'ARBOR CFR'!AE79</f>
        <v>0</v>
      </c>
      <c r="AZ79" s="87">
        <f>'CFR V1'!AZ79+'ARBOR CFR'!AF79</f>
        <v>3412.9500000000007</v>
      </c>
      <c r="BA79" s="87">
        <f>'CFR V1'!BA79+'ARBOR CFR'!AG79</f>
        <v>4549.6699999999992</v>
      </c>
      <c r="BB79" s="87">
        <f>'CFR V1'!BB79+'ARBOR CFR'!AH79</f>
        <v>2242.9499999999998</v>
      </c>
      <c r="BC79" s="87">
        <f>'CFR V1'!BC79+'ARBOR CFR'!AI79</f>
        <v>0</v>
      </c>
      <c r="BD79" s="87">
        <f>'CFR V1'!BD79+'ARBOR CFR'!AJ79</f>
        <v>49.27</v>
      </c>
      <c r="BE79" s="87">
        <f>'CFR V1'!BE79+'ARBOR CFR'!AK79</f>
        <v>9978.31</v>
      </c>
      <c r="BF79" s="87">
        <f>'CFR V1'!BF79+'ARBOR CFR'!AL79</f>
        <v>5257.66</v>
      </c>
      <c r="BG79" s="87">
        <f>'CFR V1'!BG79+'ARBOR CFR'!AM79</f>
        <v>0</v>
      </c>
      <c r="BH79" s="87">
        <f>'CFR V1'!BH79+'ARBOR CFR'!AN79</f>
        <v>3463.7</v>
      </c>
      <c r="BI79" s="87">
        <f>'CFR V1'!BI79+'ARBOR CFR'!AO79</f>
        <v>17181.18</v>
      </c>
      <c r="BJ79" s="87">
        <f>'CFR V1'!BJ79+'ARBOR CFR'!AP79</f>
        <v>0</v>
      </c>
      <c r="BK79" s="87">
        <f>'CFR V1'!BK79+'ARBOR CFR'!AQ79</f>
        <v>6588.17</v>
      </c>
      <c r="BL79" s="87">
        <f>'CFR V1'!BL79+'CFR V1'!DB79+'ARBOR CFR'!AR79+'ARBOR CFR'!BM79</f>
        <v>54332.79</v>
      </c>
      <c r="BM79" s="87">
        <f>'CFR V1'!BM79+'ARBOR CFR'!AS79</f>
        <v>7836.63</v>
      </c>
      <c r="BN79" s="87">
        <f>'CFR V1'!BN79+'ARBOR CFR'!AT79</f>
        <v>0</v>
      </c>
      <c r="BO79" s="87">
        <f>'CFR V1'!BO79+'ARBOR CFR'!AU79</f>
        <v>0</v>
      </c>
      <c r="BP79" s="87">
        <f>'CFR V1'!BP79+'ARBOR CFR'!AV79</f>
        <v>0</v>
      </c>
      <c r="BQ79" s="87">
        <f>'CFR V1'!BQ79+'ARBOR CFR'!AW79</f>
        <v>0</v>
      </c>
      <c r="BR79" s="87">
        <f>'CFR V1'!BR79+'ARBOR CFR'!AX79</f>
        <v>0</v>
      </c>
      <c r="BS79" s="87">
        <f>'CFR V1'!BS79+'ARBOR CFR'!AY79</f>
        <v>0</v>
      </c>
      <c r="BT79" s="87">
        <f>'CFR V1'!BT79+'ARBOR CFR'!AZ79</f>
        <v>0</v>
      </c>
      <c r="BU79" s="87">
        <f>'CFR V1'!BU79+'ARBOR CFR'!BA79</f>
        <v>10079.18</v>
      </c>
      <c r="BV79" s="87">
        <f>'CFR V1'!BV79+'ARBOR CFR'!BB79</f>
        <v>12892.03</v>
      </c>
      <c r="BW79" s="87">
        <f>'CFR V1'!BW79+'ARBOR CFR'!BC79</f>
        <v>0</v>
      </c>
      <c r="BX79" s="87">
        <f>'CFR V1'!BX79+'ARBOR CFR'!BD79</f>
        <v>73198.05</v>
      </c>
      <c r="BY79" s="87">
        <f>'CFR V1'!BY79+'ARBOR CFR'!BE79</f>
        <v>0</v>
      </c>
      <c r="BZ79" s="87">
        <f>'CFR V1'!BZ79+'ARBOR CFR'!BF79</f>
        <v>5556.95</v>
      </c>
      <c r="CA79" s="87">
        <f>'CFR V1'!CA79+'ARBOR CFR'!BG79</f>
        <v>47816.95</v>
      </c>
      <c r="CB79" s="87">
        <f>'CFR V1'!CB79+'ARBOR CFR'!BH79</f>
        <v>0</v>
      </c>
      <c r="CC79" s="87">
        <f>'CFR V1'!CC79+'ARBOR CFR'!BI79</f>
        <v>0</v>
      </c>
      <c r="CD79" s="87">
        <f>'CFR V1'!CD79+'ARBOR CFR'!BJ79</f>
        <v>3696.49</v>
      </c>
      <c r="CE79" s="87">
        <f>'CFR V1'!CE79+'ARBOR CFR'!BK79</f>
        <v>0</v>
      </c>
      <c r="CF79" s="87">
        <f>'CFR V1'!CF79+'ARBOR CFR'!BL79</f>
        <v>0</v>
      </c>
      <c r="CG79" s="87">
        <v>6328.75</v>
      </c>
      <c r="CH79" s="87">
        <v>0</v>
      </c>
      <c r="CI79" s="87">
        <v>0</v>
      </c>
      <c r="CJ79" s="87">
        <v>1</v>
      </c>
      <c r="CK79" s="87">
        <v>0</v>
      </c>
      <c r="CL79" s="87">
        <v>0</v>
      </c>
      <c r="CM79" s="87">
        <v>0</v>
      </c>
      <c r="CN79" s="87">
        <v>8125</v>
      </c>
      <c r="CO79" s="87">
        <v>0</v>
      </c>
      <c r="CP79" s="87">
        <v>0</v>
      </c>
      <c r="CQ79" s="87">
        <v>0</v>
      </c>
      <c r="CR79" s="87">
        <v>0</v>
      </c>
      <c r="CS79" s="87">
        <v>30425.970000000438</v>
      </c>
      <c r="CT79" s="87"/>
      <c r="CU79" s="87">
        <v>1459.8500000000004</v>
      </c>
      <c r="CV79" s="87"/>
      <c r="CW79" s="87"/>
      <c r="CX79" s="87"/>
      <c r="CY79" s="69"/>
    </row>
    <row r="80" spans="1:103" x14ac:dyDescent="0.25">
      <c r="A80" s="104" t="s">
        <v>542</v>
      </c>
      <c r="B80" s="69" t="s">
        <v>543</v>
      </c>
      <c r="C80" s="69"/>
      <c r="D80" s="84">
        <v>3036</v>
      </c>
      <c r="E80" s="69" t="s">
        <v>543</v>
      </c>
      <c r="F80" s="69" t="s">
        <v>544</v>
      </c>
      <c r="G80" s="69"/>
      <c r="H80" s="69"/>
      <c r="I80" s="69"/>
      <c r="J80" s="69"/>
      <c r="K80" s="69"/>
      <c r="L80" s="69"/>
      <c r="M80" s="69"/>
      <c r="N80" s="69"/>
      <c r="O80" s="69"/>
      <c r="P80" s="69"/>
      <c r="Q80" s="69"/>
      <c r="R80" s="69"/>
      <c r="S80" s="69"/>
      <c r="T80" s="69"/>
      <c r="U80" s="69"/>
      <c r="V80" s="69"/>
      <c r="W80" s="69"/>
      <c r="X80" s="69"/>
      <c r="Y80" s="69"/>
      <c r="Z80" s="87">
        <f>'CFR V1'!Z80</f>
        <v>94737.549999999988</v>
      </c>
      <c r="AA80" s="87">
        <f>'CFR V1'!AA80</f>
        <v>21270.93</v>
      </c>
      <c r="AB80" s="87">
        <f>'CFR V1'!AB80</f>
        <v>0</v>
      </c>
      <c r="AC80" s="87">
        <f>'CFR V1'!AC80+'ARBOR CFR'!G80</f>
        <v>462393</v>
      </c>
      <c r="AD80" s="87">
        <f>'CFR V1'!AD80+'ARBOR CFR'!H80</f>
        <v>0</v>
      </c>
      <c r="AE80" s="87">
        <f>'CFR V1'!AE80+'ARBOR CFR'!I80</f>
        <v>41650.49</v>
      </c>
      <c r="AF80" s="87">
        <f>'CFR V1'!AF80+'ARBOR CFR'!J80</f>
        <v>0</v>
      </c>
      <c r="AG80" s="87">
        <f>'CFR V1'!AG80+'ARBOR CFR'!K80</f>
        <v>51858.7</v>
      </c>
      <c r="AH80" s="87">
        <f>'CFR V1'!AH80+'ARBOR CFR'!L80</f>
        <v>52279</v>
      </c>
      <c r="AI80" s="87">
        <f>'CFR V1'!AI80+'ARBOR CFR'!M80</f>
        <v>1100</v>
      </c>
      <c r="AJ80" s="87">
        <f>'CFR V1'!AJ80+'ARBOR CFR'!N80</f>
        <v>4982.5</v>
      </c>
      <c r="AK80" s="87">
        <f>'CFR V1'!AK80+'ARBOR CFR'!O80</f>
        <v>96290.66</v>
      </c>
      <c r="AL80" s="87">
        <f>'CFR V1'!AL80+'ARBOR CFR'!P80</f>
        <v>0</v>
      </c>
      <c r="AM80" s="87">
        <f>'CFR V1'!AM80+'ARBOR CFR'!Q80</f>
        <v>0</v>
      </c>
      <c r="AN80" s="87">
        <f>'CFR V1'!AN80+'ARBOR CFR'!R80</f>
        <v>7505</v>
      </c>
      <c r="AO80" s="87">
        <f>'CFR V1'!AO80+'CFR V1'!DB80+'ARBOR CFR'!S80+'ARBOR CFR'!BN80</f>
        <v>8353.91</v>
      </c>
      <c r="AP80" s="87">
        <f>'CFR V1'!AP80+'ARBOR CFR'!T80</f>
        <v>651.70000000000005</v>
      </c>
      <c r="AQ80" s="87">
        <f>'CFR V1'!AQ80+'ARBOR CFR'!U80</f>
        <v>0</v>
      </c>
      <c r="AR80" s="87">
        <f>'CFR V1'!AR80+'ARBOR CFR'!V80</f>
        <v>0</v>
      </c>
      <c r="AS80" s="87">
        <f>'CFR V1'!AS80+'ARBOR CFR'!W80</f>
        <v>0</v>
      </c>
      <c r="AT80" s="87">
        <f>'CFR V1'!AT80+'ARBOR CFR'!Z80</f>
        <v>330038.65000000002</v>
      </c>
      <c r="AU80" s="87">
        <f>'CFR V1'!AU80+'ARBOR CFR'!AA80</f>
        <v>0</v>
      </c>
      <c r="AV80" s="87">
        <f>'CFR V1'!AV80+'ARBOR CFR'!AB80</f>
        <v>115456.51999999984</v>
      </c>
      <c r="AW80" s="87">
        <f>'CFR V1'!AW80+'ARBOR CFR'!AC80</f>
        <v>0</v>
      </c>
      <c r="AX80" s="87">
        <f>'CFR V1'!AX80+'ARBOR CFR'!AD80</f>
        <v>26352.16</v>
      </c>
      <c r="AY80" s="87">
        <f>'CFR V1'!AY80+'ARBOR CFR'!AE80</f>
        <v>0</v>
      </c>
      <c r="AZ80" s="87">
        <f>'CFR V1'!AZ80+'ARBOR CFR'!AF80</f>
        <v>43112.870000000024</v>
      </c>
      <c r="BA80" s="87">
        <f>'CFR V1'!BA80+'ARBOR CFR'!AG80</f>
        <v>2531.8799999999997</v>
      </c>
      <c r="BB80" s="87">
        <f>'CFR V1'!BB80+'ARBOR CFR'!AH80</f>
        <v>1775</v>
      </c>
      <c r="BC80" s="87">
        <f>'CFR V1'!BC80+'ARBOR CFR'!AI80</f>
        <v>799.25</v>
      </c>
      <c r="BD80" s="87">
        <f>'CFR V1'!BD80+'ARBOR CFR'!AJ80</f>
        <v>10115.299999999999</v>
      </c>
      <c r="BE80" s="87">
        <f>'CFR V1'!BE80+'ARBOR CFR'!AK80</f>
        <v>3970.84</v>
      </c>
      <c r="BF80" s="87">
        <f>'CFR V1'!BF80+'ARBOR CFR'!AL80</f>
        <v>1463.3</v>
      </c>
      <c r="BG80" s="87">
        <f>'CFR V1'!BG80+'ARBOR CFR'!AM80</f>
        <v>20528.64</v>
      </c>
      <c r="BH80" s="87">
        <f>'CFR V1'!BH80+'ARBOR CFR'!AN80</f>
        <v>235.99</v>
      </c>
      <c r="BI80" s="87">
        <f>'CFR V1'!BI80+'ARBOR CFR'!AO80</f>
        <v>12777.15</v>
      </c>
      <c r="BJ80" s="87">
        <f>'CFR V1'!BJ80+'ARBOR CFR'!AP80</f>
        <v>0</v>
      </c>
      <c r="BK80" s="87">
        <f>'CFR V1'!BK80+'ARBOR CFR'!AQ80</f>
        <v>4498.63</v>
      </c>
      <c r="BL80" s="87">
        <f>'CFR V1'!BL80+'CFR V1'!DB80+'ARBOR CFR'!AR80+'ARBOR CFR'!BM80</f>
        <v>20260.16</v>
      </c>
      <c r="BM80" s="87">
        <f>'CFR V1'!BM80+'ARBOR CFR'!AS80</f>
        <v>10968.05</v>
      </c>
      <c r="BN80" s="87">
        <f>'CFR V1'!BN80+'ARBOR CFR'!AT80</f>
        <v>0</v>
      </c>
      <c r="BO80" s="87">
        <f>'CFR V1'!BO80+'ARBOR CFR'!AU80</f>
        <v>0</v>
      </c>
      <c r="BP80" s="87">
        <f>'CFR V1'!BP80+'ARBOR CFR'!AV80</f>
        <v>0</v>
      </c>
      <c r="BQ80" s="87">
        <f>'CFR V1'!BQ80+'ARBOR CFR'!AW80</f>
        <v>0</v>
      </c>
      <c r="BR80" s="87">
        <f>'CFR V1'!BR80+'ARBOR CFR'!AX80</f>
        <v>0</v>
      </c>
      <c r="BS80" s="87">
        <f>'CFR V1'!BS80+'ARBOR CFR'!AY80</f>
        <v>0</v>
      </c>
      <c r="BT80" s="87">
        <f>'CFR V1'!BT80+'ARBOR CFR'!AZ80</f>
        <v>0</v>
      </c>
      <c r="BU80" s="87">
        <f>'CFR V1'!BU80+'ARBOR CFR'!BA80</f>
        <v>10948.44</v>
      </c>
      <c r="BV80" s="87">
        <f>'CFR V1'!BV80+'ARBOR CFR'!BB80</f>
        <v>1065.69</v>
      </c>
      <c r="BW80" s="87">
        <f>'CFR V1'!BW80+'ARBOR CFR'!BC80</f>
        <v>147782.85</v>
      </c>
      <c r="BX80" s="87">
        <f>'CFR V1'!BX80+'ARBOR CFR'!BD80</f>
        <v>34611.210000000006</v>
      </c>
      <c r="BY80" s="87">
        <f>'CFR V1'!BY80+'ARBOR CFR'!BE80</f>
        <v>0</v>
      </c>
      <c r="BZ80" s="87">
        <f>'CFR V1'!BZ80+'ARBOR CFR'!BF80</f>
        <v>6526.01</v>
      </c>
      <c r="CA80" s="87">
        <f>'CFR V1'!CA80+'ARBOR CFR'!BG80</f>
        <v>26716.55</v>
      </c>
      <c r="CB80" s="87">
        <f>'CFR V1'!CB80+'ARBOR CFR'!BH80</f>
        <v>0</v>
      </c>
      <c r="CC80" s="87">
        <f>'CFR V1'!CC80+'ARBOR CFR'!BI80</f>
        <v>0</v>
      </c>
      <c r="CD80" s="87">
        <f>'CFR V1'!CD80+'ARBOR CFR'!BJ80</f>
        <v>589.99</v>
      </c>
      <c r="CE80" s="87">
        <f>'CFR V1'!CE80+'ARBOR CFR'!BK80</f>
        <v>0</v>
      </c>
      <c r="CF80" s="87">
        <f>'CFR V1'!CF80+'ARBOR CFR'!BL80</f>
        <v>0</v>
      </c>
      <c r="CG80" s="87">
        <v>-17425.84</v>
      </c>
      <c r="CH80" s="87">
        <v>0</v>
      </c>
      <c r="CI80" s="87">
        <v>0</v>
      </c>
      <c r="CJ80" s="87">
        <v>1</v>
      </c>
      <c r="CK80" s="87">
        <v>0</v>
      </c>
      <c r="CL80" s="87">
        <v>0</v>
      </c>
      <c r="CM80" s="87">
        <v>4144.91</v>
      </c>
      <c r="CN80" s="87">
        <v>3700</v>
      </c>
      <c r="CO80" s="87">
        <v>0</v>
      </c>
      <c r="CP80" s="87">
        <v>0</v>
      </c>
      <c r="CQ80" s="87">
        <v>0</v>
      </c>
      <c r="CR80" s="87">
        <v>0</v>
      </c>
      <c r="CS80" s="87">
        <v>-14564.640000000014</v>
      </c>
      <c r="CT80" s="87"/>
      <c r="CU80" s="87">
        <v>-3999.8199999999997</v>
      </c>
      <c r="CV80" s="87"/>
      <c r="CW80" s="87"/>
      <c r="CX80" s="87"/>
      <c r="CY80" s="69"/>
    </row>
    <row r="81" spans="1:103" x14ac:dyDescent="0.25">
      <c r="A81" s="104" t="s">
        <v>547</v>
      </c>
      <c r="B81" s="69" t="s">
        <v>548</v>
      </c>
      <c r="C81" s="69"/>
      <c r="D81" s="84">
        <v>3037</v>
      </c>
      <c r="E81" s="69" t="s">
        <v>548</v>
      </c>
      <c r="F81" s="69" t="s">
        <v>549</v>
      </c>
      <c r="G81" s="69"/>
      <c r="H81" s="69"/>
      <c r="I81" s="69"/>
      <c r="J81" s="69"/>
      <c r="K81" s="69"/>
      <c r="L81" s="69"/>
      <c r="M81" s="69"/>
      <c r="N81" s="69"/>
      <c r="O81" s="69"/>
      <c r="P81" s="69"/>
      <c r="Q81" s="69"/>
      <c r="R81" s="69"/>
      <c r="S81" s="69"/>
      <c r="T81" s="69"/>
      <c r="U81" s="69"/>
      <c r="V81" s="69"/>
      <c r="W81" s="69"/>
      <c r="X81" s="69"/>
      <c r="Y81" s="69"/>
      <c r="Z81" s="87">
        <f>'CFR V1'!Z81</f>
        <v>170327.41999999981</v>
      </c>
      <c r="AA81" s="87">
        <f>'CFR V1'!AA81</f>
        <v>13430.800000000003</v>
      </c>
      <c r="AB81" s="87">
        <f>'CFR V1'!AB81</f>
        <v>0</v>
      </c>
      <c r="AC81" s="87">
        <f>'CFR V1'!AC81+'ARBOR CFR'!G81</f>
        <v>285244</v>
      </c>
      <c r="AD81" s="87">
        <f>'CFR V1'!AD81+'ARBOR CFR'!H81</f>
        <v>0</v>
      </c>
      <c r="AE81" s="87">
        <f>'CFR V1'!AE81+'ARBOR CFR'!I81</f>
        <v>42380</v>
      </c>
      <c r="AF81" s="87">
        <f>'CFR V1'!AF81+'ARBOR CFR'!J81</f>
        <v>0</v>
      </c>
      <c r="AG81" s="87">
        <f>'CFR V1'!AG81+'ARBOR CFR'!K81</f>
        <v>17540</v>
      </c>
      <c r="AH81" s="87">
        <f>'CFR V1'!AH81+'ARBOR CFR'!L81</f>
        <v>29983.63</v>
      </c>
      <c r="AI81" s="87">
        <f>'CFR V1'!AI81+'ARBOR CFR'!M81</f>
        <v>300</v>
      </c>
      <c r="AJ81" s="87">
        <f>'CFR V1'!AJ81+'ARBOR CFR'!N81</f>
        <v>0</v>
      </c>
      <c r="AK81" s="87">
        <f>'CFR V1'!AK81+'ARBOR CFR'!O81</f>
        <v>7109.81</v>
      </c>
      <c r="AL81" s="87">
        <f>'CFR V1'!AL81+'ARBOR CFR'!P81</f>
        <v>1288.9000000000001</v>
      </c>
      <c r="AM81" s="87">
        <f>'CFR V1'!AM81+'ARBOR CFR'!Q81</f>
        <v>0</v>
      </c>
      <c r="AN81" s="87">
        <f>'CFR V1'!AN81+'ARBOR CFR'!R81</f>
        <v>0</v>
      </c>
      <c r="AO81" s="87">
        <f>'CFR V1'!AO81+'CFR V1'!DB81+'ARBOR CFR'!S81+'ARBOR CFR'!BN81</f>
        <v>634.49</v>
      </c>
      <c r="AP81" s="87">
        <f>'CFR V1'!AP81+'ARBOR CFR'!T81</f>
        <v>2773.51</v>
      </c>
      <c r="AQ81" s="87">
        <f>'CFR V1'!AQ81+'ARBOR CFR'!U81</f>
        <v>0</v>
      </c>
      <c r="AR81" s="87">
        <f>'CFR V1'!AR81+'ARBOR CFR'!V81</f>
        <v>0</v>
      </c>
      <c r="AS81" s="87">
        <f>'CFR V1'!AS81+'ARBOR CFR'!W81</f>
        <v>0</v>
      </c>
      <c r="AT81" s="87">
        <f>'CFR V1'!AT81+'ARBOR CFR'!Z81</f>
        <v>129318.27</v>
      </c>
      <c r="AU81" s="87">
        <f>'CFR V1'!AU81+'ARBOR CFR'!AA81</f>
        <v>184.41</v>
      </c>
      <c r="AV81" s="87">
        <f>'CFR V1'!AV81+'ARBOR CFR'!AB81</f>
        <v>55694.840000000062</v>
      </c>
      <c r="AW81" s="87">
        <f>'CFR V1'!AW81+'ARBOR CFR'!AC81</f>
        <v>0</v>
      </c>
      <c r="AX81" s="87">
        <f>'CFR V1'!AX81+'ARBOR CFR'!AD81</f>
        <v>25190.99</v>
      </c>
      <c r="AY81" s="87">
        <f>'CFR V1'!AY81+'ARBOR CFR'!AE81</f>
        <v>0</v>
      </c>
      <c r="AZ81" s="87">
        <f>'CFR V1'!AZ81+'ARBOR CFR'!AF81</f>
        <v>1433.64</v>
      </c>
      <c r="BA81" s="87">
        <f>'CFR V1'!BA81+'ARBOR CFR'!AG81</f>
        <v>1748.1000000000001</v>
      </c>
      <c r="BB81" s="87">
        <f>'CFR V1'!BB81+'ARBOR CFR'!AH81</f>
        <v>3663.5</v>
      </c>
      <c r="BC81" s="87">
        <f>'CFR V1'!BC81+'ARBOR CFR'!AI81</f>
        <v>368</v>
      </c>
      <c r="BD81" s="87">
        <f>'CFR V1'!BD81+'ARBOR CFR'!AJ81</f>
        <v>1320.54</v>
      </c>
      <c r="BE81" s="87">
        <f>'CFR V1'!BE81+'ARBOR CFR'!AK81</f>
        <v>5882.29</v>
      </c>
      <c r="BF81" s="87">
        <f>'CFR V1'!BF81+'ARBOR CFR'!AL81</f>
        <v>3366.99</v>
      </c>
      <c r="BG81" s="87">
        <f>'CFR V1'!BG81+'ARBOR CFR'!AM81</f>
        <v>12113.289999999999</v>
      </c>
      <c r="BH81" s="87">
        <f>'CFR V1'!BH81+'ARBOR CFR'!AN81</f>
        <v>2001.08</v>
      </c>
      <c r="BI81" s="87">
        <f>'CFR V1'!BI81+'ARBOR CFR'!AO81</f>
        <v>5545.08</v>
      </c>
      <c r="BJ81" s="87">
        <f>'CFR V1'!BJ81+'ARBOR CFR'!AP81</f>
        <v>0</v>
      </c>
      <c r="BK81" s="87">
        <f>'CFR V1'!BK81+'ARBOR CFR'!AQ81</f>
        <v>9863.4599999999991</v>
      </c>
      <c r="BL81" s="87">
        <f>'CFR V1'!BL81+'CFR V1'!DB81+'ARBOR CFR'!AR81+'ARBOR CFR'!BM81</f>
        <v>6773.58</v>
      </c>
      <c r="BM81" s="87">
        <f>'CFR V1'!BM81+'ARBOR CFR'!AS81</f>
        <v>296.97000000000003</v>
      </c>
      <c r="BN81" s="87">
        <f>'CFR V1'!BN81+'ARBOR CFR'!AT81</f>
        <v>0</v>
      </c>
      <c r="BO81" s="87">
        <f>'CFR V1'!BO81+'ARBOR CFR'!AU81</f>
        <v>0</v>
      </c>
      <c r="BP81" s="87">
        <f>'CFR V1'!BP81+'ARBOR CFR'!AV81</f>
        <v>0</v>
      </c>
      <c r="BQ81" s="87">
        <f>'CFR V1'!BQ81+'ARBOR CFR'!AW81</f>
        <v>0</v>
      </c>
      <c r="BR81" s="87">
        <f>'CFR V1'!BR81+'ARBOR CFR'!AX81</f>
        <v>0</v>
      </c>
      <c r="BS81" s="87">
        <f>'CFR V1'!BS81+'ARBOR CFR'!AY81</f>
        <v>0</v>
      </c>
      <c r="BT81" s="87">
        <f>'CFR V1'!BT81+'ARBOR CFR'!AZ81</f>
        <v>0</v>
      </c>
      <c r="BU81" s="87">
        <f>'CFR V1'!BU81+'ARBOR CFR'!BA81</f>
        <v>5125.53</v>
      </c>
      <c r="BV81" s="87">
        <f>'CFR V1'!BV81+'ARBOR CFR'!BB81</f>
        <v>368</v>
      </c>
      <c r="BW81" s="87">
        <f>'CFR V1'!BW81+'ARBOR CFR'!BC81</f>
        <v>239116.94</v>
      </c>
      <c r="BX81" s="87">
        <f>'CFR V1'!BX81+'ARBOR CFR'!BD81</f>
        <v>13605.79</v>
      </c>
      <c r="BY81" s="87">
        <f>'CFR V1'!BY81+'ARBOR CFR'!BE81</f>
        <v>1435.79</v>
      </c>
      <c r="BZ81" s="87">
        <f>'CFR V1'!BZ81+'ARBOR CFR'!BF81</f>
        <v>8223.76</v>
      </c>
      <c r="CA81" s="87">
        <f>'CFR V1'!CA81+'ARBOR CFR'!BG81</f>
        <v>23972.98</v>
      </c>
      <c r="CB81" s="87">
        <f>'CFR V1'!CB81+'ARBOR CFR'!BH81</f>
        <v>0</v>
      </c>
      <c r="CC81" s="87">
        <f>'CFR V1'!CC81+'ARBOR CFR'!BI81</f>
        <v>0</v>
      </c>
      <c r="CD81" s="87">
        <f>'CFR V1'!CD81+'ARBOR CFR'!BJ81</f>
        <v>0</v>
      </c>
      <c r="CE81" s="87">
        <f>'CFR V1'!CE81+'ARBOR CFR'!BK81</f>
        <v>0</v>
      </c>
      <c r="CF81" s="87">
        <f>'CFR V1'!CF81+'ARBOR CFR'!BL81</f>
        <v>0</v>
      </c>
      <c r="CG81" s="87">
        <v>-13430.8</v>
      </c>
      <c r="CH81" s="87">
        <v>0</v>
      </c>
      <c r="CI81" s="87">
        <v>0</v>
      </c>
      <c r="CJ81" s="87">
        <v>1</v>
      </c>
      <c r="CK81" s="87">
        <v>0</v>
      </c>
      <c r="CL81" s="87">
        <v>0</v>
      </c>
      <c r="CM81" s="87">
        <v>0</v>
      </c>
      <c r="CN81" s="87">
        <v>0</v>
      </c>
      <c r="CO81" s="87">
        <v>0</v>
      </c>
      <c r="CP81" s="87">
        <v>0</v>
      </c>
      <c r="CQ81" s="87">
        <v>0</v>
      </c>
      <c r="CR81" s="87">
        <v>0</v>
      </c>
      <c r="CS81" s="87">
        <v>967.93999999971129</v>
      </c>
      <c r="CT81" s="87"/>
      <c r="CU81" s="87">
        <v>3.637978807091713E-12</v>
      </c>
      <c r="CV81" s="87"/>
      <c r="CW81" s="87"/>
      <c r="CX81" s="87"/>
      <c r="CY81" s="69"/>
    </row>
    <row r="82" spans="1:103" x14ac:dyDescent="0.25">
      <c r="A82" s="103" t="s">
        <v>552</v>
      </c>
      <c r="B82" s="69" t="s">
        <v>553</v>
      </c>
      <c r="C82" s="69"/>
      <c r="D82" s="84">
        <v>2012</v>
      </c>
      <c r="E82" s="69" t="s">
        <v>553</v>
      </c>
      <c r="F82" s="69" t="s">
        <v>554</v>
      </c>
      <c r="G82" s="69"/>
      <c r="H82" s="69"/>
      <c r="I82" s="69"/>
      <c r="J82" s="69"/>
      <c r="K82" s="69"/>
      <c r="L82" s="69"/>
      <c r="M82" s="69"/>
      <c r="N82" s="69"/>
      <c r="O82" s="69"/>
      <c r="P82" s="69"/>
      <c r="Q82" s="69"/>
      <c r="R82" s="69"/>
      <c r="S82" s="69"/>
      <c r="T82" s="69"/>
      <c r="U82" s="69"/>
      <c r="V82" s="69"/>
      <c r="W82" s="69"/>
      <c r="X82" s="69"/>
      <c r="Y82" s="69"/>
      <c r="Z82" s="87">
        <f>'CFR V1'!Z82</f>
        <v>286435.8</v>
      </c>
      <c r="AA82" s="87">
        <f>'CFR V1'!AA82</f>
        <v>3718.5899999999965</v>
      </c>
      <c r="AB82" s="87">
        <f>'CFR V1'!AB82</f>
        <v>0</v>
      </c>
      <c r="AC82" s="87">
        <f>'CFR V1'!AC82+'ARBOR CFR'!G82</f>
        <v>1067870.93</v>
      </c>
      <c r="AD82" s="87">
        <f>'CFR V1'!AD82+'ARBOR CFR'!H82</f>
        <v>0</v>
      </c>
      <c r="AE82" s="87">
        <f>'CFR V1'!AE82+'ARBOR CFR'!I82</f>
        <v>61220</v>
      </c>
      <c r="AF82" s="87">
        <f>'CFR V1'!AF82+'ARBOR CFR'!J82</f>
        <v>0</v>
      </c>
      <c r="AG82" s="87">
        <f>'CFR V1'!AG82+'ARBOR CFR'!K82</f>
        <v>44980</v>
      </c>
      <c r="AH82" s="87">
        <f>'CFR V1'!AH82+'ARBOR CFR'!L82</f>
        <v>79455</v>
      </c>
      <c r="AI82" s="87">
        <f>'CFR V1'!AI82+'ARBOR CFR'!M82</f>
        <v>0</v>
      </c>
      <c r="AJ82" s="87">
        <f>'CFR V1'!AJ82+'ARBOR CFR'!N82</f>
        <v>0</v>
      </c>
      <c r="AK82" s="87">
        <f>'CFR V1'!AK82+'ARBOR CFR'!O82</f>
        <v>16018.24</v>
      </c>
      <c r="AL82" s="87">
        <f>'CFR V1'!AL82+'ARBOR CFR'!P82</f>
        <v>10995.75</v>
      </c>
      <c r="AM82" s="87">
        <f>'CFR V1'!AM82+'ARBOR CFR'!Q82</f>
        <v>4000</v>
      </c>
      <c r="AN82" s="87">
        <f>'CFR V1'!AN82+'ARBOR CFR'!R82</f>
        <v>1500</v>
      </c>
      <c r="AO82" s="87">
        <f>'CFR V1'!AO82+'CFR V1'!DB82+'ARBOR CFR'!S82+'ARBOR CFR'!BN82</f>
        <v>16559.59</v>
      </c>
      <c r="AP82" s="87">
        <f>'CFR V1'!AP82+'ARBOR CFR'!T82</f>
        <v>136</v>
      </c>
      <c r="AQ82" s="87">
        <f>'CFR V1'!AQ82+'ARBOR CFR'!U82</f>
        <v>0</v>
      </c>
      <c r="AR82" s="87">
        <f>'CFR V1'!AR82+'ARBOR CFR'!V82</f>
        <v>0</v>
      </c>
      <c r="AS82" s="87">
        <f>'CFR V1'!AS82+'ARBOR CFR'!W82</f>
        <v>0</v>
      </c>
      <c r="AT82" s="87">
        <f>'CFR V1'!AT82+'ARBOR CFR'!Z82</f>
        <v>691718.29</v>
      </c>
      <c r="AU82" s="87">
        <f>'CFR V1'!AU82+'ARBOR CFR'!AA82</f>
        <v>0</v>
      </c>
      <c r="AV82" s="87">
        <f>'CFR V1'!AV82+'ARBOR CFR'!AB82</f>
        <v>249429.54999999973</v>
      </c>
      <c r="AW82" s="87">
        <f>'CFR V1'!AW82+'ARBOR CFR'!AC82</f>
        <v>23885.89</v>
      </c>
      <c r="AX82" s="87">
        <f>'CFR V1'!AX82+'ARBOR CFR'!AD82</f>
        <v>85783.69</v>
      </c>
      <c r="AY82" s="87">
        <f>'CFR V1'!AY82+'ARBOR CFR'!AE82</f>
        <v>0</v>
      </c>
      <c r="AZ82" s="87">
        <f>'CFR V1'!AZ82+'ARBOR CFR'!AF82</f>
        <v>2391.7000000000003</v>
      </c>
      <c r="BA82" s="87">
        <f>'CFR V1'!BA82+'ARBOR CFR'!AG82</f>
        <v>7465.5499999999984</v>
      </c>
      <c r="BB82" s="87">
        <f>'CFR V1'!BB82+'ARBOR CFR'!AH82</f>
        <v>2918.9799999999996</v>
      </c>
      <c r="BC82" s="87">
        <f>'CFR V1'!BC82+'ARBOR CFR'!AI82</f>
        <v>845.25</v>
      </c>
      <c r="BD82" s="87">
        <f>'CFR V1'!BD82+'ARBOR CFR'!AJ82</f>
        <v>0</v>
      </c>
      <c r="BE82" s="87">
        <f>'CFR V1'!BE82+'ARBOR CFR'!AK82</f>
        <v>38545.52999999997</v>
      </c>
      <c r="BF82" s="87">
        <f>'CFR V1'!BF82+'ARBOR CFR'!AL82</f>
        <v>4897.37</v>
      </c>
      <c r="BG82" s="87">
        <f>'CFR V1'!BG82+'ARBOR CFR'!AM82</f>
        <v>24522.53</v>
      </c>
      <c r="BH82" s="87">
        <f>'CFR V1'!BH82+'ARBOR CFR'!AN82</f>
        <v>3584.95</v>
      </c>
      <c r="BI82" s="87">
        <f>'CFR V1'!BI82+'ARBOR CFR'!AO82</f>
        <v>24798.68</v>
      </c>
      <c r="BJ82" s="87">
        <f>'CFR V1'!BJ82+'ARBOR CFR'!AP82</f>
        <v>0</v>
      </c>
      <c r="BK82" s="87">
        <f>'CFR V1'!BK82+'ARBOR CFR'!AQ82</f>
        <v>9267.1400000000012</v>
      </c>
      <c r="BL82" s="87">
        <f>'CFR V1'!BL82+'CFR V1'!DB82+'ARBOR CFR'!AR82+'ARBOR CFR'!BM82</f>
        <v>54707.43</v>
      </c>
      <c r="BM82" s="87">
        <f>'CFR V1'!BM82+'ARBOR CFR'!AS82</f>
        <v>18494.060000000001</v>
      </c>
      <c r="BN82" s="87">
        <f>'CFR V1'!BN82+'ARBOR CFR'!AT82</f>
        <v>0</v>
      </c>
      <c r="BO82" s="87">
        <f>'CFR V1'!BO82+'ARBOR CFR'!AU82</f>
        <v>0</v>
      </c>
      <c r="BP82" s="87">
        <f>'CFR V1'!BP82+'ARBOR CFR'!AV82</f>
        <v>0</v>
      </c>
      <c r="BQ82" s="87">
        <f>'CFR V1'!BQ82+'ARBOR CFR'!AW82</f>
        <v>0</v>
      </c>
      <c r="BR82" s="87">
        <f>'CFR V1'!BR82+'ARBOR CFR'!AX82</f>
        <v>0</v>
      </c>
      <c r="BS82" s="87">
        <f>'CFR V1'!BS82+'ARBOR CFR'!AY82</f>
        <v>0</v>
      </c>
      <c r="BT82" s="87">
        <f>'CFR V1'!BT82+'ARBOR CFR'!AZ82</f>
        <v>0</v>
      </c>
      <c r="BU82" s="87">
        <f>'CFR V1'!BU82+'ARBOR CFR'!BA82</f>
        <v>8554.18</v>
      </c>
      <c r="BV82" s="87">
        <f>'CFR V1'!BV82+'ARBOR CFR'!BB82</f>
        <v>3381</v>
      </c>
      <c r="BW82" s="87">
        <f>'CFR V1'!BW82+'ARBOR CFR'!BC82</f>
        <v>4941.66</v>
      </c>
      <c r="BX82" s="87">
        <f>'CFR V1'!BX82+'ARBOR CFR'!BD82</f>
        <v>63763.96</v>
      </c>
      <c r="BY82" s="87">
        <f>'CFR V1'!BY82+'ARBOR CFR'!BE82</f>
        <v>0</v>
      </c>
      <c r="BZ82" s="87">
        <f>'CFR V1'!BZ82+'ARBOR CFR'!BF82</f>
        <v>14895.11</v>
      </c>
      <c r="CA82" s="87">
        <f>'CFR V1'!CA82+'ARBOR CFR'!BG82</f>
        <v>56003.88</v>
      </c>
      <c r="CB82" s="87">
        <f>'CFR V1'!CB82+'ARBOR CFR'!BH82</f>
        <v>0</v>
      </c>
      <c r="CC82" s="87">
        <f>'CFR V1'!CC82+'ARBOR CFR'!BI82</f>
        <v>0</v>
      </c>
      <c r="CD82" s="87">
        <f>'CFR V1'!CD82+'ARBOR CFR'!BJ82</f>
        <v>33535.86</v>
      </c>
      <c r="CE82" s="87">
        <f>'CFR V1'!CE82+'ARBOR CFR'!BK82</f>
        <v>0</v>
      </c>
      <c r="CF82" s="87">
        <f>'CFR V1'!CF82+'ARBOR CFR'!BL82</f>
        <v>0</v>
      </c>
      <c r="CG82" s="87">
        <v>9530</v>
      </c>
      <c r="CH82" s="87">
        <v>0</v>
      </c>
      <c r="CI82" s="87">
        <v>0</v>
      </c>
      <c r="CJ82" s="87">
        <v>1</v>
      </c>
      <c r="CK82" s="87">
        <v>0</v>
      </c>
      <c r="CL82" s="87">
        <v>0</v>
      </c>
      <c r="CM82" s="87">
        <v>0</v>
      </c>
      <c r="CN82" s="87">
        <v>12693.14</v>
      </c>
      <c r="CO82" s="87">
        <v>0</v>
      </c>
      <c r="CP82" s="87">
        <v>0</v>
      </c>
      <c r="CQ82" s="87">
        <v>0</v>
      </c>
      <c r="CR82" s="87">
        <v>0</v>
      </c>
      <c r="CS82" s="87">
        <v>163425.81000000006</v>
      </c>
      <c r="CT82" s="87"/>
      <c r="CU82" s="87">
        <v>555.44999999999709</v>
      </c>
      <c r="CV82" s="87"/>
      <c r="CW82" s="87"/>
      <c r="CX82" s="87"/>
      <c r="CY82" s="69"/>
    </row>
    <row r="83" spans="1:103" x14ac:dyDescent="0.25">
      <c r="A83" s="106" t="s">
        <v>557</v>
      </c>
      <c r="B83" s="69" t="s">
        <v>558</v>
      </c>
      <c r="C83" s="85"/>
      <c r="D83" s="86">
        <v>2921</v>
      </c>
      <c r="E83" s="85" t="s">
        <v>558</v>
      </c>
      <c r="F83" s="85" t="s">
        <v>559</v>
      </c>
      <c r="G83" s="85"/>
      <c r="H83" s="85"/>
      <c r="I83" s="85"/>
      <c r="J83" s="85"/>
      <c r="K83" s="85"/>
      <c r="L83" s="85"/>
      <c r="M83" s="85"/>
      <c r="N83" s="85"/>
      <c r="O83" s="85"/>
      <c r="P83" s="85"/>
      <c r="Q83" s="85"/>
      <c r="R83" s="85"/>
      <c r="S83" s="85"/>
      <c r="T83" s="85"/>
      <c r="U83" s="85"/>
      <c r="V83" s="85"/>
      <c r="W83" s="85"/>
      <c r="X83" s="85"/>
      <c r="Y83" s="85"/>
      <c r="Z83" s="87">
        <f>'CFR V1'!Z83</f>
        <v>-13546.740000000167</v>
      </c>
      <c r="AA83" s="87">
        <f>'CFR V1'!AA83</f>
        <v>4079.25</v>
      </c>
      <c r="AB83" s="87">
        <f>'CFR V1'!AB83</f>
        <v>0</v>
      </c>
      <c r="AC83" s="87">
        <f>'CFR V1'!AC83+'ARBOR CFR'!G83</f>
        <v>0</v>
      </c>
      <c r="AD83" s="87">
        <f>'CFR V1'!AD83+'ARBOR CFR'!H83</f>
        <v>0</v>
      </c>
      <c r="AE83" s="87">
        <f>'CFR V1'!AE83+'ARBOR CFR'!I83</f>
        <v>0</v>
      </c>
      <c r="AF83" s="87">
        <f>'CFR V1'!AF83+'ARBOR CFR'!J83</f>
        <v>0</v>
      </c>
      <c r="AG83" s="87">
        <f>'CFR V1'!AG83+'ARBOR CFR'!K83</f>
        <v>0</v>
      </c>
      <c r="AH83" s="87">
        <f>'CFR V1'!AH83+'ARBOR CFR'!L83</f>
        <v>0</v>
      </c>
      <c r="AI83" s="87">
        <f>'CFR V1'!AI83+'ARBOR CFR'!M83</f>
        <v>0</v>
      </c>
      <c r="AJ83" s="87">
        <f>'CFR V1'!AJ83+'ARBOR CFR'!N83</f>
        <v>0</v>
      </c>
      <c r="AK83" s="87">
        <f>'CFR V1'!AK83+'ARBOR CFR'!O83</f>
        <v>0</v>
      </c>
      <c r="AL83" s="87">
        <f>'CFR V1'!AL83+'ARBOR CFR'!P83</f>
        <v>0</v>
      </c>
      <c r="AM83" s="87">
        <f>'CFR V1'!AM83+'ARBOR CFR'!Q83</f>
        <v>0</v>
      </c>
      <c r="AN83" s="87">
        <f>'CFR V1'!AN83+'ARBOR CFR'!R83</f>
        <v>0</v>
      </c>
      <c r="AO83" s="87">
        <f>'CFR V1'!AO83+'CFR V1'!DB83+'ARBOR CFR'!S83+'ARBOR CFR'!BN83</f>
        <v>0</v>
      </c>
      <c r="AP83" s="87">
        <f>'CFR V1'!AP83+'ARBOR CFR'!T83</f>
        <v>0</v>
      </c>
      <c r="AQ83" s="87">
        <f>'CFR V1'!AQ83+'ARBOR CFR'!U83</f>
        <v>0</v>
      </c>
      <c r="AR83" s="87">
        <f>'CFR V1'!AR83+'ARBOR CFR'!V83</f>
        <v>0</v>
      </c>
      <c r="AS83" s="87">
        <f>'CFR V1'!AS83+'ARBOR CFR'!W83</f>
        <v>0</v>
      </c>
      <c r="AT83" s="87">
        <f>'CFR V1'!AT83+'ARBOR CFR'!Z83</f>
        <v>0</v>
      </c>
      <c r="AU83" s="87">
        <f>'CFR V1'!AU83+'ARBOR CFR'!AA83</f>
        <v>0</v>
      </c>
      <c r="AV83" s="87">
        <f>'CFR V1'!AV83+'ARBOR CFR'!AB83</f>
        <v>0</v>
      </c>
      <c r="AW83" s="87">
        <f>'CFR V1'!AW83+'ARBOR CFR'!AC83</f>
        <v>0</v>
      </c>
      <c r="AX83" s="87">
        <f>'CFR V1'!AX83+'ARBOR CFR'!AD83</f>
        <v>0</v>
      </c>
      <c r="AY83" s="87">
        <f>'CFR V1'!AY83+'ARBOR CFR'!AE83</f>
        <v>0</v>
      </c>
      <c r="AZ83" s="87">
        <f>'CFR V1'!AZ83+'ARBOR CFR'!AF83</f>
        <v>0</v>
      </c>
      <c r="BA83" s="87">
        <f>'CFR V1'!BA83+'ARBOR CFR'!AG83</f>
        <v>0</v>
      </c>
      <c r="BB83" s="87">
        <f>'CFR V1'!BB83+'ARBOR CFR'!AH83</f>
        <v>0</v>
      </c>
      <c r="BC83" s="87">
        <f>'CFR V1'!BC83+'ARBOR CFR'!AI83</f>
        <v>0</v>
      </c>
      <c r="BD83" s="87">
        <f>'CFR V1'!BD83+'ARBOR CFR'!AJ83</f>
        <v>0</v>
      </c>
      <c r="BE83" s="87">
        <f>'CFR V1'!BE83+'ARBOR CFR'!AK83</f>
        <v>0</v>
      </c>
      <c r="BF83" s="87">
        <f>'CFR V1'!BF83+'ARBOR CFR'!AL83</f>
        <v>0</v>
      </c>
      <c r="BG83" s="87">
        <f>'CFR V1'!BG83+'ARBOR CFR'!AM83</f>
        <v>0</v>
      </c>
      <c r="BH83" s="87">
        <f>'CFR V1'!BH83+'ARBOR CFR'!AN83</f>
        <v>0</v>
      </c>
      <c r="BI83" s="87">
        <f>'CFR V1'!BI83+'ARBOR CFR'!AO83</f>
        <v>0</v>
      </c>
      <c r="BJ83" s="87">
        <f>'CFR V1'!BJ83+'ARBOR CFR'!AP83</f>
        <v>0</v>
      </c>
      <c r="BK83" s="87">
        <f>'CFR V1'!BK83+'ARBOR CFR'!AQ83</f>
        <v>0</v>
      </c>
      <c r="BL83" s="87">
        <f>'CFR V1'!BL83+'CFR V1'!DB83+'ARBOR CFR'!AR83+'ARBOR CFR'!BM83</f>
        <v>0</v>
      </c>
      <c r="BM83" s="87">
        <f>'CFR V1'!BM83+'ARBOR CFR'!AS83</f>
        <v>0</v>
      </c>
      <c r="BN83" s="87">
        <f>'CFR V1'!BN83+'ARBOR CFR'!AT83</f>
        <v>0</v>
      </c>
      <c r="BO83" s="87">
        <f>'CFR V1'!BO83+'ARBOR CFR'!AU83</f>
        <v>0</v>
      </c>
      <c r="BP83" s="87">
        <f>'CFR V1'!BP83+'ARBOR CFR'!AV83</f>
        <v>0</v>
      </c>
      <c r="BQ83" s="87">
        <f>'CFR V1'!BQ83+'ARBOR CFR'!AW83</f>
        <v>0</v>
      </c>
      <c r="BR83" s="87">
        <f>'CFR V1'!BR83+'ARBOR CFR'!AX83</f>
        <v>0</v>
      </c>
      <c r="BS83" s="87">
        <f>'CFR V1'!BS83+'ARBOR CFR'!AY83</f>
        <v>0</v>
      </c>
      <c r="BT83" s="87">
        <f>'CFR V1'!BT83+'ARBOR CFR'!AZ83</f>
        <v>0</v>
      </c>
      <c r="BU83" s="87">
        <f>'CFR V1'!BU83+'ARBOR CFR'!BA83</f>
        <v>0</v>
      </c>
      <c r="BV83" s="87">
        <f>'CFR V1'!BV83+'ARBOR CFR'!BB83</f>
        <v>0</v>
      </c>
      <c r="BW83" s="87">
        <f>'CFR V1'!BW83+'ARBOR CFR'!BC83</f>
        <v>0</v>
      </c>
      <c r="BX83" s="87">
        <f>'CFR V1'!BX83+'ARBOR CFR'!BD83</f>
        <v>0</v>
      </c>
      <c r="BY83" s="87">
        <f>'CFR V1'!BY83+'ARBOR CFR'!BE83</f>
        <v>0</v>
      </c>
      <c r="BZ83" s="87">
        <f>'CFR V1'!BZ83+'ARBOR CFR'!BF83</f>
        <v>0</v>
      </c>
      <c r="CA83" s="87">
        <f>'CFR V1'!CA83+'ARBOR CFR'!BG83</f>
        <v>0</v>
      </c>
      <c r="CB83" s="87">
        <f>'CFR V1'!CB83+'ARBOR CFR'!BH83</f>
        <v>0</v>
      </c>
      <c r="CC83" s="87">
        <f>'CFR V1'!CC83+'ARBOR CFR'!BI83</f>
        <v>0</v>
      </c>
      <c r="CD83" s="87">
        <f>'CFR V1'!CD83+'ARBOR CFR'!BJ83</f>
        <v>0</v>
      </c>
      <c r="CE83" s="87">
        <f>'CFR V1'!CE83+'ARBOR CFR'!BK83</f>
        <v>0</v>
      </c>
      <c r="CF83" s="87">
        <f>'CFR V1'!CF83+'ARBOR CFR'!BL83</f>
        <v>0</v>
      </c>
      <c r="CG83" s="87">
        <v>0</v>
      </c>
      <c r="CH83" s="87">
        <v>0</v>
      </c>
      <c r="CI83" s="87">
        <v>0</v>
      </c>
      <c r="CJ83" s="87">
        <v>1</v>
      </c>
      <c r="CK83" s="87">
        <v>0</v>
      </c>
      <c r="CL83" s="87">
        <v>0</v>
      </c>
      <c r="CM83" s="87">
        <v>0</v>
      </c>
      <c r="CN83" s="87">
        <v>0</v>
      </c>
      <c r="CO83" s="87">
        <v>0</v>
      </c>
      <c r="CP83" s="87">
        <v>0</v>
      </c>
      <c r="CQ83" s="87">
        <v>0</v>
      </c>
      <c r="CR83" s="87">
        <v>0</v>
      </c>
      <c r="CS83" s="87">
        <v>-13546.740000000167</v>
      </c>
      <c r="CT83" s="87"/>
      <c r="CU83" s="87">
        <v>4079.25</v>
      </c>
      <c r="CV83" s="87"/>
      <c r="CW83" s="87"/>
      <c r="CX83" s="87"/>
      <c r="CY83" s="69"/>
    </row>
    <row r="84" spans="1:103" x14ac:dyDescent="0.25">
      <c r="A84" s="103" t="s">
        <v>562</v>
      </c>
      <c r="B84" s="69" t="s">
        <v>563</v>
      </c>
      <c r="C84" s="69"/>
      <c r="D84" s="84">
        <v>2013</v>
      </c>
      <c r="E84" s="69" t="s">
        <v>563</v>
      </c>
      <c r="F84" s="69" t="s">
        <v>564</v>
      </c>
      <c r="G84" s="69"/>
      <c r="H84" s="69"/>
      <c r="I84" s="69"/>
      <c r="J84" s="69"/>
      <c r="K84" s="69"/>
      <c r="L84" s="69"/>
      <c r="M84" s="69"/>
      <c r="N84" s="69"/>
      <c r="O84" s="69"/>
      <c r="P84" s="69"/>
      <c r="Q84" s="69"/>
      <c r="R84" s="69"/>
      <c r="S84" s="69"/>
      <c r="T84" s="69"/>
      <c r="U84" s="69"/>
      <c r="V84" s="69"/>
      <c r="W84" s="69"/>
      <c r="X84" s="69"/>
      <c r="Y84" s="69"/>
      <c r="Z84" s="87">
        <f>'CFR V1'!Z84</f>
        <v>109992.0999999996</v>
      </c>
      <c r="AA84" s="87">
        <f>'CFR V1'!AA84</f>
        <v>36478.85</v>
      </c>
      <c r="AB84" s="87">
        <f>'CFR V1'!AB84</f>
        <v>0</v>
      </c>
      <c r="AC84" s="87">
        <f>'CFR V1'!AC84+'ARBOR CFR'!G84</f>
        <v>1391288.64</v>
      </c>
      <c r="AD84" s="87">
        <f>'CFR V1'!AD84+'ARBOR CFR'!H84</f>
        <v>0</v>
      </c>
      <c r="AE84" s="87">
        <f>'CFR V1'!AE84+'ARBOR CFR'!I84</f>
        <v>257888</v>
      </c>
      <c r="AF84" s="87">
        <f>'CFR V1'!AF84+'ARBOR CFR'!J84</f>
        <v>0</v>
      </c>
      <c r="AG84" s="87">
        <f>'CFR V1'!AG84+'ARBOR CFR'!K84</f>
        <v>74125</v>
      </c>
      <c r="AH84" s="87">
        <f>'CFR V1'!AH84+'ARBOR CFR'!L84</f>
        <v>75858</v>
      </c>
      <c r="AI84" s="87">
        <f>'CFR V1'!AI84+'ARBOR CFR'!M84</f>
        <v>312.5</v>
      </c>
      <c r="AJ84" s="87">
        <f>'CFR V1'!AJ84+'ARBOR CFR'!N84</f>
        <v>5735</v>
      </c>
      <c r="AK84" s="87">
        <f>'CFR V1'!AK84+'ARBOR CFR'!O84</f>
        <v>45826.05</v>
      </c>
      <c r="AL84" s="87">
        <f>'CFR V1'!AL84+'ARBOR CFR'!P84</f>
        <v>20105.169999999998</v>
      </c>
      <c r="AM84" s="87">
        <f>'CFR V1'!AM84+'ARBOR CFR'!Q84</f>
        <v>8892</v>
      </c>
      <c r="AN84" s="87">
        <f>'CFR V1'!AN84+'ARBOR CFR'!R84</f>
        <v>6897</v>
      </c>
      <c r="AO84" s="87">
        <f>'CFR V1'!AO84+'CFR V1'!DB84+'ARBOR CFR'!S84+'ARBOR CFR'!BN84</f>
        <v>30919.710000000003</v>
      </c>
      <c r="AP84" s="87">
        <f>'CFR V1'!AP84+'ARBOR CFR'!T84</f>
        <v>38607.5</v>
      </c>
      <c r="AQ84" s="87">
        <f>'CFR V1'!AQ84+'ARBOR CFR'!U84</f>
        <v>0</v>
      </c>
      <c r="AR84" s="87">
        <f>'CFR V1'!AR84+'ARBOR CFR'!V84</f>
        <v>0</v>
      </c>
      <c r="AS84" s="87">
        <f>'CFR V1'!AS84+'ARBOR CFR'!W84</f>
        <v>0</v>
      </c>
      <c r="AT84" s="87">
        <f>'CFR V1'!AT84+'ARBOR CFR'!Z84</f>
        <v>895611.76</v>
      </c>
      <c r="AU84" s="87">
        <f>'CFR V1'!AU84+'ARBOR CFR'!AA84</f>
        <v>0</v>
      </c>
      <c r="AV84" s="87">
        <f>'CFR V1'!AV84+'ARBOR CFR'!AB84</f>
        <v>506790.78</v>
      </c>
      <c r="AW84" s="87">
        <f>'CFR V1'!AW84+'ARBOR CFR'!AC84</f>
        <v>49770.21</v>
      </c>
      <c r="AX84" s="87">
        <f>'CFR V1'!AX84+'ARBOR CFR'!AD84</f>
        <v>104594.58</v>
      </c>
      <c r="AY84" s="87">
        <f>'CFR V1'!AY84+'ARBOR CFR'!AE84</f>
        <v>0</v>
      </c>
      <c r="AZ84" s="87">
        <f>'CFR V1'!AZ84+'ARBOR CFR'!AF84</f>
        <v>73678.569999999861</v>
      </c>
      <c r="BA84" s="87">
        <f>'CFR V1'!BA84+'ARBOR CFR'!AG84</f>
        <v>8641.989999999998</v>
      </c>
      <c r="BB84" s="87">
        <f>'CFR V1'!BB84+'ARBOR CFR'!AH84</f>
        <v>5860.5</v>
      </c>
      <c r="BC84" s="87">
        <f>'CFR V1'!BC84+'ARBOR CFR'!AI84</f>
        <v>8018.67</v>
      </c>
      <c r="BD84" s="87">
        <f>'CFR V1'!BD84+'ARBOR CFR'!AJ84</f>
        <v>0</v>
      </c>
      <c r="BE84" s="87">
        <f>'CFR V1'!BE84+'ARBOR CFR'!AK84</f>
        <v>17189.759999999995</v>
      </c>
      <c r="BF84" s="87">
        <f>'CFR V1'!BF84+'ARBOR CFR'!AL84</f>
        <v>5263.97</v>
      </c>
      <c r="BG84" s="87">
        <f>'CFR V1'!BG84+'ARBOR CFR'!AM84</f>
        <v>550.16000000000008</v>
      </c>
      <c r="BH84" s="87">
        <f>'CFR V1'!BH84+'ARBOR CFR'!AN84</f>
        <v>4946.38</v>
      </c>
      <c r="BI84" s="87">
        <f>'CFR V1'!BI84+'ARBOR CFR'!AO84</f>
        <v>29720.84</v>
      </c>
      <c r="BJ84" s="87">
        <f>'CFR V1'!BJ84+'ARBOR CFR'!AP84</f>
        <v>0</v>
      </c>
      <c r="BK84" s="87">
        <f>'CFR V1'!BK84+'ARBOR CFR'!AQ84</f>
        <v>8133.06</v>
      </c>
      <c r="BL84" s="87">
        <f>'CFR V1'!BL84+'CFR V1'!DB84+'ARBOR CFR'!AR84+'ARBOR CFR'!BM84</f>
        <v>99297.59</v>
      </c>
      <c r="BM84" s="87">
        <f>'CFR V1'!BM84+'ARBOR CFR'!AS84</f>
        <v>1820.79</v>
      </c>
      <c r="BN84" s="87">
        <f>'CFR V1'!BN84+'ARBOR CFR'!AT84</f>
        <v>0</v>
      </c>
      <c r="BO84" s="87">
        <f>'CFR V1'!BO84+'ARBOR CFR'!AU84</f>
        <v>0</v>
      </c>
      <c r="BP84" s="87">
        <f>'CFR V1'!BP84+'ARBOR CFR'!AV84</f>
        <v>0</v>
      </c>
      <c r="BQ84" s="87">
        <f>'CFR V1'!BQ84+'ARBOR CFR'!AW84</f>
        <v>0</v>
      </c>
      <c r="BR84" s="87">
        <f>'CFR V1'!BR84+'ARBOR CFR'!AX84</f>
        <v>0</v>
      </c>
      <c r="BS84" s="87">
        <f>'CFR V1'!BS84+'ARBOR CFR'!AY84</f>
        <v>0</v>
      </c>
      <c r="BT84" s="87">
        <f>'CFR V1'!BT84+'ARBOR CFR'!AZ84</f>
        <v>0</v>
      </c>
      <c r="BU84" s="87">
        <f>'CFR V1'!BU84+'ARBOR CFR'!BA84</f>
        <v>12943.39</v>
      </c>
      <c r="BV84" s="87">
        <f>'CFR V1'!BV84+'ARBOR CFR'!BB84</f>
        <v>6026</v>
      </c>
      <c r="BW84" s="87">
        <f>'CFR V1'!BW84+'ARBOR CFR'!BC84</f>
        <v>0</v>
      </c>
      <c r="BX84" s="87">
        <f>'CFR V1'!BX84+'ARBOR CFR'!BD84</f>
        <v>95347.44</v>
      </c>
      <c r="BY84" s="87">
        <f>'CFR V1'!BY84+'ARBOR CFR'!BE84</f>
        <v>17805.560000000001</v>
      </c>
      <c r="BZ84" s="87">
        <f>'CFR V1'!BZ84+'ARBOR CFR'!BF84</f>
        <v>279.06</v>
      </c>
      <c r="CA84" s="87">
        <f>'CFR V1'!CA84+'ARBOR CFR'!BG84</f>
        <v>28314.12</v>
      </c>
      <c r="CB84" s="87">
        <f>'CFR V1'!CB84+'ARBOR CFR'!BH84</f>
        <v>0</v>
      </c>
      <c r="CC84" s="87">
        <f>'CFR V1'!CC84+'ARBOR CFR'!BI84</f>
        <v>0</v>
      </c>
      <c r="CD84" s="87">
        <f>'CFR V1'!CD84+'ARBOR CFR'!BJ84</f>
        <v>0</v>
      </c>
      <c r="CE84" s="87">
        <f>'CFR V1'!CE84+'ARBOR CFR'!BK84</f>
        <v>0</v>
      </c>
      <c r="CF84" s="87">
        <f>'CFR V1'!CF84+'ARBOR CFR'!BL84</f>
        <v>0</v>
      </c>
      <c r="CG84" s="87">
        <v>6902.5</v>
      </c>
      <c r="CH84" s="87">
        <v>0</v>
      </c>
      <c r="CI84" s="87">
        <v>0</v>
      </c>
      <c r="CJ84" s="87">
        <v>1</v>
      </c>
      <c r="CK84" s="87">
        <v>0</v>
      </c>
      <c r="CL84" s="87">
        <v>0</v>
      </c>
      <c r="CM84" s="87">
        <v>3466.7200000000003</v>
      </c>
      <c r="CN84" s="87">
        <v>9162.52</v>
      </c>
      <c r="CO84" s="87">
        <v>0</v>
      </c>
      <c r="CP84" s="87">
        <v>0</v>
      </c>
      <c r="CQ84" s="87">
        <v>0</v>
      </c>
      <c r="CR84" s="87">
        <v>0</v>
      </c>
      <c r="CS84" s="87">
        <v>85841.489999999758</v>
      </c>
      <c r="CT84" s="87"/>
      <c r="CU84" s="87">
        <v>30752.109999999997</v>
      </c>
      <c r="CV84" s="87"/>
      <c r="CW84" s="87"/>
      <c r="CX84" s="87"/>
      <c r="CY84" s="69"/>
    </row>
    <row r="85" spans="1:103" x14ac:dyDescent="0.25">
      <c r="A85" s="103" t="s">
        <v>567</v>
      </c>
      <c r="B85" s="69" t="s">
        <v>568</v>
      </c>
      <c r="C85" s="69"/>
      <c r="D85" s="84">
        <v>2015</v>
      </c>
      <c r="E85" s="69" t="s">
        <v>568</v>
      </c>
      <c r="F85" s="69" t="s">
        <v>569</v>
      </c>
      <c r="G85" s="69"/>
      <c r="H85" s="69"/>
      <c r="I85" s="69"/>
      <c r="J85" s="69"/>
      <c r="K85" s="69"/>
      <c r="L85" s="69"/>
      <c r="M85" s="69"/>
      <c r="N85" s="69"/>
      <c r="O85" s="69"/>
      <c r="P85" s="69"/>
      <c r="Q85" s="69"/>
      <c r="R85" s="69"/>
      <c r="S85" s="69"/>
      <c r="T85" s="69"/>
      <c r="U85" s="69"/>
      <c r="V85" s="69"/>
      <c r="W85" s="69"/>
      <c r="X85" s="69"/>
      <c r="Y85" s="69"/>
      <c r="Z85" s="87">
        <f>'CFR V1'!Z85</f>
        <v>95299.410000000134</v>
      </c>
      <c r="AA85" s="87">
        <f>'CFR V1'!AA85</f>
        <v>14463.95</v>
      </c>
      <c r="AB85" s="87">
        <f>'CFR V1'!AB85</f>
        <v>0</v>
      </c>
      <c r="AC85" s="87">
        <f>'CFR V1'!AC85+'ARBOR CFR'!G85</f>
        <v>706641</v>
      </c>
      <c r="AD85" s="87">
        <f>'CFR V1'!AD85+'ARBOR CFR'!H85</f>
        <v>0</v>
      </c>
      <c r="AE85" s="87">
        <f>'CFR V1'!AE85+'ARBOR CFR'!I85</f>
        <v>38071</v>
      </c>
      <c r="AF85" s="87">
        <f>'CFR V1'!AF85+'ARBOR CFR'!J85</f>
        <v>0</v>
      </c>
      <c r="AG85" s="87">
        <f>'CFR V1'!AG85+'ARBOR CFR'!K85</f>
        <v>39525</v>
      </c>
      <c r="AH85" s="87">
        <f>'CFR V1'!AH85+'ARBOR CFR'!L85</f>
        <v>45316</v>
      </c>
      <c r="AI85" s="87">
        <f>'CFR V1'!AI85+'ARBOR CFR'!M85</f>
        <v>9339.84</v>
      </c>
      <c r="AJ85" s="87">
        <f>'CFR V1'!AJ85+'ARBOR CFR'!N85</f>
        <v>0</v>
      </c>
      <c r="AK85" s="87">
        <f>'CFR V1'!AK85+'ARBOR CFR'!O85</f>
        <v>21247.24</v>
      </c>
      <c r="AL85" s="87">
        <f>'CFR V1'!AL85+'ARBOR CFR'!P85</f>
        <v>14141.91</v>
      </c>
      <c r="AM85" s="87">
        <f>'CFR V1'!AM85+'ARBOR CFR'!Q85</f>
        <v>0</v>
      </c>
      <c r="AN85" s="87">
        <f>'CFR V1'!AN85+'ARBOR CFR'!R85</f>
        <v>13200</v>
      </c>
      <c r="AO85" s="87">
        <f>'CFR V1'!AO85+'CFR V1'!DB85+'ARBOR CFR'!S85+'ARBOR CFR'!BN85</f>
        <v>6027.66</v>
      </c>
      <c r="AP85" s="87">
        <f>'CFR V1'!AP85+'ARBOR CFR'!T85</f>
        <v>175.06</v>
      </c>
      <c r="AQ85" s="87">
        <f>'CFR V1'!AQ85+'ARBOR CFR'!U85</f>
        <v>0</v>
      </c>
      <c r="AR85" s="87">
        <f>'CFR V1'!AR85+'ARBOR CFR'!V85</f>
        <v>0</v>
      </c>
      <c r="AS85" s="87">
        <f>'CFR V1'!AS85+'ARBOR CFR'!W85</f>
        <v>0</v>
      </c>
      <c r="AT85" s="87">
        <f>'CFR V1'!AT85+'ARBOR CFR'!Z85</f>
        <v>444260.25</v>
      </c>
      <c r="AU85" s="87">
        <f>'CFR V1'!AU85+'ARBOR CFR'!AA85</f>
        <v>11845.47</v>
      </c>
      <c r="AV85" s="87">
        <f>'CFR V1'!AV85+'ARBOR CFR'!AB85</f>
        <v>186747.22999999995</v>
      </c>
      <c r="AW85" s="87">
        <f>'CFR V1'!AW85+'ARBOR CFR'!AC85</f>
        <v>22981.55</v>
      </c>
      <c r="AX85" s="87">
        <f>'CFR V1'!AX85+'ARBOR CFR'!AD85</f>
        <v>48757.78</v>
      </c>
      <c r="AY85" s="87">
        <f>'CFR V1'!AY85+'ARBOR CFR'!AE85</f>
        <v>0</v>
      </c>
      <c r="AZ85" s="87">
        <f>'CFR V1'!AZ85+'ARBOR CFR'!AF85</f>
        <v>22326.849999999991</v>
      </c>
      <c r="BA85" s="87">
        <f>'CFR V1'!BA85+'ARBOR CFR'!AG85</f>
        <v>4912.53</v>
      </c>
      <c r="BB85" s="87">
        <f>'CFR V1'!BB85+'ARBOR CFR'!AH85</f>
        <v>2881.66</v>
      </c>
      <c r="BC85" s="87">
        <f>'CFR V1'!BC85+'ARBOR CFR'!AI85</f>
        <v>6618.73</v>
      </c>
      <c r="BD85" s="87">
        <f>'CFR V1'!BD85+'ARBOR CFR'!AJ85</f>
        <v>0</v>
      </c>
      <c r="BE85" s="87">
        <f>'CFR V1'!BE85+'ARBOR CFR'!AK85</f>
        <v>22250.05</v>
      </c>
      <c r="BF85" s="87">
        <f>'CFR V1'!BF85+'ARBOR CFR'!AL85</f>
        <v>0</v>
      </c>
      <c r="BG85" s="87">
        <f>'CFR V1'!BG85+'ARBOR CFR'!AM85</f>
        <v>1671.25</v>
      </c>
      <c r="BH85" s="87">
        <f>'CFR V1'!BH85+'ARBOR CFR'!AN85</f>
        <v>5588.98</v>
      </c>
      <c r="BI85" s="87">
        <f>'CFR V1'!BI85+'ARBOR CFR'!AO85</f>
        <v>11591.23</v>
      </c>
      <c r="BJ85" s="87">
        <f>'CFR V1'!BJ85+'ARBOR CFR'!AP85</f>
        <v>0</v>
      </c>
      <c r="BK85" s="87">
        <f>'CFR V1'!BK85+'ARBOR CFR'!AQ85</f>
        <v>2613.5300000000002</v>
      </c>
      <c r="BL85" s="87">
        <f>'CFR V1'!BL85+'CFR V1'!DB85+'ARBOR CFR'!AR85+'ARBOR CFR'!BM85</f>
        <v>18414.899999999998</v>
      </c>
      <c r="BM85" s="87">
        <f>'CFR V1'!BM85+'ARBOR CFR'!AS85</f>
        <v>15246.029999999999</v>
      </c>
      <c r="BN85" s="87">
        <f>'CFR V1'!BN85+'ARBOR CFR'!AT85</f>
        <v>0</v>
      </c>
      <c r="BO85" s="87">
        <f>'CFR V1'!BO85+'ARBOR CFR'!AU85</f>
        <v>0</v>
      </c>
      <c r="BP85" s="87">
        <f>'CFR V1'!BP85+'ARBOR CFR'!AV85</f>
        <v>0</v>
      </c>
      <c r="BQ85" s="87">
        <f>'CFR V1'!BQ85+'ARBOR CFR'!AW85</f>
        <v>0</v>
      </c>
      <c r="BR85" s="87">
        <f>'CFR V1'!BR85+'ARBOR CFR'!AX85</f>
        <v>0</v>
      </c>
      <c r="BS85" s="87">
        <f>'CFR V1'!BS85+'ARBOR CFR'!AY85</f>
        <v>0</v>
      </c>
      <c r="BT85" s="87">
        <f>'CFR V1'!BT85+'ARBOR CFR'!AZ85</f>
        <v>0</v>
      </c>
      <c r="BU85" s="87">
        <f>'CFR V1'!BU85+'ARBOR CFR'!BA85</f>
        <v>16387.77</v>
      </c>
      <c r="BV85" s="87">
        <f>'CFR V1'!BV85+'ARBOR CFR'!BB85</f>
        <v>2714</v>
      </c>
      <c r="BW85" s="87">
        <f>'CFR V1'!BW85+'ARBOR CFR'!BC85</f>
        <v>500</v>
      </c>
      <c r="BX85" s="87">
        <f>'CFR V1'!BX85+'ARBOR CFR'!BD85</f>
        <v>36295.910000000003</v>
      </c>
      <c r="BY85" s="87">
        <f>'CFR V1'!BY85+'ARBOR CFR'!BE85</f>
        <v>6120.29</v>
      </c>
      <c r="BZ85" s="87">
        <f>'CFR V1'!BZ85+'ARBOR CFR'!BF85</f>
        <v>39381.269999999997</v>
      </c>
      <c r="CA85" s="87">
        <f>'CFR V1'!CA85+'ARBOR CFR'!BG85</f>
        <v>23354.49</v>
      </c>
      <c r="CB85" s="87">
        <f>'CFR V1'!CB85+'ARBOR CFR'!BH85</f>
        <v>0</v>
      </c>
      <c r="CC85" s="87">
        <f>'CFR V1'!CC85+'ARBOR CFR'!BI85</f>
        <v>0</v>
      </c>
      <c r="CD85" s="87">
        <f>'CFR V1'!CD85+'ARBOR CFR'!BJ85</f>
        <v>150</v>
      </c>
      <c r="CE85" s="87">
        <f>'CFR V1'!CE85+'ARBOR CFR'!BK85</f>
        <v>0</v>
      </c>
      <c r="CF85" s="87">
        <f>'CFR V1'!CF85+'ARBOR CFR'!BL85</f>
        <v>0</v>
      </c>
      <c r="CG85" s="87">
        <v>5316.25</v>
      </c>
      <c r="CH85" s="87">
        <v>0</v>
      </c>
      <c r="CI85" s="87">
        <v>0</v>
      </c>
      <c r="CJ85" s="87">
        <v>1</v>
      </c>
      <c r="CK85" s="87">
        <v>0</v>
      </c>
      <c r="CL85" s="87">
        <v>0</v>
      </c>
      <c r="CM85" s="87">
        <v>1276.17</v>
      </c>
      <c r="CN85" s="87">
        <v>0</v>
      </c>
      <c r="CO85" s="87">
        <v>0</v>
      </c>
      <c r="CP85" s="87">
        <v>0</v>
      </c>
      <c r="CQ85" s="87">
        <v>0</v>
      </c>
      <c r="CR85" s="87">
        <v>0</v>
      </c>
      <c r="CS85" s="87">
        <v>42852.590000000084</v>
      </c>
      <c r="CT85" s="87"/>
      <c r="CU85" s="87">
        <v>18504.03</v>
      </c>
      <c r="CV85" s="87"/>
      <c r="CW85" s="87"/>
      <c r="CX85" s="87"/>
      <c r="CY85" s="69"/>
    </row>
    <row r="86" spans="1:103" x14ac:dyDescent="0.25">
      <c r="A86" s="103" t="s">
        <v>572</v>
      </c>
      <c r="B86" s="69" t="s">
        <v>573</v>
      </c>
      <c r="C86" s="69"/>
      <c r="D86" s="84">
        <v>3043</v>
      </c>
      <c r="E86" s="69" t="s">
        <v>573</v>
      </c>
      <c r="F86" s="69" t="s">
        <v>574</v>
      </c>
      <c r="G86" s="69"/>
      <c r="H86" s="69"/>
      <c r="I86" s="69"/>
      <c r="J86" s="69"/>
      <c r="K86" s="69"/>
      <c r="L86" s="69"/>
      <c r="M86" s="69"/>
      <c r="N86" s="69"/>
      <c r="O86" s="69"/>
      <c r="P86" s="69"/>
      <c r="Q86" s="69"/>
      <c r="R86" s="69"/>
      <c r="S86" s="69"/>
      <c r="T86" s="69"/>
      <c r="U86" s="69"/>
      <c r="V86" s="69"/>
      <c r="W86" s="69"/>
      <c r="X86" s="69"/>
      <c r="Y86" s="69"/>
      <c r="Z86" s="87">
        <f>'CFR V1'!Z86</f>
        <v>164309.0800000001</v>
      </c>
      <c r="AA86" s="87">
        <f>'CFR V1'!AA86</f>
        <v>6587.4200000000019</v>
      </c>
      <c r="AB86" s="87">
        <f>'CFR V1'!AB86</f>
        <v>0</v>
      </c>
      <c r="AC86" s="87">
        <f>'CFR V1'!AC86+'ARBOR CFR'!G86</f>
        <v>896923</v>
      </c>
      <c r="AD86" s="87">
        <f>'CFR V1'!AD86+'ARBOR CFR'!H86</f>
        <v>0</v>
      </c>
      <c r="AE86" s="87">
        <f>'CFR V1'!AE86+'ARBOR CFR'!I86</f>
        <v>46953</v>
      </c>
      <c r="AF86" s="87">
        <f>'CFR V1'!AF86+'ARBOR CFR'!J86</f>
        <v>0</v>
      </c>
      <c r="AG86" s="87">
        <f>'CFR V1'!AG86+'ARBOR CFR'!K86</f>
        <v>37875</v>
      </c>
      <c r="AH86" s="87">
        <f>'CFR V1'!AH86+'ARBOR CFR'!L86</f>
        <v>69984</v>
      </c>
      <c r="AI86" s="87">
        <f>'CFR V1'!AI86+'ARBOR CFR'!M86</f>
        <v>0</v>
      </c>
      <c r="AJ86" s="87">
        <f>'CFR V1'!AJ86+'ARBOR CFR'!N86</f>
        <v>18213.03</v>
      </c>
      <c r="AK86" s="87">
        <f>'CFR V1'!AK86+'ARBOR CFR'!O86</f>
        <v>115182.71</v>
      </c>
      <c r="AL86" s="87">
        <f>'CFR V1'!AL86+'ARBOR CFR'!P86</f>
        <v>28001.96</v>
      </c>
      <c r="AM86" s="87">
        <f>'CFR V1'!AM86+'ARBOR CFR'!Q86</f>
        <v>0</v>
      </c>
      <c r="AN86" s="87">
        <f>'CFR V1'!AN86+'ARBOR CFR'!R86</f>
        <v>0</v>
      </c>
      <c r="AO86" s="87">
        <f>'CFR V1'!AO86+'CFR V1'!DB86+'ARBOR CFR'!S86+'ARBOR CFR'!BN86</f>
        <v>11825.05</v>
      </c>
      <c r="AP86" s="87">
        <f>'CFR V1'!AP86+'ARBOR CFR'!T86</f>
        <v>10982.94</v>
      </c>
      <c r="AQ86" s="87">
        <f>'CFR V1'!AQ86+'ARBOR CFR'!U86</f>
        <v>0</v>
      </c>
      <c r="AR86" s="87">
        <f>'CFR V1'!AR86+'ARBOR CFR'!V86</f>
        <v>0</v>
      </c>
      <c r="AS86" s="87">
        <f>'CFR V1'!AS86+'ARBOR CFR'!W86</f>
        <v>0</v>
      </c>
      <c r="AT86" s="87">
        <f>'CFR V1'!AT86+'ARBOR CFR'!Z86</f>
        <v>634446.12</v>
      </c>
      <c r="AU86" s="87">
        <f>'CFR V1'!AU86+'ARBOR CFR'!AA86</f>
        <v>2829.44</v>
      </c>
      <c r="AV86" s="87">
        <f>'CFR V1'!AV86+'ARBOR CFR'!AB86</f>
        <v>277428.7899999998</v>
      </c>
      <c r="AW86" s="87">
        <f>'CFR V1'!AW86+'ARBOR CFR'!AC86</f>
        <v>0</v>
      </c>
      <c r="AX86" s="87">
        <f>'CFR V1'!AX86+'ARBOR CFR'!AD86</f>
        <v>49226.99</v>
      </c>
      <c r="AY86" s="87">
        <f>'CFR V1'!AY86+'ARBOR CFR'!AE86</f>
        <v>0</v>
      </c>
      <c r="AZ86" s="87">
        <f>'CFR V1'!AZ86+'ARBOR CFR'!AF86</f>
        <v>0</v>
      </c>
      <c r="BA86" s="87">
        <f>'CFR V1'!BA86+'ARBOR CFR'!AG86</f>
        <v>5374.8600000000006</v>
      </c>
      <c r="BB86" s="87">
        <f>'CFR V1'!BB86+'ARBOR CFR'!AH86</f>
        <v>2696.5</v>
      </c>
      <c r="BC86" s="87">
        <f>'CFR V1'!BC86+'ARBOR CFR'!AI86</f>
        <v>0</v>
      </c>
      <c r="BD86" s="87">
        <f>'CFR V1'!BD86+'ARBOR CFR'!AJ86</f>
        <v>6837</v>
      </c>
      <c r="BE86" s="87">
        <f>'CFR V1'!BE86+'ARBOR CFR'!AK86</f>
        <v>14446.8</v>
      </c>
      <c r="BF86" s="87">
        <f>'CFR V1'!BF86+'ARBOR CFR'!AL86</f>
        <v>2797.5</v>
      </c>
      <c r="BG86" s="87">
        <f>'CFR V1'!BG86+'ARBOR CFR'!AM86</f>
        <v>19662.289999999997</v>
      </c>
      <c r="BH86" s="87">
        <f>'CFR V1'!BH86+'ARBOR CFR'!AN86</f>
        <v>2761.42</v>
      </c>
      <c r="BI86" s="87">
        <f>'CFR V1'!BI86+'ARBOR CFR'!AO86</f>
        <v>27664.26</v>
      </c>
      <c r="BJ86" s="87">
        <f>'CFR V1'!BJ86+'ARBOR CFR'!AP86</f>
        <v>0</v>
      </c>
      <c r="BK86" s="87">
        <f>'CFR V1'!BK86+'ARBOR CFR'!AQ86</f>
        <v>5238.37</v>
      </c>
      <c r="BL86" s="87">
        <f>'CFR V1'!BL86+'CFR V1'!DB86+'ARBOR CFR'!AR86+'ARBOR CFR'!BM86</f>
        <v>27997.02</v>
      </c>
      <c r="BM86" s="87">
        <f>'CFR V1'!BM86+'ARBOR CFR'!AS86</f>
        <v>14332.02</v>
      </c>
      <c r="BN86" s="87">
        <f>'CFR V1'!BN86+'ARBOR CFR'!AT86</f>
        <v>0</v>
      </c>
      <c r="BO86" s="87">
        <f>'CFR V1'!BO86+'ARBOR CFR'!AU86</f>
        <v>0</v>
      </c>
      <c r="BP86" s="87">
        <f>'CFR V1'!BP86+'ARBOR CFR'!AV86</f>
        <v>0</v>
      </c>
      <c r="BQ86" s="87">
        <f>'CFR V1'!BQ86+'ARBOR CFR'!AW86</f>
        <v>0</v>
      </c>
      <c r="BR86" s="87">
        <f>'CFR V1'!BR86+'ARBOR CFR'!AX86</f>
        <v>0</v>
      </c>
      <c r="BS86" s="87">
        <f>'CFR V1'!BS86+'ARBOR CFR'!AY86</f>
        <v>0</v>
      </c>
      <c r="BT86" s="87">
        <f>'CFR V1'!BT86+'ARBOR CFR'!AZ86</f>
        <v>0</v>
      </c>
      <c r="BU86" s="87">
        <f>'CFR V1'!BU86+'ARBOR CFR'!BA86</f>
        <v>9818.76</v>
      </c>
      <c r="BV86" s="87">
        <f>'CFR V1'!BV86+'ARBOR CFR'!BB86</f>
        <v>3956</v>
      </c>
      <c r="BW86" s="87">
        <f>'CFR V1'!BW86+'ARBOR CFR'!BC86</f>
        <v>16667.189999999999</v>
      </c>
      <c r="BX86" s="87">
        <f>'CFR V1'!BX86+'ARBOR CFR'!BD86</f>
        <v>71913.64</v>
      </c>
      <c r="BY86" s="87">
        <f>'CFR V1'!BY86+'ARBOR CFR'!BE86</f>
        <v>0</v>
      </c>
      <c r="BZ86" s="87">
        <f>'CFR V1'!BZ86+'ARBOR CFR'!BF86</f>
        <v>22338.71</v>
      </c>
      <c r="CA86" s="87">
        <f>'CFR V1'!CA86+'ARBOR CFR'!BG86</f>
        <v>17129.810000000001</v>
      </c>
      <c r="CB86" s="87">
        <f>'CFR V1'!CB86+'ARBOR CFR'!BH86</f>
        <v>0</v>
      </c>
      <c r="CC86" s="87">
        <f>'CFR V1'!CC86+'ARBOR CFR'!BI86</f>
        <v>0</v>
      </c>
      <c r="CD86" s="87">
        <f>'CFR V1'!CD86+'ARBOR CFR'!BJ86</f>
        <v>7094.33</v>
      </c>
      <c r="CE86" s="87">
        <f>'CFR V1'!CE86+'ARBOR CFR'!BK86</f>
        <v>0</v>
      </c>
      <c r="CF86" s="87">
        <f>'CFR V1'!CF86+'ARBOR CFR'!BL86</f>
        <v>0</v>
      </c>
      <c r="CG86" s="87">
        <v>5991.25</v>
      </c>
      <c r="CH86" s="87">
        <v>0</v>
      </c>
      <c r="CI86" s="87">
        <v>0</v>
      </c>
      <c r="CJ86" s="87">
        <v>1</v>
      </c>
      <c r="CK86" s="87">
        <v>0</v>
      </c>
      <c r="CL86" s="87">
        <v>0</v>
      </c>
      <c r="CM86" s="87">
        <v>0</v>
      </c>
      <c r="CN86" s="87">
        <v>11638.23</v>
      </c>
      <c r="CO86" s="87">
        <v>0</v>
      </c>
      <c r="CP86" s="87">
        <v>0</v>
      </c>
      <c r="CQ86" s="87">
        <v>0</v>
      </c>
      <c r="CR86" s="87">
        <v>0</v>
      </c>
      <c r="CS86" s="87">
        <v>118822.8899999999</v>
      </c>
      <c r="CT86" s="87"/>
      <c r="CU86" s="87">
        <v>940.44000000000233</v>
      </c>
      <c r="CV86" s="87"/>
      <c r="CW86" s="87"/>
      <c r="CX86" s="87"/>
      <c r="CY86" s="69"/>
    </row>
    <row r="87" spans="1:103" x14ac:dyDescent="0.25">
      <c r="A87" s="103" t="s">
        <v>577</v>
      </c>
      <c r="B87" s="69" t="s">
        <v>578</v>
      </c>
      <c r="C87" s="69"/>
      <c r="D87" s="84">
        <v>3048</v>
      </c>
      <c r="E87" s="69" t="s">
        <v>578</v>
      </c>
      <c r="F87" s="69" t="s">
        <v>579</v>
      </c>
      <c r="G87" s="69"/>
      <c r="H87" s="69"/>
      <c r="I87" s="69"/>
      <c r="J87" s="69"/>
      <c r="K87" s="69"/>
      <c r="L87" s="69"/>
      <c r="M87" s="69"/>
      <c r="N87" s="69"/>
      <c r="O87" s="69"/>
      <c r="P87" s="69"/>
      <c r="Q87" s="69"/>
      <c r="R87" s="69"/>
      <c r="S87" s="69"/>
      <c r="T87" s="69"/>
      <c r="U87" s="69"/>
      <c r="V87" s="69"/>
      <c r="W87" s="69"/>
      <c r="X87" s="69"/>
      <c r="Y87" s="69"/>
      <c r="Z87" s="87">
        <f>'CFR V1'!Z87</f>
        <v>122377.9</v>
      </c>
      <c r="AA87" s="87">
        <f>'CFR V1'!AA87</f>
        <v>1500.7200000000012</v>
      </c>
      <c r="AB87" s="87">
        <f>'CFR V1'!AB87</f>
        <v>0</v>
      </c>
      <c r="AC87" s="87">
        <f>'CFR V1'!AC87+'ARBOR CFR'!G87</f>
        <v>1039999</v>
      </c>
      <c r="AD87" s="87">
        <f>'CFR V1'!AD87+'ARBOR CFR'!H87</f>
        <v>0</v>
      </c>
      <c r="AE87" s="87">
        <f>'CFR V1'!AE87+'ARBOR CFR'!I87</f>
        <v>111783.34</v>
      </c>
      <c r="AF87" s="87">
        <f>'CFR V1'!AF87+'ARBOR CFR'!J87</f>
        <v>0</v>
      </c>
      <c r="AG87" s="87">
        <f>'CFR V1'!AG87+'ARBOR CFR'!K87</f>
        <v>56105</v>
      </c>
      <c r="AH87" s="87">
        <f>'CFR V1'!AH87+'ARBOR CFR'!L87</f>
        <v>76150</v>
      </c>
      <c r="AI87" s="87">
        <f>'CFR V1'!AI87+'ARBOR CFR'!M87</f>
        <v>0</v>
      </c>
      <c r="AJ87" s="87">
        <f>'CFR V1'!AJ87+'ARBOR CFR'!N87</f>
        <v>8889.869999999999</v>
      </c>
      <c r="AK87" s="87">
        <f>'CFR V1'!AK87+'ARBOR CFR'!O87</f>
        <v>14766.01</v>
      </c>
      <c r="AL87" s="87">
        <f>'CFR V1'!AL87+'ARBOR CFR'!P87</f>
        <v>19436.580000000002</v>
      </c>
      <c r="AM87" s="87">
        <f>'CFR V1'!AM87+'ARBOR CFR'!Q87</f>
        <v>0</v>
      </c>
      <c r="AN87" s="87">
        <f>'CFR V1'!AN87+'ARBOR CFR'!R87</f>
        <v>121</v>
      </c>
      <c r="AO87" s="87">
        <f>'CFR V1'!AO87+'CFR V1'!DB87+'ARBOR CFR'!S87+'ARBOR CFR'!BN87</f>
        <v>12997.02</v>
      </c>
      <c r="AP87" s="87">
        <f>'CFR V1'!AP87+'ARBOR CFR'!T87</f>
        <v>1285.92</v>
      </c>
      <c r="AQ87" s="87">
        <f>'CFR V1'!AQ87+'ARBOR CFR'!U87</f>
        <v>0</v>
      </c>
      <c r="AR87" s="87">
        <f>'CFR V1'!AR87+'ARBOR CFR'!V87</f>
        <v>0</v>
      </c>
      <c r="AS87" s="87">
        <f>'CFR V1'!AS87+'ARBOR CFR'!W87</f>
        <v>0</v>
      </c>
      <c r="AT87" s="87">
        <f>'CFR V1'!AT87+'ARBOR CFR'!Z87</f>
        <v>653120.71</v>
      </c>
      <c r="AU87" s="87">
        <f>'CFR V1'!AU87+'ARBOR CFR'!AA87</f>
        <v>2970.4</v>
      </c>
      <c r="AV87" s="87">
        <f>'CFR V1'!AV87+'ARBOR CFR'!AB87</f>
        <v>286139.8399999995</v>
      </c>
      <c r="AW87" s="87">
        <f>'CFR V1'!AW87+'ARBOR CFR'!AC87</f>
        <v>0</v>
      </c>
      <c r="AX87" s="87">
        <f>'CFR V1'!AX87+'ARBOR CFR'!AD87</f>
        <v>47526.23</v>
      </c>
      <c r="AY87" s="87">
        <f>'CFR V1'!AY87+'ARBOR CFR'!AE87</f>
        <v>0</v>
      </c>
      <c r="AZ87" s="87">
        <f>'CFR V1'!AZ87+'ARBOR CFR'!AF87</f>
        <v>30103.220000000023</v>
      </c>
      <c r="BA87" s="87">
        <f>'CFR V1'!BA87+'ARBOR CFR'!AG87</f>
        <v>4919.829999999999</v>
      </c>
      <c r="BB87" s="87">
        <f>'CFR V1'!BB87+'ARBOR CFR'!AH87</f>
        <v>2673</v>
      </c>
      <c r="BC87" s="87">
        <f>'CFR V1'!BC87+'ARBOR CFR'!AI87</f>
        <v>1207.5</v>
      </c>
      <c r="BD87" s="87">
        <f>'CFR V1'!BD87+'ARBOR CFR'!AJ87</f>
        <v>0</v>
      </c>
      <c r="BE87" s="87">
        <f>'CFR V1'!BE87+'ARBOR CFR'!AK87</f>
        <v>15570.050000000001</v>
      </c>
      <c r="BF87" s="87">
        <f>'CFR V1'!BF87+'ARBOR CFR'!AL87</f>
        <v>5078.7</v>
      </c>
      <c r="BG87" s="87">
        <f>'CFR V1'!BG87+'ARBOR CFR'!AM87</f>
        <v>43246.720000000001</v>
      </c>
      <c r="BH87" s="87">
        <f>'CFR V1'!BH87+'ARBOR CFR'!AN87</f>
        <v>4100.6000000000004</v>
      </c>
      <c r="BI87" s="87">
        <f>'CFR V1'!BI87+'ARBOR CFR'!AO87</f>
        <v>16386.21</v>
      </c>
      <c r="BJ87" s="87">
        <f>'CFR V1'!BJ87+'ARBOR CFR'!AP87</f>
        <v>0</v>
      </c>
      <c r="BK87" s="87">
        <f>'CFR V1'!BK87+'ARBOR CFR'!AQ87</f>
        <v>11827.93</v>
      </c>
      <c r="BL87" s="87">
        <f>'CFR V1'!BL87+'CFR V1'!DB87+'ARBOR CFR'!AR87+'ARBOR CFR'!BM87</f>
        <v>43119.82</v>
      </c>
      <c r="BM87" s="87">
        <f>'CFR V1'!BM87+'ARBOR CFR'!AS87</f>
        <v>6230.8099999999995</v>
      </c>
      <c r="BN87" s="87">
        <f>'CFR V1'!BN87+'ARBOR CFR'!AT87</f>
        <v>0</v>
      </c>
      <c r="BO87" s="87">
        <f>'CFR V1'!BO87+'ARBOR CFR'!AU87</f>
        <v>0</v>
      </c>
      <c r="BP87" s="87">
        <f>'CFR V1'!BP87+'ARBOR CFR'!AV87</f>
        <v>0</v>
      </c>
      <c r="BQ87" s="87">
        <f>'CFR V1'!BQ87+'ARBOR CFR'!AW87</f>
        <v>0</v>
      </c>
      <c r="BR87" s="87">
        <f>'CFR V1'!BR87+'ARBOR CFR'!AX87</f>
        <v>0</v>
      </c>
      <c r="BS87" s="87">
        <f>'CFR V1'!BS87+'ARBOR CFR'!AY87</f>
        <v>0</v>
      </c>
      <c r="BT87" s="87">
        <f>'CFR V1'!BT87+'ARBOR CFR'!AZ87</f>
        <v>0</v>
      </c>
      <c r="BU87" s="87">
        <f>'CFR V1'!BU87+'ARBOR CFR'!BA87</f>
        <v>9565.1299999999992</v>
      </c>
      <c r="BV87" s="87">
        <f>'CFR V1'!BV87+'ARBOR CFR'!BB87</f>
        <v>6647.27</v>
      </c>
      <c r="BW87" s="87">
        <f>'CFR V1'!BW87+'ARBOR CFR'!BC87</f>
        <v>247.46</v>
      </c>
      <c r="BX87" s="87">
        <f>'CFR V1'!BX87+'ARBOR CFR'!BD87</f>
        <v>82998.89</v>
      </c>
      <c r="BY87" s="87">
        <f>'CFR V1'!BY87+'ARBOR CFR'!BE87</f>
        <v>0</v>
      </c>
      <c r="BZ87" s="87">
        <f>'CFR V1'!BZ87+'ARBOR CFR'!BF87</f>
        <v>36076.01</v>
      </c>
      <c r="CA87" s="87">
        <f>'CFR V1'!CA87+'ARBOR CFR'!BG87</f>
        <v>44936.11</v>
      </c>
      <c r="CB87" s="87">
        <f>'CFR V1'!CB87+'ARBOR CFR'!BH87</f>
        <v>0</v>
      </c>
      <c r="CC87" s="87">
        <f>'CFR V1'!CC87+'ARBOR CFR'!BI87</f>
        <v>0</v>
      </c>
      <c r="CD87" s="87">
        <f>'CFR V1'!CD87+'ARBOR CFR'!BJ87</f>
        <v>1059.73</v>
      </c>
      <c r="CE87" s="87">
        <f>'CFR V1'!CE87+'ARBOR CFR'!BK87</f>
        <v>0</v>
      </c>
      <c r="CF87" s="87">
        <f>'CFR V1'!CF87+'ARBOR CFR'!BL87</f>
        <v>0</v>
      </c>
      <c r="CG87" s="87">
        <v>6362.5</v>
      </c>
      <c r="CH87" s="87">
        <v>0</v>
      </c>
      <c r="CI87" s="87">
        <v>0</v>
      </c>
      <c r="CJ87" s="87">
        <v>1</v>
      </c>
      <c r="CK87" s="87">
        <v>0</v>
      </c>
      <c r="CL87" s="87">
        <v>0</v>
      </c>
      <c r="CM87" s="87">
        <v>0</v>
      </c>
      <c r="CN87" s="87">
        <v>3566.39</v>
      </c>
      <c r="CO87" s="87">
        <v>0</v>
      </c>
      <c r="CP87" s="87">
        <v>0</v>
      </c>
      <c r="CQ87" s="87">
        <v>0</v>
      </c>
      <c r="CR87" s="87">
        <v>0</v>
      </c>
      <c r="CS87" s="87">
        <v>104695.75000000047</v>
      </c>
      <c r="CT87" s="87"/>
      <c r="CU87" s="87">
        <v>4296.8300000000017</v>
      </c>
      <c r="CV87" s="87"/>
      <c r="CW87" s="87"/>
      <c r="CX87" s="87"/>
      <c r="CY87" s="69"/>
    </row>
    <row r="88" spans="1:103" x14ac:dyDescent="0.25">
      <c r="A88" s="103" t="s">
        <v>582</v>
      </c>
      <c r="B88" s="69" t="s">
        <v>583</v>
      </c>
      <c r="C88" s="69"/>
      <c r="D88" s="84">
        <v>2020</v>
      </c>
      <c r="E88" s="69" t="s">
        <v>583</v>
      </c>
      <c r="F88" s="69" t="s">
        <v>584</v>
      </c>
      <c r="G88" s="69"/>
      <c r="H88" s="69"/>
      <c r="I88" s="69"/>
      <c r="J88" s="69"/>
      <c r="K88" s="69"/>
      <c r="L88" s="69"/>
      <c r="M88" s="69"/>
      <c r="N88" s="69"/>
      <c r="O88" s="69"/>
      <c r="P88" s="69"/>
      <c r="Q88" s="69"/>
      <c r="R88" s="69"/>
      <c r="S88" s="69"/>
      <c r="T88" s="69"/>
      <c r="U88" s="69"/>
      <c r="V88" s="69"/>
      <c r="W88" s="69"/>
      <c r="X88" s="69"/>
      <c r="Y88" s="69"/>
      <c r="Z88" s="87">
        <f>'CFR V1'!Z88</f>
        <v>143988.49999999945</v>
      </c>
      <c r="AA88" s="87">
        <f>'CFR V1'!AA88</f>
        <v>19250.909999999996</v>
      </c>
      <c r="AB88" s="87">
        <f>'CFR V1'!AB88</f>
        <v>0</v>
      </c>
      <c r="AC88" s="87">
        <f>'CFR V1'!AC88+'ARBOR CFR'!G88</f>
        <v>1009707</v>
      </c>
      <c r="AD88" s="87">
        <f>'CFR V1'!AD88+'ARBOR CFR'!H88</f>
        <v>0</v>
      </c>
      <c r="AE88" s="87">
        <f>'CFR V1'!AE88+'ARBOR CFR'!I88</f>
        <v>20722</v>
      </c>
      <c r="AF88" s="87">
        <f>'CFR V1'!AF88+'ARBOR CFR'!J88</f>
        <v>0</v>
      </c>
      <c r="AG88" s="87">
        <f>'CFR V1'!AG88+'ARBOR CFR'!K88</f>
        <v>29035</v>
      </c>
      <c r="AH88" s="87">
        <f>'CFR V1'!AH88+'ARBOR CFR'!L88</f>
        <v>76540</v>
      </c>
      <c r="AI88" s="87">
        <f>'CFR V1'!AI88+'ARBOR CFR'!M88</f>
        <v>3000</v>
      </c>
      <c r="AJ88" s="87">
        <f>'CFR V1'!AJ88+'ARBOR CFR'!N88</f>
        <v>620</v>
      </c>
      <c r="AK88" s="87">
        <f>'CFR V1'!AK88+'ARBOR CFR'!O88</f>
        <v>32247</v>
      </c>
      <c r="AL88" s="87">
        <f>'CFR V1'!AL88+'ARBOR CFR'!P88</f>
        <v>26149.56</v>
      </c>
      <c r="AM88" s="87">
        <f>'CFR V1'!AM88+'ARBOR CFR'!Q88</f>
        <v>9305</v>
      </c>
      <c r="AN88" s="87">
        <f>'CFR V1'!AN88+'ARBOR CFR'!R88</f>
        <v>405.28</v>
      </c>
      <c r="AO88" s="87">
        <f>'CFR V1'!AO88+'CFR V1'!DB88+'ARBOR CFR'!S88+'ARBOR CFR'!BN88</f>
        <v>18574.440000000002</v>
      </c>
      <c r="AP88" s="87">
        <f>'CFR V1'!AP88+'ARBOR CFR'!T88</f>
        <v>5592.22</v>
      </c>
      <c r="AQ88" s="87">
        <f>'CFR V1'!AQ88+'ARBOR CFR'!U88</f>
        <v>0</v>
      </c>
      <c r="AR88" s="87">
        <f>'CFR V1'!AR88+'ARBOR CFR'!V88</f>
        <v>0</v>
      </c>
      <c r="AS88" s="87">
        <f>'CFR V1'!AS88+'ARBOR CFR'!W88</f>
        <v>0</v>
      </c>
      <c r="AT88" s="87">
        <f>'CFR V1'!AT88+'ARBOR CFR'!Z88</f>
        <v>709684.71</v>
      </c>
      <c r="AU88" s="87">
        <f>'CFR V1'!AU88+'ARBOR CFR'!AA88</f>
        <v>4703.6000000000004</v>
      </c>
      <c r="AV88" s="87">
        <f>'CFR V1'!AV88+'ARBOR CFR'!AB88</f>
        <v>179551.92</v>
      </c>
      <c r="AW88" s="87">
        <f>'CFR V1'!AW88+'ARBOR CFR'!AC88</f>
        <v>7500.73</v>
      </c>
      <c r="AX88" s="87">
        <f>'CFR V1'!AX88+'ARBOR CFR'!AD88</f>
        <v>55797.45</v>
      </c>
      <c r="AY88" s="87">
        <f>'CFR V1'!AY88+'ARBOR CFR'!AE88</f>
        <v>0</v>
      </c>
      <c r="AZ88" s="87">
        <f>'CFR V1'!AZ88+'ARBOR CFR'!AF88</f>
        <v>24335.290000000015</v>
      </c>
      <c r="BA88" s="87">
        <f>'CFR V1'!BA88+'ARBOR CFR'!AG88</f>
        <v>4647.5399999999991</v>
      </c>
      <c r="BB88" s="87">
        <f>'CFR V1'!BB88+'ARBOR CFR'!AH88</f>
        <v>0</v>
      </c>
      <c r="BC88" s="87">
        <f>'CFR V1'!BC88+'ARBOR CFR'!AI88</f>
        <v>13103.15</v>
      </c>
      <c r="BD88" s="87">
        <f>'CFR V1'!BD88+'ARBOR CFR'!AJ88</f>
        <v>0</v>
      </c>
      <c r="BE88" s="87">
        <f>'CFR V1'!BE88+'ARBOR CFR'!AK88</f>
        <v>10960.890000000001</v>
      </c>
      <c r="BF88" s="87">
        <f>'CFR V1'!BF88+'ARBOR CFR'!AL88</f>
        <v>6259.67</v>
      </c>
      <c r="BG88" s="87">
        <f>'CFR V1'!BG88+'ARBOR CFR'!AM88</f>
        <v>25418.969999999994</v>
      </c>
      <c r="BH88" s="87">
        <f>'CFR V1'!BH88+'ARBOR CFR'!AN88</f>
        <v>4702.8</v>
      </c>
      <c r="BI88" s="87">
        <f>'CFR V1'!BI88+'ARBOR CFR'!AO88</f>
        <v>14687.97</v>
      </c>
      <c r="BJ88" s="87">
        <f>'CFR V1'!BJ88+'ARBOR CFR'!AP88</f>
        <v>0</v>
      </c>
      <c r="BK88" s="87">
        <f>'CFR V1'!BK88+'ARBOR CFR'!AQ88</f>
        <v>4179.3100000000004</v>
      </c>
      <c r="BL88" s="87">
        <f>'CFR V1'!BL88+'CFR V1'!DB88+'ARBOR CFR'!AR88+'ARBOR CFR'!BM88</f>
        <v>57686.83</v>
      </c>
      <c r="BM88" s="87">
        <f>'CFR V1'!BM88+'ARBOR CFR'!AS88</f>
        <v>5295</v>
      </c>
      <c r="BN88" s="87">
        <f>'CFR V1'!BN88+'ARBOR CFR'!AT88</f>
        <v>0</v>
      </c>
      <c r="BO88" s="87">
        <f>'CFR V1'!BO88+'ARBOR CFR'!AU88</f>
        <v>0</v>
      </c>
      <c r="BP88" s="87">
        <f>'CFR V1'!BP88+'ARBOR CFR'!AV88</f>
        <v>0</v>
      </c>
      <c r="BQ88" s="87">
        <f>'CFR V1'!BQ88+'ARBOR CFR'!AW88</f>
        <v>0</v>
      </c>
      <c r="BR88" s="87">
        <f>'CFR V1'!BR88+'ARBOR CFR'!AX88</f>
        <v>0</v>
      </c>
      <c r="BS88" s="87">
        <f>'CFR V1'!BS88+'ARBOR CFR'!AY88</f>
        <v>0</v>
      </c>
      <c r="BT88" s="87">
        <f>'CFR V1'!BT88+'ARBOR CFR'!AZ88</f>
        <v>0</v>
      </c>
      <c r="BU88" s="87">
        <f>'CFR V1'!BU88+'ARBOR CFR'!BA88</f>
        <v>4773.05</v>
      </c>
      <c r="BV88" s="87">
        <f>'CFR V1'!BV88+'ARBOR CFR'!BB88</f>
        <v>4623</v>
      </c>
      <c r="BW88" s="87">
        <f>'CFR V1'!BW88+'ARBOR CFR'!BC88</f>
        <v>12397.98</v>
      </c>
      <c r="BX88" s="87">
        <f>'CFR V1'!BX88+'ARBOR CFR'!BD88</f>
        <v>58828.68</v>
      </c>
      <c r="BY88" s="87">
        <f>'CFR V1'!BY88+'ARBOR CFR'!BE88</f>
        <v>0</v>
      </c>
      <c r="BZ88" s="87">
        <f>'CFR V1'!BZ88+'ARBOR CFR'!BF88</f>
        <v>7952.81</v>
      </c>
      <c r="CA88" s="87">
        <f>'CFR V1'!CA88+'ARBOR CFR'!BG88</f>
        <v>21642.32</v>
      </c>
      <c r="CB88" s="87">
        <f>'CFR V1'!CB88+'ARBOR CFR'!BH88</f>
        <v>0</v>
      </c>
      <c r="CC88" s="87">
        <f>'CFR V1'!CC88+'ARBOR CFR'!BI88</f>
        <v>0</v>
      </c>
      <c r="CD88" s="87">
        <f>'CFR V1'!CD88+'ARBOR CFR'!BJ88</f>
        <v>4024.28</v>
      </c>
      <c r="CE88" s="87">
        <f>'CFR V1'!CE88+'ARBOR CFR'!BK88</f>
        <v>0</v>
      </c>
      <c r="CF88" s="87">
        <f>'CFR V1'!CF88+'ARBOR CFR'!BL88</f>
        <v>0</v>
      </c>
      <c r="CG88" s="87">
        <v>6261.25</v>
      </c>
      <c r="CH88" s="87">
        <v>0</v>
      </c>
      <c r="CI88" s="87">
        <v>0</v>
      </c>
      <c r="CJ88" s="87">
        <v>1</v>
      </c>
      <c r="CK88" s="87">
        <v>0</v>
      </c>
      <c r="CL88" s="87">
        <v>6749.41</v>
      </c>
      <c r="CM88" s="87">
        <v>763.7</v>
      </c>
      <c r="CN88" s="87">
        <v>1287.5</v>
      </c>
      <c r="CO88" s="87">
        <v>0</v>
      </c>
      <c r="CP88" s="87">
        <v>0</v>
      </c>
      <c r="CQ88" s="87">
        <v>0</v>
      </c>
      <c r="CR88" s="87">
        <v>0</v>
      </c>
      <c r="CS88" s="87">
        <v>133128.04999999912</v>
      </c>
      <c r="CT88" s="87"/>
      <c r="CU88" s="87">
        <v>16711.549999999996</v>
      </c>
      <c r="CV88" s="87"/>
      <c r="CW88" s="87"/>
      <c r="CX88" s="87"/>
      <c r="CY88" s="69"/>
    </row>
    <row r="89" spans="1:103" x14ac:dyDescent="0.25">
      <c r="A89" s="106" t="s">
        <v>587</v>
      </c>
      <c r="B89" s="69" t="s">
        <v>588</v>
      </c>
      <c r="C89" s="85"/>
      <c r="D89" s="86">
        <v>2021</v>
      </c>
      <c r="E89" s="85" t="s">
        <v>588</v>
      </c>
      <c r="F89" s="85" t="s">
        <v>589</v>
      </c>
      <c r="G89" s="85"/>
      <c r="H89" s="85"/>
      <c r="I89" s="85"/>
      <c r="J89" s="85"/>
      <c r="K89" s="85"/>
      <c r="L89" s="85"/>
      <c r="M89" s="85"/>
      <c r="N89" s="85"/>
      <c r="O89" s="85"/>
      <c r="P89" s="85"/>
      <c r="Q89" s="85"/>
      <c r="R89" s="85"/>
      <c r="S89" s="85"/>
      <c r="T89" s="85"/>
      <c r="U89" s="85"/>
      <c r="V89" s="85"/>
      <c r="W89" s="85"/>
      <c r="X89" s="85"/>
      <c r="Y89" s="85"/>
      <c r="Z89" s="87">
        <f>'CFR V1'!Z89</f>
        <v>1380.9827546114102</v>
      </c>
      <c r="AA89" s="87">
        <f>'CFR V1'!AA89</f>
        <v>0</v>
      </c>
      <c r="AB89" s="87">
        <f>'CFR V1'!AB89</f>
        <v>0</v>
      </c>
      <c r="AC89" s="87">
        <f>'CFR V1'!AC89+'ARBOR CFR'!G89</f>
        <v>0</v>
      </c>
      <c r="AD89" s="87">
        <f>'CFR V1'!AD89+'ARBOR CFR'!H89</f>
        <v>0</v>
      </c>
      <c r="AE89" s="87">
        <f>'CFR V1'!AE89+'ARBOR CFR'!I89</f>
        <v>0</v>
      </c>
      <c r="AF89" s="87">
        <f>'CFR V1'!AF89+'ARBOR CFR'!J89</f>
        <v>0</v>
      </c>
      <c r="AG89" s="87">
        <f>'CFR V1'!AG89+'ARBOR CFR'!K89</f>
        <v>0</v>
      </c>
      <c r="AH89" s="87">
        <f>'CFR V1'!AH89+'ARBOR CFR'!L89</f>
        <v>0</v>
      </c>
      <c r="AI89" s="87">
        <f>'CFR V1'!AI89+'ARBOR CFR'!M89</f>
        <v>0</v>
      </c>
      <c r="AJ89" s="87">
        <f>'CFR V1'!AJ89+'ARBOR CFR'!N89</f>
        <v>0</v>
      </c>
      <c r="AK89" s="87">
        <f>'CFR V1'!AK89+'ARBOR CFR'!O89</f>
        <v>0</v>
      </c>
      <c r="AL89" s="87">
        <f>'CFR V1'!AL89+'ARBOR CFR'!P89</f>
        <v>0</v>
      </c>
      <c r="AM89" s="87">
        <f>'CFR V1'!AM89+'ARBOR CFR'!Q89</f>
        <v>0</v>
      </c>
      <c r="AN89" s="87">
        <f>'CFR V1'!AN89+'ARBOR CFR'!R89</f>
        <v>0</v>
      </c>
      <c r="AO89" s="87">
        <f>'CFR V1'!AO89+'CFR V1'!DB89+'ARBOR CFR'!S89+'ARBOR CFR'!BN89</f>
        <v>0</v>
      </c>
      <c r="AP89" s="87">
        <f>'CFR V1'!AP89+'ARBOR CFR'!T89</f>
        <v>0</v>
      </c>
      <c r="AQ89" s="87">
        <f>'CFR V1'!AQ89+'ARBOR CFR'!U89</f>
        <v>0</v>
      </c>
      <c r="AR89" s="87">
        <f>'CFR V1'!AR89+'ARBOR CFR'!V89</f>
        <v>0</v>
      </c>
      <c r="AS89" s="87">
        <f>'CFR V1'!AS89+'ARBOR CFR'!W89</f>
        <v>0</v>
      </c>
      <c r="AT89" s="87">
        <f>'CFR V1'!AT89+'ARBOR CFR'!Z89</f>
        <v>0</v>
      </c>
      <c r="AU89" s="87">
        <f>'CFR V1'!AU89+'ARBOR CFR'!AA89</f>
        <v>0</v>
      </c>
      <c r="AV89" s="87">
        <f>'CFR V1'!AV89+'ARBOR CFR'!AB89</f>
        <v>0</v>
      </c>
      <c r="AW89" s="87">
        <f>'CFR V1'!AW89+'ARBOR CFR'!AC89</f>
        <v>0</v>
      </c>
      <c r="AX89" s="87">
        <f>'CFR V1'!AX89+'ARBOR CFR'!AD89</f>
        <v>0</v>
      </c>
      <c r="AY89" s="87">
        <f>'CFR V1'!AY89+'ARBOR CFR'!AE89</f>
        <v>0</v>
      </c>
      <c r="AZ89" s="87">
        <f>'CFR V1'!AZ89+'ARBOR CFR'!AF89</f>
        <v>0</v>
      </c>
      <c r="BA89" s="87">
        <f>'CFR V1'!BA89+'ARBOR CFR'!AG89</f>
        <v>0</v>
      </c>
      <c r="BB89" s="87">
        <f>'CFR V1'!BB89+'ARBOR CFR'!AH89</f>
        <v>0</v>
      </c>
      <c r="BC89" s="87">
        <f>'CFR V1'!BC89+'ARBOR CFR'!AI89</f>
        <v>0</v>
      </c>
      <c r="BD89" s="87">
        <f>'CFR V1'!BD89+'ARBOR CFR'!AJ89</f>
        <v>0</v>
      </c>
      <c r="BE89" s="87">
        <f>'CFR V1'!BE89+'ARBOR CFR'!AK89</f>
        <v>0</v>
      </c>
      <c r="BF89" s="87">
        <f>'CFR V1'!BF89+'ARBOR CFR'!AL89</f>
        <v>0</v>
      </c>
      <c r="BG89" s="87">
        <f>'CFR V1'!BG89+'ARBOR CFR'!AM89</f>
        <v>0</v>
      </c>
      <c r="BH89" s="87">
        <f>'CFR V1'!BH89+'ARBOR CFR'!AN89</f>
        <v>0</v>
      </c>
      <c r="BI89" s="87">
        <f>'CFR V1'!BI89+'ARBOR CFR'!AO89</f>
        <v>0</v>
      </c>
      <c r="BJ89" s="87">
        <f>'CFR V1'!BJ89+'ARBOR CFR'!AP89</f>
        <v>0</v>
      </c>
      <c r="BK89" s="87">
        <f>'CFR V1'!BK89+'ARBOR CFR'!AQ89</f>
        <v>0</v>
      </c>
      <c r="BL89" s="87">
        <f>'CFR V1'!BL89+'CFR V1'!DB89+'ARBOR CFR'!AR89+'ARBOR CFR'!BM89</f>
        <v>0</v>
      </c>
      <c r="BM89" s="87">
        <f>'CFR V1'!BM89+'ARBOR CFR'!AS89</f>
        <v>0</v>
      </c>
      <c r="BN89" s="87">
        <f>'CFR V1'!BN89+'ARBOR CFR'!AT89</f>
        <v>0</v>
      </c>
      <c r="BO89" s="87">
        <f>'CFR V1'!BO89+'ARBOR CFR'!AU89</f>
        <v>0</v>
      </c>
      <c r="BP89" s="87">
        <f>'CFR V1'!BP89+'ARBOR CFR'!AV89</f>
        <v>0</v>
      </c>
      <c r="BQ89" s="87">
        <f>'CFR V1'!BQ89+'ARBOR CFR'!AW89</f>
        <v>0</v>
      </c>
      <c r="BR89" s="87">
        <f>'CFR V1'!BR89+'ARBOR CFR'!AX89</f>
        <v>0</v>
      </c>
      <c r="BS89" s="87">
        <f>'CFR V1'!BS89+'ARBOR CFR'!AY89</f>
        <v>0</v>
      </c>
      <c r="BT89" s="87">
        <f>'CFR V1'!BT89+'ARBOR CFR'!AZ89</f>
        <v>0</v>
      </c>
      <c r="BU89" s="87">
        <f>'CFR V1'!BU89+'ARBOR CFR'!BA89</f>
        <v>0</v>
      </c>
      <c r="BV89" s="87">
        <f>'CFR V1'!BV89+'ARBOR CFR'!BB89</f>
        <v>0</v>
      </c>
      <c r="BW89" s="87">
        <f>'CFR V1'!BW89+'ARBOR CFR'!BC89</f>
        <v>0</v>
      </c>
      <c r="BX89" s="87">
        <f>'CFR V1'!BX89+'ARBOR CFR'!BD89</f>
        <v>0</v>
      </c>
      <c r="BY89" s="87">
        <f>'CFR V1'!BY89+'ARBOR CFR'!BE89</f>
        <v>0</v>
      </c>
      <c r="BZ89" s="87">
        <f>'CFR V1'!BZ89+'ARBOR CFR'!BF89</f>
        <v>0</v>
      </c>
      <c r="CA89" s="87">
        <f>'CFR V1'!CA89+'ARBOR CFR'!BG89</f>
        <v>0</v>
      </c>
      <c r="CB89" s="87">
        <f>'CFR V1'!CB89+'ARBOR CFR'!BH89</f>
        <v>0</v>
      </c>
      <c r="CC89" s="87">
        <f>'CFR V1'!CC89+'ARBOR CFR'!BI89</f>
        <v>0</v>
      </c>
      <c r="CD89" s="87">
        <f>'CFR V1'!CD89+'ARBOR CFR'!BJ89</f>
        <v>0</v>
      </c>
      <c r="CE89" s="87">
        <f>'CFR V1'!CE89+'ARBOR CFR'!BK89</f>
        <v>0</v>
      </c>
      <c r="CF89" s="87">
        <f>'CFR V1'!CF89+'ARBOR CFR'!BL89</f>
        <v>0</v>
      </c>
      <c r="CG89" s="87">
        <v>0</v>
      </c>
      <c r="CH89" s="87">
        <v>0</v>
      </c>
      <c r="CI89" s="87">
        <v>0</v>
      </c>
      <c r="CJ89" s="87">
        <v>1</v>
      </c>
      <c r="CK89" s="87">
        <v>0</v>
      </c>
      <c r="CL89" s="87">
        <v>0</v>
      </c>
      <c r="CM89" s="87">
        <v>0</v>
      </c>
      <c r="CN89" s="87">
        <v>0</v>
      </c>
      <c r="CO89" s="87">
        <v>0</v>
      </c>
      <c r="CP89" s="87">
        <v>0</v>
      </c>
      <c r="CQ89" s="87">
        <v>0</v>
      </c>
      <c r="CR89" s="87">
        <v>0</v>
      </c>
      <c r="CS89" s="87">
        <v>1380.9827546114102</v>
      </c>
      <c r="CT89" s="87"/>
      <c r="CU89" s="87">
        <v>0</v>
      </c>
      <c r="CV89" s="87"/>
      <c r="CW89" s="87"/>
      <c r="CX89" s="87"/>
      <c r="CY89" s="69"/>
    </row>
    <row r="90" spans="1:103" x14ac:dyDescent="0.25">
      <c r="A90" s="103" t="s">
        <v>592</v>
      </c>
      <c r="B90" s="69" t="s">
        <v>593</v>
      </c>
      <c r="C90" s="69"/>
      <c r="D90" s="84">
        <v>2055</v>
      </c>
      <c r="E90" s="69" t="s">
        <v>593</v>
      </c>
      <c r="F90" s="69" t="s">
        <v>594</v>
      </c>
      <c r="G90" s="69"/>
      <c r="H90" s="69"/>
      <c r="I90" s="69"/>
      <c r="J90" s="69"/>
      <c r="K90" s="69"/>
      <c r="L90" s="69"/>
      <c r="M90" s="69"/>
      <c r="N90" s="69"/>
      <c r="O90" s="69"/>
      <c r="P90" s="69"/>
      <c r="Q90" s="69"/>
      <c r="R90" s="69"/>
      <c r="S90" s="69"/>
      <c r="T90" s="69"/>
      <c r="U90" s="69"/>
      <c r="V90" s="69"/>
      <c r="W90" s="69"/>
      <c r="X90" s="69"/>
      <c r="Y90" s="69"/>
      <c r="Z90" s="87">
        <f>'CFR V1'!Z90</f>
        <v>264870.50999999954</v>
      </c>
      <c r="AA90" s="87">
        <f>'CFR V1'!AA90</f>
        <v>23011.860000000004</v>
      </c>
      <c r="AB90" s="87">
        <f>'CFR V1'!AB90</f>
        <v>0</v>
      </c>
      <c r="AC90" s="87">
        <f>'CFR V1'!AC90+'ARBOR CFR'!G90</f>
        <v>986287</v>
      </c>
      <c r="AD90" s="87">
        <f>'CFR V1'!AD90+'ARBOR CFR'!H90</f>
        <v>0</v>
      </c>
      <c r="AE90" s="87">
        <f>'CFR V1'!AE90+'ARBOR CFR'!I90</f>
        <v>30093</v>
      </c>
      <c r="AF90" s="87">
        <f>'CFR V1'!AF90+'ARBOR CFR'!J90</f>
        <v>0</v>
      </c>
      <c r="AG90" s="87">
        <f>'CFR V1'!AG90+'ARBOR CFR'!K90</f>
        <v>51460</v>
      </c>
      <c r="AH90" s="87">
        <f>'CFR V1'!AH90+'ARBOR CFR'!L90</f>
        <v>62099</v>
      </c>
      <c r="AI90" s="87">
        <f>'CFR V1'!AI90+'ARBOR CFR'!M90</f>
        <v>876</v>
      </c>
      <c r="AJ90" s="87">
        <f>'CFR V1'!AJ90+'ARBOR CFR'!N90</f>
        <v>13750</v>
      </c>
      <c r="AK90" s="87">
        <f>'CFR V1'!AK90+'ARBOR CFR'!O90</f>
        <v>17132.330000000002</v>
      </c>
      <c r="AL90" s="87">
        <f>'CFR V1'!AL90+'ARBOR CFR'!P90</f>
        <v>24932.13</v>
      </c>
      <c r="AM90" s="87">
        <f>'CFR V1'!AM90+'ARBOR CFR'!Q90</f>
        <v>0</v>
      </c>
      <c r="AN90" s="87">
        <f>'CFR V1'!AN90+'ARBOR CFR'!R90</f>
        <v>1389</v>
      </c>
      <c r="AO90" s="87">
        <f>'CFR V1'!AO90+'CFR V1'!DB90+'ARBOR CFR'!S90+'ARBOR CFR'!BN90</f>
        <v>7032.08</v>
      </c>
      <c r="AP90" s="87">
        <f>'CFR V1'!AP90+'ARBOR CFR'!T90</f>
        <v>7522.46</v>
      </c>
      <c r="AQ90" s="87">
        <f>'CFR V1'!AQ90+'ARBOR CFR'!U90</f>
        <v>0</v>
      </c>
      <c r="AR90" s="87">
        <f>'CFR V1'!AR90+'ARBOR CFR'!V90</f>
        <v>0</v>
      </c>
      <c r="AS90" s="87">
        <f>'CFR V1'!AS90+'ARBOR CFR'!W90</f>
        <v>0</v>
      </c>
      <c r="AT90" s="87">
        <f>'CFR V1'!AT90+'ARBOR CFR'!Z90</f>
        <v>638818.89</v>
      </c>
      <c r="AU90" s="87">
        <f>'CFR V1'!AU90+'ARBOR CFR'!AA90</f>
        <v>0</v>
      </c>
      <c r="AV90" s="87">
        <f>'CFR V1'!AV90+'ARBOR CFR'!AB90</f>
        <v>225934.64000000022</v>
      </c>
      <c r="AW90" s="87">
        <f>'CFR V1'!AW90+'ARBOR CFR'!AC90</f>
        <v>0</v>
      </c>
      <c r="AX90" s="87">
        <f>'CFR V1'!AX90+'ARBOR CFR'!AD90</f>
        <v>57541.66</v>
      </c>
      <c r="AY90" s="87">
        <f>'CFR V1'!AY90+'ARBOR CFR'!AE90</f>
        <v>0</v>
      </c>
      <c r="AZ90" s="87">
        <f>'CFR V1'!AZ90+'ARBOR CFR'!AF90</f>
        <v>17090.310000000009</v>
      </c>
      <c r="BA90" s="87">
        <f>'CFR V1'!BA90+'ARBOR CFR'!AG90</f>
        <v>4748.4799999999996</v>
      </c>
      <c r="BB90" s="87">
        <f>'CFR V1'!BB90+'ARBOR CFR'!AH90</f>
        <v>5765.0599999999995</v>
      </c>
      <c r="BC90" s="87">
        <f>'CFR V1'!BC90+'ARBOR CFR'!AI90</f>
        <v>1075.25</v>
      </c>
      <c r="BD90" s="87">
        <f>'CFR V1'!BD90+'ARBOR CFR'!AJ90</f>
        <v>2631.31</v>
      </c>
      <c r="BE90" s="87">
        <f>'CFR V1'!BE90+'ARBOR CFR'!AK90</f>
        <v>20349.34</v>
      </c>
      <c r="BF90" s="87">
        <f>'CFR V1'!BF90+'ARBOR CFR'!AL90</f>
        <v>495</v>
      </c>
      <c r="BG90" s="87">
        <f>'CFR V1'!BG90+'ARBOR CFR'!AM90</f>
        <v>35124</v>
      </c>
      <c r="BH90" s="87">
        <f>'CFR V1'!BH90+'ARBOR CFR'!AN90</f>
        <v>2906.75</v>
      </c>
      <c r="BI90" s="87">
        <f>'CFR V1'!BI90+'ARBOR CFR'!AO90</f>
        <v>16308.54</v>
      </c>
      <c r="BJ90" s="87">
        <f>'CFR V1'!BJ90+'ARBOR CFR'!AP90</f>
        <v>0</v>
      </c>
      <c r="BK90" s="87">
        <f>'CFR V1'!BK90+'ARBOR CFR'!AQ90</f>
        <v>10312.1</v>
      </c>
      <c r="BL90" s="87">
        <f>'CFR V1'!BL90+'CFR V1'!DB90+'ARBOR CFR'!AR90+'ARBOR CFR'!BM90</f>
        <v>41643.120000000003</v>
      </c>
      <c r="BM90" s="87">
        <f>'CFR V1'!BM90+'ARBOR CFR'!AS90</f>
        <v>4027.81</v>
      </c>
      <c r="BN90" s="87">
        <f>'CFR V1'!BN90+'ARBOR CFR'!AT90</f>
        <v>0</v>
      </c>
      <c r="BO90" s="87">
        <f>'CFR V1'!BO90+'ARBOR CFR'!AU90</f>
        <v>0</v>
      </c>
      <c r="BP90" s="87">
        <f>'CFR V1'!BP90+'ARBOR CFR'!AV90</f>
        <v>0</v>
      </c>
      <c r="BQ90" s="87">
        <f>'CFR V1'!BQ90+'ARBOR CFR'!AW90</f>
        <v>0</v>
      </c>
      <c r="BR90" s="87">
        <f>'CFR V1'!BR90+'ARBOR CFR'!AX90</f>
        <v>0</v>
      </c>
      <c r="BS90" s="87">
        <f>'CFR V1'!BS90+'ARBOR CFR'!AY90</f>
        <v>0</v>
      </c>
      <c r="BT90" s="87">
        <f>'CFR V1'!BT90+'ARBOR CFR'!AZ90</f>
        <v>0</v>
      </c>
      <c r="BU90" s="87">
        <f>'CFR V1'!BU90+'ARBOR CFR'!BA90</f>
        <v>11227.41</v>
      </c>
      <c r="BV90" s="87">
        <f>'CFR V1'!BV90+'ARBOR CFR'!BB90</f>
        <v>4301</v>
      </c>
      <c r="BW90" s="87">
        <f>'CFR V1'!BW90+'ARBOR CFR'!BC90</f>
        <v>12846.82</v>
      </c>
      <c r="BX90" s="87">
        <f>'CFR V1'!BX90+'ARBOR CFR'!BD90</f>
        <v>74201.33</v>
      </c>
      <c r="BY90" s="87">
        <f>'CFR V1'!BY90+'ARBOR CFR'!BE90</f>
        <v>6243.19</v>
      </c>
      <c r="BZ90" s="87">
        <f>'CFR V1'!BZ90+'ARBOR CFR'!BF90</f>
        <v>12659.29</v>
      </c>
      <c r="CA90" s="87">
        <f>'CFR V1'!CA90+'ARBOR CFR'!BG90</f>
        <v>22034</v>
      </c>
      <c r="CB90" s="87">
        <f>'CFR V1'!CB90+'ARBOR CFR'!BH90</f>
        <v>0</v>
      </c>
      <c r="CC90" s="87">
        <f>'CFR V1'!CC90+'ARBOR CFR'!BI90</f>
        <v>0</v>
      </c>
      <c r="CD90" s="87">
        <f>'CFR V1'!CD90+'ARBOR CFR'!BJ90</f>
        <v>1765.72</v>
      </c>
      <c r="CE90" s="87">
        <f>'CFR V1'!CE90+'ARBOR CFR'!BK90</f>
        <v>0</v>
      </c>
      <c r="CF90" s="87">
        <f>'CFR V1'!CF90+'ARBOR CFR'!BL90</f>
        <v>0</v>
      </c>
      <c r="CG90" s="87">
        <v>6182.5</v>
      </c>
      <c r="CH90" s="87">
        <v>0</v>
      </c>
      <c r="CI90" s="87">
        <v>0</v>
      </c>
      <c r="CJ90" s="87">
        <v>1</v>
      </c>
      <c r="CK90" s="87">
        <v>0</v>
      </c>
      <c r="CL90" s="87">
        <v>22765</v>
      </c>
      <c r="CM90" s="87">
        <v>0</v>
      </c>
      <c r="CN90" s="87">
        <v>2027.45</v>
      </c>
      <c r="CO90" s="87">
        <v>0</v>
      </c>
      <c r="CP90" s="87">
        <v>0</v>
      </c>
      <c r="CQ90" s="87">
        <v>0</v>
      </c>
      <c r="CR90" s="87">
        <v>0</v>
      </c>
      <c r="CS90" s="87">
        <v>237392.48999999906</v>
      </c>
      <c r="CT90" s="87"/>
      <c r="CU90" s="87">
        <v>4401.9100000000035</v>
      </c>
      <c r="CV90" s="87"/>
      <c r="CW90" s="87"/>
      <c r="CX90" s="87"/>
      <c r="CY90" s="69"/>
    </row>
    <row r="91" spans="1:103" x14ac:dyDescent="0.25">
      <c r="A91" s="103" t="s">
        <v>597</v>
      </c>
      <c r="B91" s="69" t="s">
        <v>598</v>
      </c>
      <c r="C91" s="69"/>
      <c r="D91" s="84">
        <v>3049</v>
      </c>
      <c r="E91" s="69" t="s">
        <v>598</v>
      </c>
      <c r="F91" s="69" t="s">
        <v>599</v>
      </c>
      <c r="G91" s="69"/>
      <c r="H91" s="69"/>
      <c r="I91" s="69"/>
      <c r="J91" s="69"/>
      <c r="K91" s="69"/>
      <c r="L91" s="69"/>
      <c r="M91" s="69"/>
      <c r="N91" s="69"/>
      <c r="O91" s="69"/>
      <c r="P91" s="69"/>
      <c r="Q91" s="69"/>
      <c r="R91" s="69"/>
      <c r="S91" s="69"/>
      <c r="T91" s="69"/>
      <c r="U91" s="69"/>
      <c r="V91" s="69"/>
      <c r="W91" s="69"/>
      <c r="X91" s="69"/>
      <c r="Y91" s="69"/>
      <c r="Z91" s="87">
        <f>'CFR V1'!Z91</f>
        <v>152194.5</v>
      </c>
      <c r="AA91" s="87">
        <f>'CFR V1'!AA91</f>
        <v>19324.380000000005</v>
      </c>
      <c r="AB91" s="87">
        <f>'CFR V1'!AB91</f>
        <v>0</v>
      </c>
      <c r="AC91" s="87">
        <f>'CFR V1'!AC91+'ARBOR CFR'!G91</f>
        <v>1024893</v>
      </c>
      <c r="AD91" s="87">
        <f>'CFR V1'!AD91+'ARBOR CFR'!H91</f>
        <v>0</v>
      </c>
      <c r="AE91" s="87">
        <f>'CFR V1'!AE91+'ARBOR CFR'!I91</f>
        <v>85373.67</v>
      </c>
      <c r="AF91" s="87">
        <f>'CFR V1'!AF91+'ARBOR CFR'!J91</f>
        <v>0</v>
      </c>
      <c r="AG91" s="87">
        <f>'CFR V1'!AG91+'ARBOR CFR'!K91</f>
        <v>54054</v>
      </c>
      <c r="AH91" s="87">
        <f>'CFR V1'!AH91+'ARBOR CFR'!L91</f>
        <v>71941</v>
      </c>
      <c r="AI91" s="87">
        <f>'CFR V1'!AI91+'ARBOR CFR'!M91</f>
        <v>876</v>
      </c>
      <c r="AJ91" s="87">
        <f>'CFR V1'!AJ91+'ARBOR CFR'!N91</f>
        <v>3940.51</v>
      </c>
      <c r="AK91" s="87">
        <f>'CFR V1'!AK91+'ARBOR CFR'!O91</f>
        <v>26550.54</v>
      </c>
      <c r="AL91" s="87">
        <f>'CFR V1'!AL91+'ARBOR CFR'!P91</f>
        <v>29871.21</v>
      </c>
      <c r="AM91" s="87">
        <f>'CFR V1'!AM91+'ARBOR CFR'!Q91</f>
        <v>443.99999999999989</v>
      </c>
      <c r="AN91" s="87">
        <f>'CFR V1'!AN91+'ARBOR CFR'!R91</f>
        <v>0</v>
      </c>
      <c r="AO91" s="87">
        <f>'CFR V1'!AO91+'CFR V1'!DB91+'ARBOR CFR'!S91+'ARBOR CFR'!BN91</f>
        <v>25424</v>
      </c>
      <c r="AP91" s="87">
        <f>'CFR V1'!AP91+'ARBOR CFR'!T91</f>
        <v>500</v>
      </c>
      <c r="AQ91" s="87">
        <f>'CFR V1'!AQ91+'ARBOR CFR'!U91</f>
        <v>0</v>
      </c>
      <c r="AR91" s="87">
        <f>'CFR V1'!AR91+'ARBOR CFR'!V91</f>
        <v>0</v>
      </c>
      <c r="AS91" s="87">
        <f>'CFR V1'!AS91+'ARBOR CFR'!W91</f>
        <v>0</v>
      </c>
      <c r="AT91" s="87">
        <f>'CFR V1'!AT91+'ARBOR CFR'!Z91</f>
        <v>631010.12</v>
      </c>
      <c r="AU91" s="87">
        <f>'CFR V1'!AU91+'ARBOR CFR'!AA91</f>
        <v>6886.68</v>
      </c>
      <c r="AV91" s="87">
        <f>'CFR V1'!AV91+'ARBOR CFR'!AB91</f>
        <v>274397.76999999938</v>
      </c>
      <c r="AW91" s="87">
        <f>'CFR V1'!AW91+'ARBOR CFR'!AC91</f>
        <v>24833.38</v>
      </c>
      <c r="AX91" s="87">
        <f>'CFR V1'!AX91+'ARBOR CFR'!AD91</f>
        <v>58965.5</v>
      </c>
      <c r="AY91" s="87">
        <f>'CFR V1'!AY91+'ARBOR CFR'!AE91</f>
        <v>0</v>
      </c>
      <c r="AZ91" s="87">
        <f>'CFR V1'!AZ91+'ARBOR CFR'!AF91</f>
        <v>25850.929999999997</v>
      </c>
      <c r="BA91" s="87">
        <f>'CFR V1'!BA91+'ARBOR CFR'!AG91</f>
        <v>4653.1699999999992</v>
      </c>
      <c r="BB91" s="87">
        <f>'CFR V1'!BB91+'ARBOR CFR'!AH91</f>
        <v>5845.6100000000006</v>
      </c>
      <c r="BC91" s="87">
        <f>'CFR V1'!BC91+'ARBOR CFR'!AI91</f>
        <v>0</v>
      </c>
      <c r="BD91" s="87">
        <f>'CFR V1'!BD91+'ARBOR CFR'!AJ91</f>
        <v>5718.46</v>
      </c>
      <c r="BE91" s="87">
        <f>'CFR V1'!BE91+'ARBOR CFR'!AK91</f>
        <v>17012.95</v>
      </c>
      <c r="BF91" s="87">
        <f>'CFR V1'!BF91+'ARBOR CFR'!AL91</f>
        <v>6876.71</v>
      </c>
      <c r="BG91" s="87">
        <f>'CFR V1'!BG91+'ARBOR CFR'!AM91</f>
        <v>1399.0800000000002</v>
      </c>
      <c r="BH91" s="87">
        <f>'CFR V1'!BH91+'ARBOR CFR'!AN91</f>
        <v>5392.29</v>
      </c>
      <c r="BI91" s="87">
        <f>'CFR V1'!BI91+'ARBOR CFR'!AO91</f>
        <v>23541.919999999998</v>
      </c>
      <c r="BJ91" s="87">
        <f>'CFR V1'!BJ91+'ARBOR CFR'!AP91</f>
        <v>0</v>
      </c>
      <c r="BK91" s="87">
        <f>'CFR V1'!BK91+'ARBOR CFR'!AQ91</f>
        <v>5691.82</v>
      </c>
      <c r="BL91" s="87">
        <f>'CFR V1'!BL91+'CFR V1'!DB91+'ARBOR CFR'!AR91+'ARBOR CFR'!BM91</f>
        <v>45231.719999999994</v>
      </c>
      <c r="BM91" s="87">
        <f>'CFR V1'!BM91+'ARBOR CFR'!AS91</f>
        <v>20318.580000000002</v>
      </c>
      <c r="BN91" s="87">
        <f>'CFR V1'!BN91+'ARBOR CFR'!AT91</f>
        <v>0</v>
      </c>
      <c r="BO91" s="87">
        <f>'CFR V1'!BO91+'ARBOR CFR'!AU91</f>
        <v>0</v>
      </c>
      <c r="BP91" s="87">
        <f>'CFR V1'!BP91+'ARBOR CFR'!AV91</f>
        <v>0</v>
      </c>
      <c r="BQ91" s="87">
        <f>'CFR V1'!BQ91+'ARBOR CFR'!AW91</f>
        <v>0</v>
      </c>
      <c r="BR91" s="87">
        <f>'CFR V1'!BR91+'ARBOR CFR'!AX91</f>
        <v>0</v>
      </c>
      <c r="BS91" s="87">
        <f>'CFR V1'!BS91+'ARBOR CFR'!AY91</f>
        <v>0</v>
      </c>
      <c r="BT91" s="87">
        <f>'CFR V1'!BT91+'ARBOR CFR'!AZ91</f>
        <v>0</v>
      </c>
      <c r="BU91" s="87">
        <f>'CFR V1'!BU91+'ARBOR CFR'!BA91</f>
        <v>11467.27</v>
      </c>
      <c r="BV91" s="87">
        <f>'CFR V1'!BV91+'ARBOR CFR'!BB91</f>
        <v>4738</v>
      </c>
      <c r="BW91" s="87">
        <f>'CFR V1'!BW91+'ARBOR CFR'!BC91</f>
        <v>0</v>
      </c>
      <c r="BX91" s="87">
        <f>'CFR V1'!BX91+'ARBOR CFR'!BD91</f>
        <v>85115.76</v>
      </c>
      <c r="BY91" s="87">
        <f>'CFR V1'!BY91+'ARBOR CFR'!BE91</f>
        <v>4293.59</v>
      </c>
      <c r="BZ91" s="87">
        <f>'CFR V1'!BZ91+'ARBOR CFR'!BF91</f>
        <v>51237.47</v>
      </c>
      <c r="CA91" s="87">
        <f>'CFR V1'!CA91+'ARBOR CFR'!BG91</f>
        <v>19633.7</v>
      </c>
      <c r="CB91" s="87">
        <f>'CFR V1'!CB91+'ARBOR CFR'!BH91</f>
        <v>0</v>
      </c>
      <c r="CC91" s="87">
        <f>'CFR V1'!CC91+'ARBOR CFR'!BI91</f>
        <v>0</v>
      </c>
      <c r="CD91" s="87">
        <f>'CFR V1'!CD91+'ARBOR CFR'!BJ91</f>
        <v>0</v>
      </c>
      <c r="CE91" s="87">
        <f>'CFR V1'!CE91+'ARBOR CFR'!BK91</f>
        <v>0</v>
      </c>
      <c r="CF91" s="87">
        <f>'CFR V1'!CF91+'ARBOR CFR'!BL91</f>
        <v>0</v>
      </c>
      <c r="CG91" s="87">
        <v>6311.88</v>
      </c>
      <c r="CH91" s="87">
        <v>0</v>
      </c>
      <c r="CI91" s="87">
        <v>0</v>
      </c>
      <c r="CJ91" s="87">
        <v>1</v>
      </c>
      <c r="CK91" s="87">
        <v>0</v>
      </c>
      <c r="CL91" s="87">
        <v>2461.65</v>
      </c>
      <c r="CM91" s="87">
        <v>1036.54</v>
      </c>
      <c r="CN91" s="87">
        <v>7265</v>
      </c>
      <c r="CO91" s="87">
        <v>0</v>
      </c>
      <c r="CP91" s="87">
        <v>0</v>
      </c>
      <c r="CQ91" s="87">
        <v>0</v>
      </c>
      <c r="CR91" s="87">
        <v>0</v>
      </c>
      <c r="CS91" s="87">
        <v>102249.1100000001</v>
      </c>
      <c r="CT91" s="87"/>
      <c r="CU91" s="87">
        <v>14873.070000000005</v>
      </c>
      <c r="CV91" s="87"/>
      <c r="CW91" s="87"/>
      <c r="CX91" s="87"/>
      <c r="CY91" s="69"/>
    </row>
    <row r="92" spans="1:103" x14ac:dyDescent="0.25">
      <c r="A92" s="103" t="s">
        <v>602</v>
      </c>
      <c r="B92" s="69" t="s">
        <v>603</v>
      </c>
      <c r="C92" s="69"/>
      <c r="D92" s="84">
        <v>3056</v>
      </c>
      <c r="E92" s="69" t="s">
        <v>603</v>
      </c>
      <c r="F92" s="69" t="s">
        <v>604</v>
      </c>
      <c r="G92" s="69"/>
      <c r="H92" s="69"/>
      <c r="I92" s="69"/>
      <c r="J92" s="69"/>
      <c r="K92" s="69"/>
      <c r="L92" s="69"/>
      <c r="M92" s="69"/>
      <c r="N92" s="69"/>
      <c r="O92" s="69"/>
      <c r="P92" s="69"/>
      <c r="Q92" s="69"/>
      <c r="R92" s="69"/>
      <c r="S92" s="69"/>
      <c r="T92" s="69"/>
      <c r="U92" s="69"/>
      <c r="V92" s="69"/>
      <c r="W92" s="69"/>
      <c r="X92" s="69"/>
      <c r="Y92" s="69"/>
      <c r="Z92" s="87">
        <f>'CFR V1'!Z92</f>
        <v>86665.290000000183</v>
      </c>
      <c r="AA92" s="87">
        <f>'CFR V1'!AA92</f>
        <v>825.89999999999782</v>
      </c>
      <c r="AB92" s="87">
        <f>'CFR V1'!AB92</f>
        <v>0</v>
      </c>
      <c r="AC92" s="87">
        <f>'CFR V1'!AC92+'ARBOR CFR'!G92</f>
        <v>1031126</v>
      </c>
      <c r="AD92" s="87">
        <f>'CFR V1'!AD92+'ARBOR CFR'!H92</f>
        <v>0</v>
      </c>
      <c r="AE92" s="87">
        <f>'CFR V1'!AE92+'ARBOR CFR'!I92</f>
        <v>49360</v>
      </c>
      <c r="AF92" s="87">
        <f>'CFR V1'!AF92+'ARBOR CFR'!J92</f>
        <v>0</v>
      </c>
      <c r="AG92" s="87">
        <f>'CFR V1'!AG92+'ARBOR CFR'!K92</f>
        <v>35145</v>
      </c>
      <c r="AH92" s="87">
        <f>'CFR V1'!AH92+'ARBOR CFR'!L92</f>
        <v>57435</v>
      </c>
      <c r="AI92" s="87">
        <f>'CFR V1'!AI92+'ARBOR CFR'!M92</f>
        <v>876</v>
      </c>
      <c r="AJ92" s="87">
        <f>'CFR V1'!AJ92+'ARBOR CFR'!N92</f>
        <v>5020</v>
      </c>
      <c r="AK92" s="87">
        <f>'CFR V1'!AK92+'ARBOR CFR'!O92</f>
        <v>7440.5</v>
      </c>
      <c r="AL92" s="87">
        <f>'CFR V1'!AL92+'ARBOR CFR'!P92</f>
        <v>36818.129999999997</v>
      </c>
      <c r="AM92" s="87">
        <f>'CFR V1'!AM92+'ARBOR CFR'!Q92</f>
        <v>10120.26</v>
      </c>
      <c r="AN92" s="87">
        <f>'CFR V1'!AN92+'ARBOR CFR'!R92</f>
        <v>0</v>
      </c>
      <c r="AO92" s="87">
        <f>'CFR V1'!AO92+'CFR V1'!DB92+'ARBOR CFR'!S92+'ARBOR CFR'!BN92</f>
        <v>24146.91</v>
      </c>
      <c r="AP92" s="87">
        <f>'CFR V1'!AP92+'ARBOR CFR'!T92</f>
        <v>8506.34</v>
      </c>
      <c r="AQ92" s="87">
        <f>'CFR V1'!AQ92+'ARBOR CFR'!U92</f>
        <v>0</v>
      </c>
      <c r="AR92" s="87">
        <f>'CFR V1'!AR92+'ARBOR CFR'!V92</f>
        <v>0</v>
      </c>
      <c r="AS92" s="87">
        <f>'CFR V1'!AS92+'ARBOR CFR'!W92</f>
        <v>0</v>
      </c>
      <c r="AT92" s="87">
        <f>'CFR V1'!AT92+'ARBOR CFR'!Z92</f>
        <v>632583.75</v>
      </c>
      <c r="AU92" s="87">
        <f>'CFR V1'!AU92+'ARBOR CFR'!AA92</f>
        <v>16364.37</v>
      </c>
      <c r="AV92" s="87">
        <f>'CFR V1'!AV92+'ARBOR CFR'!AB92</f>
        <v>347661.88000000099</v>
      </c>
      <c r="AW92" s="87">
        <f>'CFR V1'!AW92+'ARBOR CFR'!AC92</f>
        <v>25292.47</v>
      </c>
      <c r="AX92" s="87">
        <f>'CFR V1'!AX92+'ARBOR CFR'!AD92</f>
        <v>46455.34</v>
      </c>
      <c r="AY92" s="87">
        <f>'CFR V1'!AY92+'ARBOR CFR'!AE92</f>
        <v>0</v>
      </c>
      <c r="AZ92" s="87">
        <f>'CFR V1'!AZ92+'ARBOR CFR'!AF92</f>
        <v>1955.8400000000006</v>
      </c>
      <c r="BA92" s="87">
        <f>'CFR V1'!BA92+'ARBOR CFR'!AG92</f>
        <v>6094.9</v>
      </c>
      <c r="BB92" s="87">
        <f>'CFR V1'!BB92+'ARBOR CFR'!AH92</f>
        <v>2957.5</v>
      </c>
      <c r="BC92" s="87">
        <f>'CFR V1'!BC92+'ARBOR CFR'!AI92</f>
        <v>3734.18</v>
      </c>
      <c r="BD92" s="87">
        <f>'CFR V1'!BD92+'ARBOR CFR'!AJ92</f>
        <v>0</v>
      </c>
      <c r="BE92" s="87">
        <f>'CFR V1'!BE92+'ARBOR CFR'!AK92</f>
        <v>9305.6899999999987</v>
      </c>
      <c r="BF92" s="87">
        <f>'CFR V1'!BF92+'ARBOR CFR'!AL92</f>
        <v>1002.2</v>
      </c>
      <c r="BG92" s="87">
        <f>'CFR V1'!BG92+'ARBOR CFR'!AM92</f>
        <v>3716.5600000000004</v>
      </c>
      <c r="BH92" s="87">
        <f>'CFR V1'!BH92+'ARBOR CFR'!AN92</f>
        <v>3990.18</v>
      </c>
      <c r="BI92" s="87">
        <f>'CFR V1'!BI92+'ARBOR CFR'!AO92</f>
        <v>12292.73</v>
      </c>
      <c r="BJ92" s="87">
        <f>'CFR V1'!BJ92+'ARBOR CFR'!AP92</f>
        <v>0</v>
      </c>
      <c r="BK92" s="87">
        <f>'CFR V1'!BK92+'ARBOR CFR'!AQ92</f>
        <v>9504.1099999999988</v>
      </c>
      <c r="BL92" s="87">
        <f>'CFR V1'!BL92+'CFR V1'!DB92+'ARBOR CFR'!AR92+'ARBOR CFR'!BM92</f>
        <v>37789.630000000005</v>
      </c>
      <c r="BM92" s="87">
        <f>'CFR V1'!BM92+'ARBOR CFR'!AS92</f>
        <v>14353.34</v>
      </c>
      <c r="BN92" s="87">
        <f>'CFR V1'!BN92+'ARBOR CFR'!AT92</f>
        <v>0</v>
      </c>
      <c r="BO92" s="87">
        <f>'CFR V1'!BO92+'ARBOR CFR'!AU92</f>
        <v>0</v>
      </c>
      <c r="BP92" s="87">
        <f>'CFR V1'!BP92+'ARBOR CFR'!AV92</f>
        <v>0</v>
      </c>
      <c r="BQ92" s="87">
        <f>'CFR V1'!BQ92+'ARBOR CFR'!AW92</f>
        <v>0</v>
      </c>
      <c r="BR92" s="87">
        <f>'CFR V1'!BR92+'ARBOR CFR'!AX92</f>
        <v>0</v>
      </c>
      <c r="BS92" s="87">
        <f>'CFR V1'!BS92+'ARBOR CFR'!AY92</f>
        <v>0</v>
      </c>
      <c r="BT92" s="87">
        <f>'CFR V1'!BT92+'ARBOR CFR'!AZ92</f>
        <v>0</v>
      </c>
      <c r="BU92" s="87">
        <f>'CFR V1'!BU92+'ARBOR CFR'!BA92</f>
        <v>13873.89</v>
      </c>
      <c r="BV92" s="87">
        <f>'CFR V1'!BV92+'ARBOR CFR'!BB92</f>
        <v>4646</v>
      </c>
      <c r="BW92" s="87">
        <f>'CFR V1'!BW92+'ARBOR CFR'!BC92</f>
        <v>0</v>
      </c>
      <c r="BX92" s="87">
        <f>'CFR V1'!BX92+'ARBOR CFR'!BD92</f>
        <v>91110.69</v>
      </c>
      <c r="BY92" s="87">
        <f>'CFR V1'!BY92+'ARBOR CFR'!BE92</f>
        <v>6031.6</v>
      </c>
      <c r="BZ92" s="87">
        <f>'CFR V1'!BZ92+'ARBOR CFR'!BF92</f>
        <v>23423.75</v>
      </c>
      <c r="CA92" s="87">
        <f>'CFR V1'!CA92+'ARBOR CFR'!BG92</f>
        <v>28789.1</v>
      </c>
      <c r="CB92" s="87">
        <f>'CFR V1'!CB92+'ARBOR CFR'!BH92</f>
        <v>0</v>
      </c>
      <c r="CC92" s="87">
        <f>'CFR V1'!CC92+'ARBOR CFR'!BI92</f>
        <v>0</v>
      </c>
      <c r="CD92" s="87">
        <f>'CFR V1'!CD92+'ARBOR CFR'!BJ92</f>
        <v>3365</v>
      </c>
      <c r="CE92" s="87">
        <f>'CFR V1'!CE92+'ARBOR CFR'!BK92</f>
        <v>0</v>
      </c>
      <c r="CF92" s="87">
        <f>'CFR V1'!CF92+'ARBOR CFR'!BL92</f>
        <v>0</v>
      </c>
      <c r="CG92" s="87">
        <v>6328.75</v>
      </c>
      <c r="CH92" s="87">
        <v>0</v>
      </c>
      <c r="CI92" s="87">
        <v>0</v>
      </c>
      <c r="CJ92" s="87">
        <v>1</v>
      </c>
      <c r="CK92" s="87">
        <v>0</v>
      </c>
      <c r="CL92" s="87">
        <v>0</v>
      </c>
      <c r="CM92" s="87">
        <v>1193.7</v>
      </c>
      <c r="CN92" s="87">
        <v>0</v>
      </c>
      <c r="CO92" s="87">
        <v>0</v>
      </c>
      <c r="CP92" s="87">
        <v>0</v>
      </c>
      <c r="CQ92" s="87">
        <v>0</v>
      </c>
      <c r="CR92" s="87">
        <v>0</v>
      </c>
      <c r="CS92" s="87">
        <v>-7935.6300000005867</v>
      </c>
      <c r="CT92" s="87"/>
      <c r="CU92" s="87">
        <v>5960.949999999998</v>
      </c>
      <c r="CV92" s="87"/>
      <c r="CW92" s="87"/>
      <c r="CX92" s="87"/>
      <c r="CY92" s="69"/>
    </row>
    <row r="93" spans="1:103" x14ac:dyDescent="0.25">
      <c r="A93" s="104" t="s">
        <v>607</v>
      </c>
      <c r="B93" s="69" t="s">
        <v>608</v>
      </c>
      <c r="C93" s="69"/>
      <c r="D93" s="84">
        <v>2026</v>
      </c>
      <c r="E93" s="69" t="s">
        <v>608</v>
      </c>
      <c r="F93" s="69" t="s">
        <v>609</v>
      </c>
      <c r="G93" s="69"/>
      <c r="H93" s="69"/>
      <c r="I93" s="69"/>
      <c r="J93" s="69"/>
      <c r="K93" s="69"/>
      <c r="L93" s="69"/>
      <c r="M93" s="69"/>
      <c r="N93" s="69"/>
      <c r="O93" s="69"/>
      <c r="P93" s="69"/>
      <c r="Q93" s="69"/>
      <c r="R93" s="69"/>
      <c r="S93" s="69"/>
      <c r="T93" s="69"/>
      <c r="U93" s="69"/>
      <c r="V93" s="69"/>
      <c r="W93" s="69"/>
      <c r="X93" s="69"/>
      <c r="Y93" s="69"/>
      <c r="Z93" s="87">
        <f>'CFR V1'!Z93</f>
        <v>-28725.1</v>
      </c>
      <c r="AA93" s="87">
        <f>'CFR V1'!AA93</f>
        <v>15813.120000000003</v>
      </c>
      <c r="AB93" s="87">
        <f>'CFR V1'!AB93</f>
        <v>0</v>
      </c>
      <c r="AC93" s="87">
        <f>'CFR V1'!AC93+'ARBOR CFR'!G93</f>
        <v>455167.9</v>
      </c>
      <c r="AD93" s="87">
        <f>'CFR V1'!AD93+'ARBOR CFR'!H93</f>
        <v>0</v>
      </c>
      <c r="AE93" s="87">
        <f>'CFR V1'!AE93+'ARBOR CFR'!I93</f>
        <v>47526</v>
      </c>
      <c r="AF93" s="87">
        <f>'CFR V1'!AF93+'ARBOR CFR'!J93</f>
        <v>0</v>
      </c>
      <c r="AG93" s="87">
        <f>'CFR V1'!AG93+'ARBOR CFR'!K93</f>
        <v>28756.25</v>
      </c>
      <c r="AH93" s="87">
        <f>'CFR V1'!AH93+'ARBOR CFR'!L93</f>
        <v>24483</v>
      </c>
      <c r="AI93" s="87">
        <f>'CFR V1'!AI93+'ARBOR CFR'!M93</f>
        <v>0</v>
      </c>
      <c r="AJ93" s="87">
        <f>'CFR V1'!AJ93+'ARBOR CFR'!N93</f>
        <v>17442.52</v>
      </c>
      <c r="AK93" s="87">
        <f>'CFR V1'!AK93+'ARBOR CFR'!O93</f>
        <v>40279.54</v>
      </c>
      <c r="AL93" s="87">
        <f>'CFR V1'!AL93+'ARBOR CFR'!P93</f>
        <v>7353.9000000000005</v>
      </c>
      <c r="AM93" s="87">
        <f>'CFR V1'!AM93+'ARBOR CFR'!Q93</f>
        <v>2160</v>
      </c>
      <c r="AN93" s="87">
        <f>'CFR V1'!AN93+'ARBOR CFR'!R93</f>
        <v>0</v>
      </c>
      <c r="AO93" s="87">
        <f>'CFR V1'!AO93+'CFR V1'!DB93+'ARBOR CFR'!S93+'ARBOR CFR'!BN93</f>
        <v>22613.530000000002</v>
      </c>
      <c r="AP93" s="87">
        <f>'CFR V1'!AP93+'ARBOR CFR'!T93</f>
        <v>671.99</v>
      </c>
      <c r="AQ93" s="87">
        <f>'CFR V1'!AQ93+'ARBOR CFR'!U93</f>
        <v>0</v>
      </c>
      <c r="AR93" s="87">
        <f>'CFR V1'!AR93+'ARBOR CFR'!V93</f>
        <v>0</v>
      </c>
      <c r="AS93" s="87">
        <f>'CFR V1'!AS93+'ARBOR CFR'!W93</f>
        <v>0</v>
      </c>
      <c r="AT93" s="87">
        <f>'CFR V1'!AT93+'ARBOR CFR'!Z93</f>
        <v>296499.40999999997</v>
      </c>
      <c r="AU93" s="87">
        <f>'CFR V1'!AU93+'ARBOR CFR'!AA93</f>
        <v>0</v>
      </c>
      <c r="AV93" s="87">
        <f>'CFR V1'!AV93+'ARBOR CFR'!AB93</f>
        <v>133786.43000000011</v>
      </c>
      <c r="AW93" s="87">
        <f>'CFR V1'!AW93+'ARBOR CFR'!AC93</f>
        <v>0</v>
      </c>
      <c r="AX93" s="87">
        <f>'CFR V1'!AX93+'ARBOR CFR'!AD93</f>
        <v>17662.47</v>
      </c>
      <c r="AY93" s="87">
        <f>'CFR V1'!AY93+'ARBOR CFR'!AE93</f>
        <v>0</v>
      </c>
      <c r="AZ93" s="87">
        <f>'CFR V1'!AZ93+'ARBOR CFR'!AF93</f>
        <v>6377.1799999999994</v>
      </c>
      <c r="BA93" s="87">
        <f>'CFR V1'!BA93+'ARBOR CFR'!AG93</f>
        <v>2637.2400000000002</v>
      </c>
      <c r="BB93" s="87">
        <f>'CFR V1'!BB93+'ARBOR CFR'!AH93</f>
        <v>683.5</v>
      </c>
      <c r="BC93" s="87">
        <f>'CFR V1'!BC93+'ARBOR CFR'!AI93</f>
        <v>1161.5</v>
      </c>
      <c r="BD93" s="87">
        <f>'CFR V1'!BD93+'ARBOR CFR'!AJ93</f>
        <v>5180.6400000000003</v>
      </c>
      <c r="BE93" s="87">
        <f>'CFR V1'!BE93+'ARBOR CFR'!AK93</f>
        <v>16992.189999999999</v>
      </c>
      <c r="BF93" s="87">
        <f>'CFR V1'!BF93+'ARBOR CFR'!AL93</f>
        <v>6842.54</v>
      </c>
      <c r="BG93" s="87">
        <f>'CFR V1'!BG93+'ARBOR CFR'!AM93</f>
        <v>22418.84</v>
      </c>
      <c r="BH93" s="87">
        <f>'CFR V1'!BH93+'ARBOR CFR'!AN93</f>
        <v>-5322</v>
      </c>
      <c r="BI93" s="87">
        <f>'CFR V1'!BI93+'ARBOR CFR'!AO93</f>
        <v>3132.58</v>
      </c>
      <c r="BJ93" s="87">
        <f>'CFR V1'!BJ93+'ARBOR CFR'!AP93</f>
        <v>0</v>
      </c>
      <c r="BK93" s="87">
        <f>'CFR V1'!BK93+'ARBOR CFR'!AQ93</f>
        <v>2521.02</v>
      </c>
      <c r="BL93" s="87">
        <f>'CFR V1'!BL93+'CFR V1'!DB93+'ARBOR CFR'!AR93+'ARBOR CFR'!BM93</f>
        <v>15565.619999999999</v>
      </c>
      <c r="BM93" s="87">
        <f>'CFR V1'!BM93+'ARBOR CFR'!AS93</f>
        <v>3697.68</v>
      </c>
      <c r="BN93" s="87">
        <f>'CFR V1'!BN93+'ARBOR CFR'!AT93</f>
        <v>0</v>
      </c>
      <c r="BO93" s="87">
        <f>'CFR V1'!BO93+'ARBOR CFR'!AU93</f>
        <v>0</v>
      </c>
      <c r="BP93" s="87">
        <f>'CFR V1'!BP93+'ARBOR CFR'!AV93</f>
        <v>0</v>
      </c>
      <c r="BQ93" s="87">
        <f>'CFR V1'!BQ93+'ARBOR CFR'!AW93</f>
        <v>0</v>
      </c>
      <c r="BR93" s="87">
        <f>'CFR V1'!BR93+'ARBOR CFR'!AX93</f>
        <v>0</v>
      </c>
      <c r="BS93" s="87">
        <f>'CFR V1'!BS93+'ARBOR CFR'!AY93</f>
        <v>0</v>
      </c>
      <c r="BT93" s="87">
        <f>'CFR V1'!BT93+'ARBOR CFR'!AZ93</f>
        <v>0</v>
      </c>
      <c r="BU93" s="87">
        <f>'CFR V1'!BU93+'ARBOR CFR'!BA93</f>
        <v>14695.779999999999</v>
      </c>
      <c r="BV93" s="87">
        <f>'CFR V1'!BV93+'ARBOR CFR'!BB93</f>
        <v>774.33</v>
      </c>
      <c r="BW93" s="87">
        <f>'CFR V1'!BW93+'ARBOR CFR'!BC93</f>
        <v>-7147.09</v>
      </c>
      <c r="BX93" s="87">
        <f>'CFR V1'!BX93+'ARBOR CFR'!BD93</f>
        <v>20235.91</v>
      </c>
      <c r="BY93" s="87">
        <f>'CFR V1'!BY93+'ARBOR CFR'!BE93</f>
        <v>2029.51</v>
      </c>
      <c r="BZ93" s="87">
        <f>'CFR V1'!BZ93+'ARBOR CFR'!BF93</f>
        <v>172</v>
      </c>
      <c r="CA93" s="87">
        <f>'CFR V1'!CA93+'ARBOR CFR'!BG93</f>
        <v>32517.25</v>
      </c>
      <c r="CB93" s="87">
        <f>'CFR V1'!CB93+'ARBOR CFR'!BH93</f>
        <v>0</v>
      </c>
      <c r="CC93" s="87">
        <f>'CFR V1'!CC93+'ARBOR CFR'!BI93</f>
        <v>0</v>
      </c>
      <c r="CD93" s="87">
        <f>'CFR V1'!CD93+'ARBOR CFR'!BJ93</f>
        <v>0</v>
      </c>
      <c r="CE93" s="87">
        <f>'CFR V1'!CE93+'ARBOR CFR'!BK93</f>
        <v>0</v>
      </c>
      <c r="CF93" s="87">
        <f>'CFR V1'!CF93+'ARBOR CFR'!BL93</f>
        <v>0</v>
      </c>
      <c r="CG93" s="87">
        <v>-14059.27</v>
      </c>
      <c r="CH93" s="87">
        <v>0</v>
      </c>
      <c r="CI93" s="87">
        <v>0</v>
      </c>
      <c r="CJ93" s="87">
        <v>1</v>
      </c>
      <c r="CK93" s="87">
        <v>0</v>
      </c>
      <c r="CL93" s="87">
        <v>1753.85</v>
      </c>
      <c r="CM93" s="87">
        <v>0</v>
      </c>
      <c r="CN93" s="87">
        <v>0</v>
      </c>
      <c r="CO93" s="87">
        <v>0</v>
      </c>
      <c r="CP93" s="87">
        <v>0</v>
      </c>
      <c r="CQ93" s="87">
        <v>0</v>
      </c>
      <c r="CR93" s="87">
        <v>0</v>
      </c>
      <c r="CS93" s="87">
        <v>-28265.740000000224</v>
      </c>
      <c r="CT93" s="87"/>
      <c r="CU93" s="87">
        <v>2.2737367544323206E-12</v>
      </c>
      <c r="CV93" s="87"/>
      <c r="CW93" s="87"/>
      <c r="CX93" s="87"/>
      <c r="CY93" s="69"/>
    </row>
    <row r="94" spans="1:103" x14ac:dyDescent="0.25">
      <c r="A94" s="103" t="s">
        <v>612</v>
      </c>
      <c r="B94" s="69" t="s">
        <v>613</v>
      </c>
      <c r="C94" s="69"/>
      <c r="D94" s="84">
        <v>2923</v>
      </c>
      <c r="E94" s="69" t="s">
        <v>613</v>
      </c>
      <c r="F94" s="69" t="s">
        <v>614</v>
      </c>
      <c r="G94" s="69"/>
      <c r="H94" s="69"/>
      <c r="I94" s="69"/>
      <c r="J94" s="69"/>
      <c r="K94" s="69"/>
      <c r="L94" s="69"/>
      <c r="M94" s="69"/>
      <c r="N94" s="69"/>
      <c r="O94" s="69"/>
      <c r="P94" s="69"/>
      <c r="Q94" s="69"/>
      <c r="R94" s="69"/>
      <c r="S94" s="69"/>
      <c r="T94" s="69"/>
      <c r="U94" s="69"/>
      <c r="V94" s="69"/>
      <c r="W94" s="69"/>
      <c r="X94" s="69"/>
      <c r="Y94" s="69"/>
      <c r="Z94" s="87">
        <f>'CFR V1'!Z94</f>
        <v>500423.50000000023</v>
      </c>
      <c r="AA94" s="87">
        <f>'CFR V1'!AA94</f>
        <v>16225.080000000005</v>
      </c>
      <c r="AB94" s="87">
        <f>'CFR V1'!AB94</f>
        <v>0</v>
      </c>
      <c r="AC94" s="87">
        <f>'CFR V1'!AC94+'ARBOR CFR'!G94</f>
        <v>1537711</v>
      </c>
      <c r="AD94" s="87">
        <f>'CFR V1'!AD94+'ARBOR CFR'!H94</f>
        <v>0</v>
      </c>
      <c r="AE94" s="87">
        <f>'CFR V1'!AE94+'ARBOR CFR'!I94</f>
        <v>46000</v>
      </c>
      <c r="AF94" s="87">
        <f>'CFR V1'!AF94+'ARBOR CFR'!J94</f>
        <v>0</v>
      </c>
      <c r="AG94" s="87">
        <f>'CFR V1'!AG94+'ARBOR CFR'!K94</f>
        <v>81900</v>
      </c>
      <c r="AH94" s="87">
        <f>'CFR V1'!AH94+'ARBOR CFR'!L94</f>
        <v>96815</v>
      </c>
      <c r="AI94" s="87">
        <f>'CFR V1'!AI94+'ARBOR CFR'!M94</f>
        <v>1376</v>
      </c>
      <c r="AJ94" s="87">
        <f>'CFR V1'!AJ94+'ARBOR CFR'!N94</f>
        <v>0</v>
      </c>
      <c r="AK94" s="87">
        <f>'CFR V1'!AK94+'ARBOR CFR'!O94</f>
        <v>72449.03</v>
      </c>
      <c r="AL94" s="87">
        <f>'CFR V1'!AL94+'ARBOR CFR'!P94</f>
        <v>27069.03</v>
      </c>
      <c r="AM94" s="87">
        <f>'CFR V1'!AM94+'ARBOR CFR'!Q94</f>
        <v>0</v>
      </c>
      <c r="AN94" s="87">
        <f>'CFR V1'!AN94+'ARBOR CFR'!R94</f>
        <v>0</v>
      </c>
      <c r="AO94" s="87">
        <f>'CFR V1'!AO94+'CFR V1'!DB94+'ARBOR CFR'!S94+'ARBOR CFR'!BN94</f>
        <v>34496.11</v>
      </c>
      <c r="AP94" s="87">
        <f>'CFR V1'!AP94+'ARBOR CFR'!T94</f>
        <v>0</v>
      </c>
      <c r="AQ94" s="87">
        <f>'CFR V1'!AQ94+'ARBOR CFR'!U94</f>
        <v>0</v>
      </c>
      <c r="AR94" s="87">
        <f>'CFR V1'!AR94+'ARBOR CFR'!V94</f>
        <v>0</v>
      </c>
      <c r="AS94" s="87">
        <f>'CFR V1'!AS94+'ARBOR CFR'!W94</f>
        <v>0</v>
      </c>
      <c r="AT94" s="87">
        <f>'CFR V1'!AT94+'ARBOR CFR'!Z94</f>
        <v>1006382.57</v>
      </c>
      <c r="AU94" s="87">
        <f>'CFR V1'!AU94+'ARBOR CFR'!AA94</f>
        <v>0</v>
      </c>
      <c r="AV94" s="87">
        <f>'CFR V1'!AV94+'ARBOR CFR'!AB94</f>
        <v>363892.21000000043</v>
      </c>
      <c r="AW94" s="87">
        <f>'CFR V1'!AW94+'ARBOR CFR'!AC94</f>
        <v>47816.29</v>
      </c>
      <c r="AX94" s="87">
        <f>'CFR V1'!AX94+'ARBOR CFR'!AD94</f>
        <v>67194.84</v>
      </c>
      <c r="AY94" s="87">
        <f>'CFR V1'!AY94+'ARBOR CFR'!AE94</f>
        <v>0</v>
      </c>
      <c r="AZ94" s="87">
        <f>'CFR V1'!AZ94+'ARBOR CFR'!AF94</f>
        <v>65375.300000000017</v>
      </c>
      <c r="BA94" s="87">
        <f>'CFR V1'!BA94+'ARBOR CFR'!AG94</f>
        <v>6266.0199999999995</v>
      </c>
      <c r="BB94" s="87">
        <f>'CFR V1'!BB94+'ARBOR CFR'!AH94</f>
        <v>2296.5</v>
      </c>
      <c r="BC94" s="87">
        <f>'CFR V1'!BC94+'ARBOR CFR'!AI94</f>
        <v>0</v>
      </c>
      <c r="BD94" s="87">
        <f>'CFR V1'!BD94+'ARBOR CFR'!AJ94</f>
        <v>0</v>
      </c>
      <c r="BE94" s="87">
        <f>'CFR V1'!BE94+'ARBOR CFR'!AK94</f>
        <v>18672.600000000002</v>
      </c>
      <c r="BF94" s="87">
        <f>'CFR V1'!BF94+'ARBOR CFR'!AL94</f>
        <v>6480.8</v>
      </c>
      <c r="BG94" s="87">
        <f>'CFR V1'!BG94+'ARBOR CFR'!AM94</f>
        <v>0</v>
      </c>
      <c r="BH94" s="87">
        <f>'CFR V1'!BH94+'ARBOR CFR'!AN94</f>
        <v>4492.25</v>
      </c>
      <c r="BI94" s="87">
        <f>'CFR V1'!BI94+'ARBOR CFR'!AO94</f>
        <v>21728.42</v>
      </c>
      <c r="BJ94" s="87">
        <f>'CFR V1'!BJ94+'ARBOR CFR'!AP94</f>
        <v>0</v>
      </c>
      <c r="BK94" s="87">
        <f>'CFR V1'!BK94+'ARBOR CFR'!AQ94</f>
        <v>17256.150000000001</v>
      </c>
      <c r="BL94" s="87">
        <f>'CFR V1'!BL94+'CFR V1'!DB94+'ARBOR CFR'!AR94+'ARBOR CFR'!BM94</f>
        <v>46757.38</v>
      </c>
      <c r="BM94" s="87">
        <f>'CFR V1'!BM94+'ARBOR CFR'!AS94</f>
        <v>28540.83</v>
      </c>
      <c r="BN94" s="87">
        <f>'CFR V1'!BN94+'ARBOR CFR'!AT94</f>
        <v>0</v>
      </c>
      <c r="BO94" s="87">
        <f>'CFR V1'!BO94+'ARBOR CFR'!AU94</f>
        <v>0</v>
      </c>
      <c r="BP94" s="87">
        <f>'CFR V1'!BP94+'ARBOR CFR'!AV94</f>
        <v>0</v>
      </c>
      <c r="BQ94" s="87">
        <f>'CFR V1'!BQ94+'ARBOR CFR'!AW94</f>
        <v>0</v>
      </c>
      <c r="BR94" s="87">
        <f>'CFR V1'!BR94+'ARBOR CFR'!AX94</f>
        <v>0</v>
      </c>
      <c r="BS94" s="87">
        <f>'CFR V1'!BS94+'ARBOR CFR'!AY94</f>
        <v>0</v>
      </c>
      <c r="BT94" s="87">
        <f>'CFR V1'!BT94+'ARBOR CFR'!AZ94</f>
        <v>0</v>
      </c>
      <c r="BU94" s="87">
        <f>'CFR V1'!BU94+'ARBOR CFR'!BA94</f>
        <v>9476.61</v>
      </c>
      <c r="BV94" s="87">
        <f>'CFR V1'!BV94+'ARBOR CFR'!BB94</f>
        <v>7107</v>
      </c>
      <c r="BW94" s="87">
        <f>'CFR V1'!BW94+'ARBOR CFR'!BC94</f>
        <v>7587.89</v>
      </c>
      <c r="BX94" s="87">
        <f>'CFR V1'!BX94+'ARBOR CFR'!BD94</f>
        <v>97304.58</v>
      </c>
      <c r="BY94" s="87">
        <f>'CFR V1'!BY94+'ARBOR CFR'!BE94</f>
        <v>6395.44</v>
      </c>
      <c r="BZ94" s="87">
        <f>'CFR V1'!BZ94+'ARBOR CFR'!BF94</f>
        <v>6778.07</v>
      </c>
      <c r="CA94" s="87">
        <f>'CFR V1'!CA94+'ARBOR CFR'!BG94</f>
        <v>24892.33</v>
      </c>
      <c r="CB94" s="87">
        <f>'CFR V1'!CB94+'ARBOR CFR'!BH94</f>
        <v>0</v>
      </c>
      <c r="CC94" s="87">
        <f>'CFR V1'!CC94+'ARBOR CFR'!BI94</f>
        <v>0</v>
      </c>
      <c r="CD94" s="87">
        <f>'CFR V1'!CD94+'ARBOR CFR'!BJ94</f>
        <v>0</v>
      </c>
      <c r="CE94" s="87">
        <f>'CFR V1'!CE94+'ARBOR CFR'!BK94</f>
        <v>0</v>
      </c>
      <c r="CF94" s="87">
        <f>'CFR V1'!CF94+'ARBOR CFR'!BL94</f>
        <v>0</v>
      </c>
      <c r="CG94" s="87">
        <v>7510</v>
      </c>
      <c r="CH94" s="87">
        <v>0</v>
      </c>
      <c r="CI94" s="87">
        <v>0</v>
      </c>
      <c r="CJ94" s="87">
        <v>1</v>
      </c>
      <c r="CK94" s="87">
        <v>0</v>
      </c>
      <c r="CL94" s="87">
        <v>15818.099999999999</v>
      </c>
      <c r="CM94" s="87">
        <v>0</v>
      </c>
      <c r="CN94" s="87">
        <v>2456</v>
      </c>
      <c r="CO94" s="87">
        <v>0</v>
      </c>
      <c r="CP94" s="87">
        <v>0</v>
      </c>
      <c r="CQ94" s="87">
        <v>0</v>
      </c>
      <c r="CR94" s="87">
        <v>0</v>
      </c>
      <c r="CS94" s="87">
        <v>535545.58999999962</v>
      </c>
      <c r="CT94" s="87"/>
      <c r="CU94" s="87">
        <v>5460.9800000000068</v>
      </c>
      <c r="CV94" s="87"/>
      <c r="CW94" s="87"/>
      <c r="CX94" s="87"/>
      <c r="CY94" s="69"/>
    </row>
    <row r="95" spans="1:103" x14ac:dyDescent="0.25">
      <c r="A95" s="103" t="s">
        <v>617</v>
      </c>
      <c r="B95" s="69" t="s">
        <v>618</v>
      </c>
      <c r="C95" s="69"/>
      <c r="D95" s="84">
        <v>3124</v>
      </c>
      <c r="E95" s="69" t="s">
        <v>618</v>
      </c>
      <c r="F95" s="69" t="s">
        <v>619</v>
      </c>
      <c r="G95" s="69"/>
      <c r="H95" s="69"/>
      <c r="I95" s="69"/>
      <c r="J95" s="69"/>
      <c r="K95" s="69"/>
      <c r="L95" s="69"/>
      <c r="M95" s="69"/>
      <c r="N95" s="69"/>
      <c r="O95" s="69"/>
      <c r="P95" s="69"/>
      <c r="Q95" s="69"/>
      <c r="R95" s="69"/>
      <c r="S95" s="69"/>
      <c r="T95" s="69"/>
      <c r="U95" s="69"/>
      <c r="V95" s="69"/>
      <c r="W95" s="69"/>
      <c r="X95" s="69"/>
      <c r="Y95" s="69"/>
      <c r="Z95" s="87">
        <f>'CFR V1'!Z95</f>
        <v>163363.8021267202</v>
      </c>
      <c r="AA95" s="87">
        <f>'CFR V1'!AA95</f>
        <v>4546.1699999999983</v>
      </c>
      <c r="AB95" s="87">
        <f>'CFR V1'!AB95</f>
        <v>0</v>
      </c>
      <c r="AC95" s="87">
        <f>'CFR V1'!AC95+'ARBOR CFR'!G95</f>
        <v>1370614.58</v>
      </c>
      <c r="AD95" s="87">
        <f>'CFR V1'!AD95+'ARBOR CFR'!H95</f>
        <v>0</v>
      </c>
      <c r="AE95" s="87">
        <f>'CFR V1'!AE95+'ARBOR CFR'!I95</f>
        <v>222312</v>
      </c>
      <c r="AF95" s="87">
        <f>'CFR V1'!AF95+'ARBOR CFR'!J95</f>
        <v>0</v>
      </c>
      <c r="AG95" s="87">
        <f>'CFR V1'!AG95+'ARBOR CFR'!K95</f>
        <v>85825</v>
      </c>
      <c r="AH95" s="87">
        <f>'CFR V1'!AH95+'ARBOR CFR'!L95</f>
        <v>72864.429999999993</v>
      </c>
      <c r="AI95" s="87">
        <f>'CFR V1'!AI95+'ARBOR CFR'!M95</f>
        <v>3475.13</v>
      </c>
      <c r="AJ95" s="87">
        <f>'CFR V1'!AJ95+'ARBOR CFR'!N95</f>
        <v>7330.3099999999995</v>
      </c>
      <c r="AK95" s="87">
        <f>'CFR V1'!AK95+'ARBOR CFR'!O95</f>
        <v>55814.26</v>
      </c>
      <c r="AL95" s="87">
        <f>'CFR V1'!AL95+'ARBOR CFR'!P95</f>
        <v>32686.940000000002</v>
      </c>
      <c r="AM95" s="87">
        <f>'CFR V1'!AM95+'ARBOR CFR'!Q95</f>
        <v>0</v>
      </c>
      <c r="AN95" s="87">
        <f>'CFR V1'!AN95+'ARBOR CFR'!R95</f>
        <v>658</v>
      </c>
      <c r="AO95" s="87">
        <f>'CFR V1'!AO95+'CFR V1'!DB95+'ARBOR CFR'!S95+'ARBOR CFR'!BN95</f>
        <v>15081.349999999999</v>
      </c>
      <c r="AP95" s="87">
        <f>'CFR V1'!AP95+'ARBOR CFR'!T95</f>
        <v>12115.66</v>
      </c>
      <c r="AQ95" s="87">
        <f>'CFR V1'!AQ95+'ARBOR CFR'!U95</f>
        <v>0</v>
      </c>
      <c r="AR95" s="87">
        <f>'CFR V1'!AR95+'ARBOR CFR'!V95</f>
        <v>0</v>
      </c>
      <c r="AS95" s="87">
        <f>'CFR V1'!AS95+'ARBOR CFR'!W95</f>
        <v>0</v>
      </c>
      <c r="AT95" s="87">
        <f>'CFR V1'!AT95+'ARBOR CFR'!Z95</f>
        <v>936833.38</v>
      </c>
      <c r="AU95" s="87">
        <f>'CFR V1'!AU95+'ARBOR CFR'!AA95</f>
        <v>23616.81</v>
      </c>
      <c r="AV95" s="87">
        <f>'CFR V1'!AV95+'ARBOR CFR'!AB95</f>
        <v>428127.24000000197</v>
      </c>
      <c r="AW95" s="87">
        <f>'CFR V1'!AW95+'ARBOR CFR'!AC95</f>
        <v>7869.64</v>
      </c>
      <c r="AX95" s="87">
        <f>'CFR V1'!AX95+'ARBOR CFR'!AD95</f>
        <v>81560.570000000007</v>
      </c>
      <c r="AY95" s="87">
        <f>'CFR V1'!AY95+'ARBOR CFR'!AE95</f>
        <v>0</v>
      </c>
      <c r="AZ95" s="87">
        <f>'CFR V1'!AZ95+'ARBOR CFR'!AF95</f>
        <v>62339.329999999944</v>
      </c>
      <c r="BA95" s="87">
        <f>'CFR V1'!BA95+'ARBOR CFR'!AG95</f>
        <v>8216.5099999999984</v>
      </c>
      <c r="BB95" s="87">
        <f>'CFR V1'!BB95+'ARBOR CFR'!AH95</f>
        <v>2661.5</v>
      </c>
      <c r="BC95" s="87">
        <f>'CFR V1'!BC95+'ARBOR CFR'!AI95</f>
        <v>1328.25</v>
      </c>
      <c r="BD95" s="87">
        <f>'CFR V1'!BD95+'ARBOR CFR'!AJ95</f>
        <v>0</v>
      </c>
      <c r="BE95" s="87">
        <f>'CFR V1'!BE95+'ARBOR CFR'!AK95</f>
        <v>42974.689999999988</v>
      </c>
      <c r="BF95" s="87">
        <f>'CFR V1'!BF95+'ARBOR CFR'!AL95</f>
        <v>4913.66</v>
      </c>
      <c r="BG95" s="87">
        <f>'CFR V1'!BG95+'ARBOR CFR'!AM95</f>
        <v>49812.429999999993</v>
      </c>
      <c r="BH95" s="87">
        <f>'CFR V1'!BH95+'ARBOR CFR'!AN95</f>
        <v>8337.2999999999993</v>
      </c>
      <c r="BI95" s="87">
        <f>'CFR V1'!BI95+'ARBOR CFR'!AO95</f>
        <v>29297.15</v>
      </c>
      <c r="BJ95" s="87">
        <f>'CFR V1'!BJ95+'ARBOR CFR'!AP95</f>
        <v>0</v>
      </c>
      <c r="BK95" s="87">
        <f>'CFR V1'!BK95+'ARBOR CFR'!AQ95</f>
        <v>9555.2199999999993</v>
      </c>
      <c r="BL95" s="87">
        <f>'CFR V1'!BL95+'CFR V1'!DB95+'ARBOR CFR'!AR95+'ARBOR CFR'!BM95</f>
        <v>31119.25</v>
      </c>
      <c r="BM95" s="87">
        <f>'CFR V1'!BM95+'ARBOR CFR'!AS95</f>
        <v>11269.74</v>
      </c>
      <c r="BN95" s="87">
        <f>'CFR V1'!BN95+'ARBOR CFR'!AT95</f>
        <v>0</v>
      </c>
      <c r="BO95" s="87">
        <f>'CFR V1'!BO95+'ARBOR CFR'!AU95</f>
        <v>0</v>
      </c>
      <c r="BP95" s="87">
        <f>'CFR V1'!BP95+'ARBOR CFR'!AV95</f>
        <v>0</v>
      </c>
      <c r="BQ95" s="87">
        <f>'CFR V1'!BQ95+'ARBOR CFR'!AW95</f>
        <v>0</v>
      </c>
      <c r="BR95" s="87">
        <f>'CFR V1'!BR95+'ARBOR CFR'!AX95</f>
        <v>0</v>
      </c>
      <c r="BS95" s="87">
        <f>'CFR V1'!BS95+'ARBOR CFR'!AY95</f>
        <v>0</v>
      </c>
      <c r="BT95" s="87">
        <f>'CFR V1'!BT95+'ARBOR CFR'!AZ95</f>
        <v>0</v>
      </c>
      <c r="BU95" s="87">
        <f>'CFR V1'!BU95+'ARBOR CFR'!BA95</f>
        <v>10986.91</v>
      </c>
      <c r="BV95" s="87">
        <f>'CFR V1'!BV95+'ARBOR CFR'!BB95</f>
        <v>5313</v>
      </c>
      <c r="BW95" s="87">
        <f>'CFR V1'!BW95+'ARBOR CFR'!BC95</f>
        <v>0</v>
      </c>
      <c r="BX95" s="87">
        <f>'CFR V1'!BX95+'ARBOR CFR'!BD95</f>
        <v>102092.75</v>
      </c>
      <c r="BY95" s="87">
        <f>'CFR V1'!BY95+'ARBOR CFR'!BE95</f>
        <v>0</v>
      </c>
      <c r="BZ95" s="87">
        <f>'CFR V1'!BZ95+'ARBOR CFR'!BF95</f>
        <v>34212.839999999997</v>
      </c>
      <c r="CA95" s="87">
        <f>'CFR V1'!CA95+'ARBOR CFR'!BG95</f>
        <v>19041.86</v>
      </c>
      <c r="CB95" s="87">
        <f>'CFR V1'!CB95+'ARBOR CFR'!BH95</f>
        <v>0</v>
      </c>
      <c r="CC95" s="87">
        <f>'CFR V1'!CC95+'ARBOR CFR'!BI95</f>
        <v>0</v>
      </c>
      <c r="CD95" s="87">
        <f>'CFR V1'!CD95+'ARBOR CFR'!BJ95</f>
        <v>0</v>
      </c>
      <c r="CE95" s="87">
        <f>'CFR V1'!CE95+'ARBOR CFR'!BK95</f>
        <v>0</v>
      </c>
      <c r="CF95" s="87">
        <f>'CFR V1'!CF95+'ARBOR CFR'!BL95</f>
        <v>0</v>
      </c>
      <c r="CG95" s="87">
        <v>6590.2</v>
      </c>
      <c r="CH95" s="87">
        <v>0</v>
      </c>
      <c r="CI95" s="87">
        <v>0</v>
      </c>
      <c r="CJ95" s="87">
        <v>1</v>
      </c>
      <c r="CK95" s="87">
        <v>0</v>
      </c>
      <c r="CL95" s="87">
        <v>4427.6400000000003</v>
      </c>
      <c r="CM95" s="87">
        <v>462.6</v>
      </c>
      <c r="CN95" s="87">
        <v>5426.8099999999995</v>
      </c>
      <c r="CO95" s="87">
        <v>0</v>
      </c>
      <c r="CP95" s="87">
        <v>0</v>
      </c>
      <c r="CQ95" s="87">
        <v>0</v>
      </c>
      <c r="CR95" s="87">
        <v>0</v>
      </c>
      <c r="CS95" s="87">
        <v>119768.65212671855</v>
      </c>
      <c r="CT95" s="87"/>
      <c r="CU95" s="87">
        <v>819.31999999999971</v>
      </c>
      <c r="CV95" s="87"/>
      <c r="CW95" s="87"/>
      <c r="CX95" s="87"/>
      <c r="CY95" s="69"/>
    </row>
    <row r="96" spans="1:103" x14ac:dyDescent="0.25">
      <c r="A96" s="103" t="s">
        <v>622</v>
      </c>
      <c r="B96" s="69" t="s">
        <v>623</v>
      </c>
      <c r="C96" s="69"/>
      <c r="D96" s="84">
        <v>2016</v>
      </c>
      <c r="E96" s="69" t="s">
        <v>623</v>
      </c>
      <c r="F96" s="69" t="s">
        <v>624</v>
      </c>
      <c r="G96" s="69"/>
      <c r="H96" s="69"/>
      <c r="I96" s="69"/>
      <c r="J96" s="69"/>
      <c r="K96" s="69"/>
      <c r="L96" s="69"/>
      <c r="M96" s="69"/>
      <c r="N96" s="69"/>
      <c r="O96" s="69"/>
      <c r="P96" s="69"/>
      <c r="Q96" s="69"/>
      <c r="R96" s="69"/>
      <c r="S96" s="69"/>
      <c r="T96" s="69"/>
      <c r="U96" s="69"/>
      <c r="V96" s="69"/>
      <c r="W96" s="69"/>
      <c r="X96" s="69"/>
      <c r="Y96" s="69"/>
      <c r="Z96" s="87">
        <f>'CFR V1'!Z96</f>
        <v>57710.540000000219</v>
      </c>
      <c r="AA96" s="87">
        <f>'CFR V1'!AA96</f>
        <v>26159.49</v>
      </c>
      <c r="AB96" s="87">
        <f>'CFR V1'!AB96</f>
        <v>0</v>
      </c>
      <c r="AC96" s="87">
        <f>'CFR V1'!AC96+'ARBOR CFR'!G96</f>
        <v>852558</v>
      </c>
      <c r="AD96" s="87">
        <f>'CFR V1'!AD96+'ARBOR CFR'!H96</f>
        <v>0</v>
      </c>
      <c r="AE96" s="87">
        <f>'CFR V1'!AE96+'ARBOR CFR'!I96</f>
        <v>43546</v>
      </c>
      <c r="AF96" s="87">
        <f>'CFR V1'!AF96+'ARBOR CFR'!J96</f>
        <v>0</v>
      </c>
      <c r="AG96" s="87">
        <f>'CFR V1'!AG96+'ARBOR CFR'!K96</f>
        <v>56705</v>
      </c>
      <c r="AH96" s="87">
        <f>'CFR V1'!AH96+'ARBOR CFR'!L96</f>
        <v>55456</v>
      </c>
      <c r="AI96" s="87">
        <f>'CFR V1'!AI96+'ARBOR CFR'!M96</f>
        <v>2051.6</v>
      </c>
      <c r="AJ96" s="87">
        <f>'CFR V1'!AJ96+'ARBOR CFR'!N96</f>
        <v>1944.17</v>
      </c>
      <c r="AK96" s="87">
        <f>'CFR V1'!AK96+'ARBOR CFR'!O96</f>
        <v>12948.17</v>
      </c>
      <c r="AL96" s="87">
        <f>'CFR V1'!AL96+'ARBOR CFR'!P96</f>
        <v>16507.439999999999</v>
      </c>
      <c r="AM96" s="87">
        <f>'CFR V1'!AM96+'ARBOR CFR'!Q96</f>
        <v>11300</v>
      </c>
      <c r="AN96" s="87">
        <f>'CFR V1'!AN96+'ARBOR CFR'!R96</f>
        <v>0</v>
      </c>
      <c r="AO96" s="87">
        <f>'CFR V1'!AO96+'CFR V1'!DB96+'ARBOR CFR'!S96+'ARBOR CFR'!BN96</f>
        <v>10670.07</v>
      </c>
      <c r="AP96" s="87">
        <f>'CFR V1'!AP96+'ARBOR CFR'!T96</f>
        <v>6776.83</v>
      </c>
      <c r="AQ96" s="87">
        <f>'CFR V1'!AQ96+'ARBOR CFR'!U96</f>
        <v>0</v>
      </c>
      <c r="AR96" s="87">
        <f>'CFR V1'!AR96+'ARBOR CFR'!V96</f>
        <v>0</v>
      </c>
      <c r="AS96" s="87">
        <f>'CFR V1'!AS96+'ARBOR CFR'!W96</f>
        <v>0</v>
      </c>
      <c r="AT96" s="87">
        <f>'CFR V1'!AT96+'ARBOR CFR'!Z96</f>
        <v>595931.49</v>
      </c>
      <c r="AU96" s="87">
        <f>'CFR V1'!AU96+'ARBOR CFR'!AA96</f>
        <v>2842.77</v>
      </c>
      <c r="AV96" s="87">
        <f>'CFR V1'!AV96+'ARBOR CFR'!AB96</f>
        <v>150804.65999999997</v>
      </c>
      <c r="AW96" s="87">
        <f>'CFR V1'!AW96+'ARBOR CFR'!AC96</f>
        <v>18576.93</v>
      </c>
      <c r="AX96" s="87">
        <f>'CFR V1'!AX96+'ARBOR CFR'!AD96</f>
        <v>46732.54</v>
      </c>
      <c r="AY96" s="87">
        <f>'CFR V1'!AY96+'ARBOR CFR'!AE96</f>
        <v>0</v>
      </c>
      <c r="AZ96" s="87">
        <f>'CFR V1'!AZ96+'ARBOR CFR'!AF96</f>
        <v>25483.85000000002</v>
      </c>
      <c r="BA96" s="87">
        <f>'CFR V1'!BA96+'ARBOR CFR'!AG96</f>
        <v>335.61</v>
      </c>
      <c r="BB96" s="87">
        <f>'CFR V1'!BB96+'ARBOR CFR'!AH96</f>
        <v>45.83</v>
      </c>
      <c r="BC96" s="87">
        <f>'CFR V1'!BC96+'ARBOR CFR'!AI96</f>
        <v>0</v>
      </c>
      <c r="BD96" s="87">
        <f>'CFR V1'!BD96+'ARBOR CFR'!AJ96</f>
        <v>0</v>
      </c>
      <c r="BE96" s="87">
        <f>'CFR V1'!BE96+'ARBOR CFR'!AK96</f>
        <v>16617.03</v>
      </c>
      <c r="BF96" s="87">
        <f>'CFR V1'!BF96+'ARBOR CFR'!AL96</f>
        <v>3233.3500000000004</v>
      </c>
      <c r="BG96" s="87">
        <f>'CFR V1'!BG96+'ARBOR CFR'!AM96</f>
        <v>26405.320000000007</v>
      </c>
      <c r="BH96" s="87">
        <f>'CFR V1'!BH96+'ARBOR CFR'!AN96</f>
        <v>2929.99</v>
      </c>
      <c r="BI96" s="87">
        <f>'CFR V1'!BI96+'ARBOR CFR'!AO96</f>
        <v>18044.759999999998</v>
      </c>
      <c r="BJ96" s="87">
        <f>'CFR V1'!BJ96+'ARBOR CFR'!AP96</f>
        <v>0</v>
      </c>
      <c r="BK96" s="87">
        <f>'CFR V1'!BK96+'ARBOR CFR'!AQ96</f>
        <v>3987.77</v>
      </c>
      <c r="BL96" s="87">
        <f>'CFR V1'!BL96+'CFR V1'!DB96+'ARBOR CFR'!AR96+'ARBOR CFR'!BM96</f>
        <v>31835.95</v>
      </c>
      <c r="BM96" s="87">
        <f>'CFR V1'!BM96+'ARBOR CFR'!AS96</f>
        <v>10589.35</v>
      </c>
      <c r="BN96" s="87">
        <f>'CFR V1'!BN96+'ARBOR CFR'!AT96</f>
        <v>0</v>
      </c>
      <c r="BO96" s="87">
        <f>'CFR V1'!BO96+'ARBOR CFR'!AU96</f>
        <v>0</v>
      </c>
      <c r="BP96" s="87">
        <f>'CFR V1'!BP96+'ARBOR CFR'!AV96</f>
        <v>0</v>
      </c>
      <c r="BQ96" s="87">
        <f>'CFR V1'!BQ96+'ARBOR CFR'!AW96</f>
        <v>0</v>
      </c>
      <c r="BR96" s="87">
        <f>'CFR V1'!BR96+'ARBOR CFR'!AX96</f>
        <v>0</v>
      </c>
      <c r="BS96" s="87">
        <f>'CFR V1'!BS96+'ARBOR CFR'!AY96</f>
        <v>0</v>
      </c>
      <c r="BT96" s="87">
        <f>'CFR V1'!BT96+'ARBOR CFR'!AZ96</f>
        <v>0</v>
      </c>
      <c r="BU96" s="87">
        <f>'CFR V1'!BU96+'ARBOR CFR'!BA96</f>
        <v>10155.77</v>
      </c>
      <c r="BV96" s="87">
        <f>'CFR V1'!BV96+'ARBOR CFR'!BB96</f>
        <v>3542</v>
      </c>
      <c r="BW96" s="87">
        <f>'CFR V1'!BW96+'ARBOR CFR'!BC96</f>
        <v>0</v>
      </c>
      <c r="BX96" s="87">
        <f>'CFR V1'!BX96+'ARBOR CFR'!BD96</f>
        <v>62564.26</v>
      </c>
      <c r="BY96" s="87">
        <f>'CFR V1'!BY96+'ARBOR CFR'!BE96</f>
        <v>6751.49</v>
      </c>
      <c r="BZ96" s="87">
        <f>'CFR V1'!BZ96+'ARBOR CFR'!BF96</f>
        <v>9430.94</v>
      </c>
      <c r="CA96" s="87">
        <f>'CFR V1'!CA96+'ARBOR CFR'!BG96</f>
        <v>20367.150000000001</v>
      </c>
      <c r="CB96" s="87">
        <f>'CFR V1'!CB96+'ARBOR CFR'!BH96</f>
        <v>0</v>
      </c>
      <c r="CC96" s="87">
        <f>'CFR V1'!CC96+'ARBOR CFR'!BI96</f>
        <v>0</v>
      </c>
      <c r="CD96" s="87">
        <f>'CFR V1'!CD96+'ARBOR CFR'!BJ96</f>
        <v>1149.6600000000001</v>
      </c>
      <c r="CE96" s="87">
        <f>'CFR V1'!CE96+'ARBOR CFR'!BK96</f>
        <v>0</v>
      </c>
      <c r="CF96" s="87">
        <f>'CFR V1'!CF96+'ARBOR CFR'!BL96</f>
        <v>0</v>
      </c>
      <c r="CG96" s="87">
        <v>6336.9</v>
      </c>
      <c r="CH96" s="87">
        <v>0</v>
      </c>
      <c r="CI96" s="87">
        <v>0</v>
      </c>
      <c r="CJ96" s="87">
        <v>1</v>
      </c>
      <c r="CK96" s="87">
        <v>0</v>
      </c>
      <c r="CL96" s="87">
        <v>5544</v>
      </c>
      <c r="CM96" s="87">
        <v>0</v>
      </c>
      <c r="CN96" s="87">
        <v>5121.8</v>
      </c>
      <c r="CO96" s="87">
        <v>0</v>
      </c>
      <c r="CP96" s="87">
        <v>0</v>
      </c>
      <c r="CQ96" s="87">
        <v>0</v>
      </c>
      <c r="CR96" s="87">
        <v>0</v>
      </c>
      <c r="CS96" s="87">
        <v>51088.990000000456</v>
      </c>
      <c r="CT96" s="87"/>
      <c r="CU96" s="87">
        <v>21830.59</v>
      </c>
      <c r="CV96" s="87"/>
      <c r="CW96" s="87"/>
      <c r="CX96" s="87"/>
      <c r="CY96" s="69"/>
    </row>
    <row r="97" spans="1:103" x14ac:dyDescent="0.25">
      <c r="A97" s="103" t="s">
        <v>627</v>
      </c>
      <c r="B97" s="69" t="s">
        <v>628</v>
      </c>
      <c r="C97" s="69"/>
      <c r="D97" s="84">
        <v>3064</v>
      </c>
      <c r="E97" s="69" t="s">
        <v>628</v>
      </c>
      <c r="F97" s="69" t="s">
        <v>629</v>
      </c>
      <c r="G97" s="69"/>
      <c r="H97" s="69"/>
      <c r="I97" s="69"/>
      <c r="J97" s="69"/>
      <c r="K97" s="69"/>
      <c r="L97" s="69"/>
      <c r="M97" s="69"/>
      <c r="N97" s="69"/>
      <c r="O97" s="69"/>
      <c r="P97" s="69"/>
      <c r="Q97" s="69"/>
      <c r="R97" s="69"/>
      <c r="S97" s="69"/>
      <c r="T97" s="69"/>
      <c r="U97" s="69"/>
      <c r="V97" s="69"/>
      <c r="W97" s="69"/>
      <c r="X97" s="69"/>
      <c r="Y97" s="69"/>
      <c r="Z97" s="87">
        <f>'CFR V1'!Z97</f>
        <v>183753.29000000012</v>
      </c>
      <c r="AA97" s="87">
        <f>'CFR V1'!AA97</f>
        <v>5946.2200000000012</v>
      </c>
      <c r="AB97" s="87">
        <f>'CFR V1'!AB97</f>
        <v>0</v>
      </c>
      <c r="AC97" s="87">
        <f>'CFR V1'!AC97+'ARBOR CFR'!G97</f>
        <v>738713</v>
      </c>
      <c r="AD97" s="87">
        <f>'CFR V1'!AD97+'ARBOR CFR'!H97</f>
        <v>0</v>
      </c>
      <c r="AE97" s="87">
        <f>'CFR V1'!AE97+'ARBOR CFR'!I97</f>
        <v>15167.33</v>
      </c>
      <c r="AF97" s="87">
        <f>'CFR V1'!AF97+'ARBOR CFR'!J97</f>
        <v>0</v>
      </c>
      <c r="AG97" s="87">
        <f>'CFR V1'!AG97+'ARBOR CFR'!K97</f>
        <v>43002.5</v>
      </c>
      <c r="AH97" s="87">
        <f>'CFR V1'!AH97+'ARBOR CFR'!L97</f>
        <v>54809</v>
      </c>
      <c r="AI97" s="87">
        <f>'CFR V1'!AI97+'ARBOR CFR'!M97</f>
        <v>0</v>
      </c>
      <c r="AJ97" s="87">
        <f>'CFR V1'!AJ97+'ARBOR CFR'!N97</f>
        <v>5</v>
      </c>
      <c r="AK97" s="87">
        <f>'CFR V1'!AK97+'ARBOR CFR'!O97</f>
        <v>15290.91</v>
      </c>
      <c r="AL97" s="87">
        <f>'CFR V1'!AL97+'ARBOR CFR'!P97</f>
        <v>15533.9</v>
      </c>
      <c r="AM97" s="87">
        <f>'CFR V1'!AM97+'ARBOR CFR'!Q97</f>
        <v>0</v>
      </c>
      <c r="AN97" s="87">
        <f>'CFR V1'!AN97+'ARBOR CFR'!R97</f>
        <v>529</v>
      </c>
      <c r="AO97" s="87">
        <f>'CFR V1'!AO97+'CFR V1'!DB97+'ARBOR CFR'!S97+'ARBOR CFR'!BN97</f>
        <v>3873.44</v>
      </c>
      <c r="AP97" s="87">
        <f>'CFR V1'!AP97+'ARBOR CFR'!T97</f>
        <v>4067.38</v>
      </c>
      <c r="AQ97" s="87">
        <f>'CFR V1'!AQ97+'ARBOR CFR'!U97</f>
        <v>0</v>
      </c>
      <c r="AR97" s="87">
        <f>'CFR V1'!AR97+'ARBOR CFR'!V97</f>
        <v>0</v>
      </c>
      <c r="AS97" s="87">
        <f>'CFR V1'!AS97+'ARBOR CFR'!W97</f>
        <v>0</v>
      </c>
      <c r="AT97" s="87">
        <f>'CFR V1'!AT97+'ARBOR CFR'!Z97</f>
        <v>451732.33</v>
      </c>
      <c r="AU97" s="87">
        <f>'CFR V1'!AU97+'ARBOR CFR'!AA97</f>
        <v>0</v>
      </c>
      <c r="AV97" s="87">
        <f>'CFR V1'!AV97+'ARBOR CFR'!AB97</f>
        <v>133450.47000000006</v>
      </c>
      <c r="AW97" s="87">
        <f>'CFR V1'!AW97+'ARBOR CFR'!AC97</f>
        <v>0</v>
      </c>
      <c r="AX97" s="87">
        <f>'CFR V1'!AX97+'ARBOR CFR'!AD97</f>
        <v>33151.019999999997</v>
      </c>
      <c r="AY97" s="87">
        <f>'CFR V1'!AY97+'ARBOR CFR'!AE97</f>
        <v>0</v>
      </c>
      <c r="AZ97" s="87">
        <f>'CFR V1'!AZ97+'ARBOR CFR'!AF97</f>
        <v>5350.7499999999991</v>
      </c>
      <c r="BA97" s="87">
        <f>'CFR V1'!BA97+'ARBOR CFR'!AG97</f>
        <v>3854.6300000000006</v>
      </c>
      <c r="BB97" s="87">
        <f>'CFR V1'!BB97+'ARBOR CFR'!AH97</f>
        <v>2900.5</v>
      </c>
      <c r="BC97" s="87">
        <f>'CFR V1'!BC97+'ARBOR CFR'!AI97</f>
        <v>0</v>
      </c>
      <c r="BD97" s="87">
        <f>'CFR V1'!BD97+'ARBOR CFR'!AJ97</f>
        <v>4658.18</v>
      </c>
      <c r="BE97" s="87">
        <f>'CFR V1'!BE97+'ARBOR CFR'!AK97</f>
        <v>22827.100000000006</v>
      </c>
      <c r="BF97" s="87">
        <f>'CFR V1'!BF97+'ARBOR CFR'!AL97</f>
        <v>3419.91</v>
      </c>
      <c r="BG97" s="87">
        <f>'CFR V1'!BG97+'ARBOR CFR'!AM97</f>
        <v>21245.279999999999</v>
      </c>
      <c r="BH97" s="87">
        <f>'CFR V1'!BH97+'ARBOR CFR'!AN97</f>
        <v>2579.4699999999998</v>
      </c>
      <c r="BI97" s="87">
        <f>'CFR V1'!BI97+'ARBOR CFR'!AO97</f>
        <v>13670.18</v>
      </c>
      <c r="BJ97" s="87">
        <f>'CFR V1'!BJ97+'ARBOR CFR'!AP97</f>
        <v>0</v>
      </c>
      <c r="BK97" s="87">
        <f>'CFR V1'!BK97+'ARBOR CFR'!AQ97</f>
        <v>4854.63</v>
      </c>
      <c r="BL97" s="87">
        <f>'CFR V1'!BL97+'CFR V1'!DB97+'ARBOR CFR'!AR97+'ARBOR CFR'!BM97</f>
        <v>23629.03</v>
      </c>
      <c r="BM97" s="87">
        <f>'CFR V1'!BM97+'ARBOR CFR'!AS97</f>
        <v>7493.94</v>
      </c>
      <c r="BN97" s="87">
        <f>'CFR V1'!BN97+'ARBOR CFR'!AT97</f>
        <v>0</v>
      </c>
      <c r="BO97" s="87">
        <f>'CFR V1'!BO97+'ARBOR CFR'!AU97</f>
        <v>0</v>
      </c>
      <c r="BP97" s="87">
        <f>'CFR V1'!BP97+'ARBOR CFR'!AV97</f>
        <v>0</v>
      </c>
      <c r="BQ97" s="87">
        <f>'CFR V1'!BQ97+'ARBOR CFR'!AW97</f>
        <v>0</v>
      </c>
      <c r="BR97" s="87">
        <f>'CFR V1'!BR97+'ARBOR CFR'!AX97</f>
        <v>0</v>
      </c>
      <c r="BS97" s="87">
        <f>'CFR V1'!BS97+'ARBOR CFR'!AY97</f>
        <v>0</v>
      </c>
      <c r="BT97" s="87">
        <f>'CFR V1'!BT97+'ARBOR CFR'!AZ97</f>
        <v>0</v>
      </c>
      <c r="BU97" s="87">
        <f>'CFR V1'!BU97+'ARBOR CFR'!BA97</f>
        <v>17266.060000000001</v>
      </c>
      <c r="BV97" s="87">
        <f>'CFR V1'!BV97+'ARBOR CFR'!BB97</f>
        <v>2829</v>
      </c>
      <c r="BW97" s="87">
        <f>'CFR V1'!BW97+'ARBOR CFR'!BC97</f>
        <v>7434.86</v>
      </c>
      <c r="BX97" s="87">
        <f>'CFR V1'!BX97+'ARBOR CFR'!BD97</f>
        <v>49955.82</v>
      </c>
      <c r="BY97" s="87">
        <f>'CFR V1'!BY97+'ARBOR CFR'!BE97</f>
        <v>3227.32</v>
      </c>
      <c r="BZ97" s="87">
        <f>'CFR V1'!BZ97+'ARBOR CFR'!BF97</f>
        <v>9240.11</v>
      </c>
      <c r="CA97" s="87">
        <f>'CFR V1'!CA97+'ARBOR CFR'!BG97</f>
        <v>23496.720000000001</v>
      </c>
      <c r="CB97" s="87">
        <f>'CFR V1'!CB97+'ARBOR CFR'!BH97</f>
        <v>0</v>
      </c>
      <c r="CC97" s="87">
        <f>'CFR V1'!CC97+'ARBOR CFR'!BI97</f>
        <v>0</v>
      </c>
      <c r="CD97" s="87">
        <f>'CFR V1'!CD97+'ARBOR CFR'!BJ97</f>
        <v>0</v>
      </c>
      <c r="CE97" s="87">
        <f>'CFR V1'!CE97+'ARBOR CFR'!BK97</f>
        <v>0</v>
      </c>
      <c r="CF97" s="87">
        <f>'CFR V1'!CF97+'ARBOR CFR'!BL97</f>
        <v>0</v>
      </c>
      <c r="CG97" s="87">
        <v>5327.5</v>
      </c>
      <c r="CH97" s="87">
        <v>0</v>
      </c>
      <c r="CI97" s="87">
        <v>0</v>
      </c>
      <c r="CJ97" s="87">
        <v>1</v>
      </c>
      <c r="CK97" s="87">
        <v>0</v>
      </c>
      <c r="CL97" s="87">
        <v>1751.82</v>
      </c>
      <c r="CM97" s="87">
        <v>0</v>
      </c>
      <c r="CN97" s="87">
        <v>7296</v>
      </c>
      <c r="CO97" s="87">
        <v>0</v>
      </c>
      <c r="CP97" s="87">
        <v>0</v>
      </c>
      <c r="CQ97" s="87">
        <v>0</v>
      </c>
      <c r="CR97" s="87">
        <v>0</v>
      </c>
      <c r="CS97" s="87">
        <v>226477.43999999994</v>
      </c>
      <c r="CT97" s="87"/>
      <c r="CU97" s="87">
        <v>2225.9000000000015</v>
      </c>
      <c r="CV97" s="87"/>
      <c r="CW97" s="87"/>
      <c r="CX97" s="87"/>
      <c r="CY97" s="69"/>
    </row>
    <row r="98" spans="1:103" x14ac:dyDescent="0.25">
      <c r="A98" s="103" t="s">
        <v>632</v>
      </c>
      <c r="B98" s="69" t="s">
        <v>633</v>
      </c>
      <c r="C98" s="69"/>
      <c r="D98" s="84">
        <v>4500</v>
      </c>
      <c r="E98" s="69" t="s">
        <v>633</v>
      </c>
      <c r="F98" s="69" t="s">
        <v>634</v>
      </c>
      <c r="G98" s="69"/>
      <c r="H98" s="69"/>
      <c r="I98" s="69"/>
      <c r="J98" s="69"/>
      <c r="K98" s="69"/>
      <c r="L98" s="69"/>
      <c r="M98" s="69"/>
      <c r="N98" s="69"/>
      <c r="O98" s="69"/>
      <c r="P98" s="69"/>
      <c r="Q98" s="69"/>
      <c r="R98" s="69"/>
      <c r="S98" s="69"/>
      <c r="T98" s="69"/>
      <c r="U98" s="69"/>
      <c r="V98" s="69"/>
      <c r="W98" s="69"/>
      <c r="X98" s="69"/>
      <c r="Y98" s="69"/>
      <c r="Z98" s="87">
        <f>'CFR V1'!Z98</f>
        <v>420956.12331366912</v>
      </c>
      <c r="AA98" s="87">
        <f>'CFR V1'!AA98</f>
        <v>24620.770000000011</v>
      </c>
      <c r="AB98" s="87">
        <f>'CFR V1'!AB98</f>
        <v>0</v>
      </c>
      <c r="AC98" s="87">
        <f>'CFR V1'!AC98+'ARBOR CFR'!G98</f>
        <v>8182101.8600000003</v>
      </c>
      <c r="AD98" s="87">
        <f>'CFR V1'!AD98+'ARBOR CFR'!H98</f>
        <v>0</v>
      </c>
      <c r="AE98" s="87">
        <f>'CFR V1'!AE98+'ARBOR CFR'!I98</f>
        <v>237323</v>
      </c>
      <c r="AF98" s="87">
        <f>'CFR V1'!AF98+'ARBOR CFR'!J98</f>
        <v>0</v>
      </c>
      <c r="AG98" s="87">
        <f>'CFR V1'!AG98+'ARBOR CFR'!K98</f>
        <v>303832</v>
      </c>
      <c r="AH98" s="87">
        <f>'CFR V1'!AH98+'ARBOR CFR'!L98</f>
        <v>105775</v>
      </c>
      <c r="AI98" s="87">
        <f>'CFR V1'!AI98+'ARBOR CFR'!M98</f>
        <v>104181.58</v>
      </c>
      <c r="AJ98" s="87">
        <f>'CFR V1'!AJ98+'ARBOR CFR'!N98</f>
        <v>82088.289999999994</v>
      </c>
      <c r="AK98" s="87">
        <f>'CFR V1'!AK98+'ARBOR CFR'!O98</f>
        <v>90188.03</v>
      </c>
      <c r="AL98" s="87">
        <f>'CFR V1'!AL98+'ARBOR CFR'!P98</f>
        <v>377995.18</v>
      </c>
      <c r="AM98" s="87">
        <f>'CFR V1'!AM98+'ARBOR CFR'!Q98</f>
        <v>0</v>
      </c>
      <c r="AN98" s="87">
        <f>'CFR V1'!AN98+'ARBOR CFR'!R98</f>
        <v>848.45</v>
      </c>
      <c r="AO98" s="87">
        <f>'CFR V1'!AO98+'CFR V1'!DB98+'ARBOR CFR'!S98+'ARBOR CFR'!BN98</f>
        <v>0</v>
      </c>
      <c r="AP98" s="87">
        <f>'CFR V1'!AP98+'ARBOR CFR'!T98</f>
        <v>80447.19</v>
      </c>
      <c r="AQ98" s="87">
        <f>'CFR V1'!AQ98+'ARBOR CFR'!U98</f>
        <v>0</v>
      </c>
      <c r="AR98" s="87">
        <f>'CFR V1'!AR98+'ARBOR CFR'!V98</f>
        <v>0</v>
      </c>
      <c r="AS98" s="87">
        <f>'CFR V1'!AS98+'ARBOR CFR'!W98</f>
        <v>0</v>
      </c>
      <c r="AT98" s="87">
        <f>'CFR V1'!AT98+'ARBOR CFR'!Z98</f>
        <v>4897316.58</v>
      </c>
      <c r="AU98" s="87">
        <f>'CFR V1'!AU98+'ARBOR CFR'!AA98</f>
        <v>117275.26</v>
      </c>
      <c r="AV98" s="87">
        <f>'CFR V1'!AV98+'ARBOR CFR'!AB98</f>
        <v>1647383.2300000021</v>
      </c>
      <c r="AW98" s="87">
        <f>'CFR V1'!AW98+'ARBOR CFR'!AC98</f>
        <v>411497.55</v>
      </c>
      <c r="AX98" s="87">
        <f>'CFR V1'!AX98+'ARBOR CFR'!AD98</f>
        <v>788877.54</v>
      </c>
      <c r="AY98" s="87">
        <f>'CFR V1'!AY98+'ARBOR CFR'!AE98</f>
        <v>209355.7</v>
      </c>
      <c r="AZ98" s="87">
        <f>'CFR V1'!AZ98+'ARBOR CFR'!AF98</f>
        <v>122279.09999999992</v>
      </c>
      <c r="BA98" s="87">
        <f>'CFR V1'!BA98+'ARBOR CFR'!AG98</f>
        <v>70486.16</v>
      </c>
      <c r="BB98" s="87">
        <f>'CFR V1'!BB98+'ARBOR CFR'!AH98</f>
        <v>13054.69</v>
      </c>
      <c r="BC98" s="87">
        <f>'CFR V1'!BC98+'ARBOR CFR'!AI98</f>
        <v>6894.25</v>
      </c>
      <c r="BD98" s="87">
        <f>'CFR V1'!BD98+'ARBOR CFR'!AJ98</f>
        <v>0</v>
      </c>
      <c r="BE98" s="87">
        <f>'CFR V1'!BE98+'ARBOR CFR'!AK98</f>
        <v>120443.43000000008</v>
      </c>
      <c r="BF98" s="87">
        <f>'CFR V1'!BF98+'ARBOR CFR'!AL98</f>
        <v>34260.22</v>
      </c>
      <c r="BG98" s="87">
        <f>'CFR V1'!BG98+'ARBOR CFR'!AM98</f>
        <v>5667.03</v>
      </c>
      <c r="BH98" s="87">
        <f>'CFR V1'!BH98+'ARBOR CFR'!AN98</f>
        <v>24922.86</v>
      </c>
      <c r="BI98" s="87">
        <f>'CFR V1'!BI98+'ARBOR CFR'!AO98</f>
        <v>217756.55</v>
      </c>
      <c r="BJ98" s="87">
        <f>'CFR V1'!BJ98+'ARBOR CFR'!AP98</f>
        <v>0</v>
      </c>
      <c r="BK98" s="87">
        <f>'CFR V1'!BK98+'ARBOR CFR'!AQ98</f>
        <v>45117.65</v>
      </c>
      <c r="BL98" s="87">
        <f>'CFR V1'!BL98+'CFR V1'!DB98+'ARBOR CFR'!AR98+'ARBOR CFR'!BM98</f>
        <v>267336.11</v>
      </c>
      <c r="BM98" s="87">
        <f>'CFR V1'!BM98+'ARBOR CFR'!AS98</f>
        <v>187365.12</v>
      </c>
      <c r="BN98" s="87">
        <f>'CFR V1'!BN98+'ARBOR CFR'!AT98</f>
        <v>0</v>
      </c>
      <c r="BO98" s="87">
        <f>'CFR V1'!BO98+'ARBOR CFR'!AU98</f>
        <v>0</v>
      </c>
      <c r="BP98" s="87">
        <f>'CFR V1'!BP98+'ARBOR CFR'!AV98</f>
        <v>0</v>
      </c>
      <c r="BQ98" s="87">
        <f>'CFR V1'!BQ98+'ARBOR CFR'!AW98</f>
        <v>0</v>
      </c>
      <c r="BR98" s="87">
        <f>'CFR V1'!BR98+'ARBOR CFR'!AX98</f>
        <v>0</v>
      </c>
      <c r="BS98" s="87">
        <f>'CFR V1'!BS98+'ARBOR CFR'!AY98</f>
        <v>0</v>
      </c>
      <c r="BT98" s="87">
        <f>'CFR V1'!BT98+'ARBOR CFR'!AZ98</f>
        <v>109811.78</v>
      </c>
      <c r="BU98" s="87">
        <f>'CFR V1'!BU98+'ARBOR CFR'!BA98</f>
        <v>38192.67</v>
      </c>
      <c r="BV98" s="87">
        <f>'CFR V1'!BV98+'ARBOR CFR'!BB98</f>
        <v>34213.72</v>
      </c>
      <c r="BW98" s="87">
        <f>'CFR V1'!BW98+'ARBOR CFR'!BC98</f>
        <v>5659.38</v>
      </c>
      <c r="BX98" s="87">
        <f>'CFR V1'!BX98+'ARBOR CFR'!BD98</f>
        <v>235990.7</v>
      </c>
      <c r="BY98" s="87">
        <f>'CFR V1'!BY98+'ARBOR CFR'!BE98</f>
        <v>71236.39</v>
      </c>
      <c r="BZ98" s="87">
        <f>'CFR V1'!BZ98+'ARBOR CFR'!BF98</f>
        <v>101406.55</v>
      </c>
      <c r="CA98" s="87">
        <f>'CFR V1'!CA98+'ARBOR CFR'!BG98</f>
        <v>115474</v>
      </c>
      <c r="CB98" s="87">
        <f>'CFR V1'!CB98+'ARBOR CFR'!BH98</f>
        <v>0</v>
      </c>
      <c r="CC98" s="87">
        <f>'CFR V1'!CC98+'ARBOR CFR'!BI98</f>
        <v>0</v>
      </c>
      <c r="CD98" s="87">
        <f>'CFR V1'!CD98+'ARBOR CFR'!BJ98</f>
        <v>0</v>
      </c>
      <c r="CE98" s="87">
        <f>'CFR V1'!CE98+'ARBOR CFR'!BK98</f>
        <v>0</v>
      </c>
      <c r="CF98" s="87">
        <f>'CFR V1'!CF98+'ARBOR CFR'!BL98</f>
        <v>0</v>
      </c>
      <c r="CG98" s="87">
        <v>24182.5</v>
      </c>
      <c r="CH98" s="87">
        <v>0</v>
      </c>
      <c r="CI98" s="87">
        <v>0</v>
      </c>
      <c r="CJ98" s="87">
        <v>1</v>
      </c>
      <c r="CK98" s="87">
        <v>0</v>
      </c>
      <c r="CL98" s="87">
        <v>27610.03</v>
      </c>
      <c r="CM98" s="87">
        <v>0</v>
      </c>
      <c r="CN98" s="87">
        <v>7256.49</v>
      </c>
      <c r="CO98" s="87">
        <v>0</v>
      </c>
      <c r="CP98" s="87">
        <v>0</v>
      </c>
      <c r="CQ98" s="87">
        <v>0</v>
      </c>
      <c r="CR98" s="87">
        <v>0</v>
      </c>
      <c r="CS98" s="87">
        <v>86462.483313662931</v>
      </c>
      <c r="CT98" s="87"/>
      <c r="CU98" s="87">
        <v>13936.750000000015</v>
      </c>
      <c r="CV98" s="87"/>
      <c r="CW98" s="87"/>
      <c r="CX98" s="87"/>
      <c r="CY98" s="69"/>
    </row>
    <row r="99" spans="1:103" x14ac:dyDescent="0.25">
      <c r="A99" s="103" t="s">
        <v>637</v>
      </c>
      <c r="B99" s="69" t="s">
        <v>638</v>
      </c>
      <c r="C99" s="69"/>
      <c r="D99" s="84">
        <v>4024</v>
      </c>
      <c r="E99" s="69" t="s">
        <v>638</v>
      </c>
      <c r="F99" s="69" t="s">
        <v>639</v>
      </c>
      <c r="G99" s="69"/>
      <c r="H99" s="69"/>
      <c r="I99" s="69"/>
      <c r="J99" s="69"/>
      <c r="K99" s="69"/>
      <c r="L99" s="69"/>
      <c r="M99" s="69"/>
      <c r="N99" s="69"/>
      <c r="O99" s="69"/>
      <c r="P99" s="69"/>
      <c r="Q99" s="69"/>
      <c r="R99" s="69"/>
      <c r="S99" s="69"/>
      <c r="T99" s="69"/>
      <c r="U99" s="69"/>
      <c r="V99" s="69"/>
      <c r="W99" s="69"/>
      <c r="X99" s="69"/>
      <c r="Y99" s="69"/>
      <c r="Z99" s="87">
        <f>'CFR V1'!Z99</f>
        <v>361209.9</v>
      </c>
      <c r="AA99" s="87">
        <f>'CFR V1'!AA99</f>
        <v>27899.110000000022</v>
      </c>
      <c r="AB99" s="87">
        <f>'CFR V1'!AB99</f>
        <v>0</v>
      </c>
      <c r="AC99" s="87">
        <f>'CFR V1'!AC99+'ARBOR CFR'!G99</f>
        <v>8855881.7200000007</v>
      </c>
      <c r="AD99" s="87">
        <f>'CFR V1'!AD99+'ARBOR CFR'!H99</f>
        <v>715223.00000000023</v>
      </c>
      <c r="AE99" s="87">
        <f>'CFR V1'!AE99+'ARBOR CFR'!I99</f>
        <v>129252.89</v>
      </c>
      <c r="AF99" s="87">
        <f>'CFR V1'!AF99+'ARBOR CFR'!J99</f>
        <v>0</v>
      </c>
      <c r="AG99" s="87">
        <f>'CFR V1'!AG99+'ARBOR CFR'!K99</f>
        <v>282960</v>
      </c>
      <c r="AH99" s="87">
        <f>'CFR V1'!AH99+'ARBOR CFR'!L99</f>
        <v>124891.33</v>
      </c>
      <c r="AI99" s="87">
        <f>'CFR V1'!AI99+'ARBOR CFR'!M99</f>
        <v>123156.03</v>
      </c>
      <c r="AJ99" s="87">
        <f>'CFR V1'!AJ99+'ARBOR CFR'!N99</f>
        <v>126642.56999999999</v>
      </c>
      <c r="AK99" s="87">
        <f>'CFR V1'!AK99+'ARBOR CFR'!O99</f>
        <v>181285.97</v>
      </c>
      <c r="AL99" s="87">
        <f>'CFR V1'!AL99+'ARBOR CFR'!P99</f>
        <v>2523.4499999999998</v>
      </c>
      <c r="AM99" s="87">
        <f>'CFR V1'!AM99+'ARBOR CFR'!Q99</f>
        <v>0</v>
      </c>
      <c r="AN99" s="87">
        <f>'CFR V1'!AN99+'ARBOR CFR'!R99</f>
        <v>1925</v>
      </c>
      <c r="AO99" s="87">
        <f>'CFR V1'!AO99+'CFR V1'!DB99+'ARBOR CFR'!S99+'ARBOR CFR'!BN99</f>
        <v>481658.4</v>
      </c>
      <c r="AP99" s="87">
        <f>'CFR V1'!AP99+'ARBOR CFR'!T99</f>
        <v>960</v>
      </c>
      <c r="AQ99" s="87">
        <f>'CFR V1'!AQ99+'ARBOR CFR'!U99</f>
        <v>0</v>
      </c>
      <c r="AR99" s="87">
        <f>'CFR V1'!AR99+'ARBOR CFR'!V99</f>
        <v>0</v>
      </c>
      <c r="AS99" s="87">
        <f>'CFR V1'!AS99+'ARBOR CFR'!W99</f>
        <v>0</v>
      </c>
      <c r="AT99" s="87">
        <f>'CFR V1'!AT99+'ARBOR CFR'!Z99</f>
        <v>6974130.6499999994</v>
      </c>
      <c r="AU99" s="87">
        <f>'CFR V1'!AU99+'ARBOR CFR'!AA99</f>
        <v>66100.259999999995</v>
      </c>
      <c r="AV99" s="87">
        <f>'CFR V1'!AV99+'ARBOR CFR'!AB99</f>
        <v>1543123.320000001</v>
      </c>
      <c r="AW99" s="87">
        <f>'CFR V1'!AW99+'ARBOR CFR'!AC99</f>
        <v>178387.49</v>
      </c>
      <c r="AX99" s="87">
        <f>'CFR V1'!AX99+'ARBOR CFR'!AD99</f>
        <v>761891.74</v>
      </c>
      <c r="AY99" s="87">
        <f>'CFR V1'!AY99+'ARBOR CFR'!AE99</f>
        <v>0</v>
      </c>
      <c r="AZ99" s="87">
        <f>'CFR V1'!AZ99+'ARBOR CFR'!AF99</f>
        <v>52097.070000000007</v>
      </c>
      <c r="BA99" s="87">
        <f>'CFR V1'!BA99+'ARBOR CFR'!AG99</f>
        <v>48016.179999999957</v>
      </c>
      <c r="BB99" s="87">
        <f>'CFR V1'!BB99+'ARBOR CFR'!AH99</f>
        <v>15613.76</v>
      </c>
      <c r="BC99" s="87">
        <f>'CFR V1'!BC99+'ARBOR CFR'!AI99</f>
        <v>0</v>
      </c>
      <c r="BD99" s="87">
        <f>'CFR V1'!BD99+'ARBOR CFR'!AJ99</f>
        <v>0</v>
      </c>
      <c r="BE99" s="87">
        <f>'CFR V1'!BE99+'ARBOR CFR'!AK99</f>
        <v>68410.820000000007</v>
      </c>
      <c r="BF99" s="87">
        <f>'CFR V1'!BF99+'ARBOR CFR'!AL99</f>
        <v>51616.98000000001</v>
      </c>
      <c r="BG99" s="87">
        <f>'CFR V1'!BG99+'ARBOR CFR'!AM99</f>
        <v>296900.50000000006</v>
      </c>
      <c r="BH99" s="87">
        <f>'CFR V1'!BH99+'ARBOR CFR'!AN99</f>
        <v>27115.42</v>
      </c>
      <c r="BI99" s="87">
        <f>'CFR V1'!BI99+'ARBOR CFR'!AO99</f>
        <v>214733.84</v>
      </c>
      <c r="BJ99" s="87">
        <f>'CFR V1'!BJ99+'ARBOR CFR'!AP99</f>
        <v>0</v>
      </c>
      <c r="BK99" s="87">
        <f>'CFR V1'!BK99+'ARBOR CFR'!AQ99</f>
        <v>44212.29</v>
      </c>
      <c r="BL99" s="87">
        <f>'CFR V1'!BL99+'CFR V1'!DB99+'ARBOR CFR'!AR99+'ARBOR CFR'!BM99</f>
        <v>655877.94999999995</v>
      </c>
      <c r="BM99" s="87">
        <f>'CFR V1'!BM99+'ARBOR CFR'!AS99</f>
        <v>54000.92</v>
      </c>
      <c r="BN99" s="87">
        <f>'CFR V1'!BN99+'ARBOR CFR'!AT99</f>
        <v>0</v>
      </c>
      <c r="BO99" s="87">
        <f>'CFR V1'!BO99+'ARBOR CFR'!AU99</f>
        <v>0</v>
      </c>
      <c r="BP99" s="87">
        <f>'CFR V1'!BP99+'ARBOR CFR'!AV99</f>
        <v>0</v>
      </c>
      <c r="BQ99" s="87">
        <f>'CFR V1'!BQ99+'ARBOR CFR'!AW99</f>
        <v>0</v>
      </c>
      <c r="BR99" s="87">
        <f>'CFR V1'!BR99+'ARBOR CFR'!AX99</f>
        <v>0</v>
      </c>
      <c r="BS99" s="87">
        <f>'CFR V1'!BS99+'ARBOR CFR'!AY99</f>
        <v>0</v>
      </c>
      <c r="BT99" s="87">
        <f>'CFR V1'!BT99+'ARBOR CFR'!AZ99</f>
        <v>164649.43</v>
      </c>
      <c r="BU99" s="87">
        <f>'CFR V1'!BU99+'ARBOR CFR'!BA99</f>
        <v>103635.76</v>
      </c>
      <c r="BV99" s="87">
        <f>'CFR V1'!BV99+'ARBOR CFR'!BB99</f>
        <v>36308</v>
      </c>
      <c r="BW99" s="87">
        <f>'CFR V1'!BW99+'ARBOR CFR'!BC99</f>
        <v>76214.73000000001</v>
      </c>
      <c r="BX99" s="87">
        <f>'CFR V1'!BX99+'ARBOR CFR'!BD99</f>
        <v>75799.939999999988</v>
      </c>
      <c r="BY99" s="87">
        <f>'CFR V1'!BY99+'ARBOR CFR'!BE99</f>
        <v>37179.58</v>
      </c>
      <c r="BZ99" s="87">
        <f>'CFR V1'!BZ99+'ARBOR CFR'!BF99</f>
        <v>120242.85</v>
      </c>
      <c r="CA99" s="87">
        <f>'CFR V1'!CA99+'ARBOR CFR'!BG99</f>
        <v>54596.94</v>
      </c>
      <c r="CB99" s="87">
        <f>'CFR V1'!CB99+'ARBOR CFR'!BH99</f>
        <v>0</v>
      </c>
      <c r="CC99" s="87">
        <f>'CFR V1'!CC99+'ARBOR CFR'!BI99</f>
        <v>0</v>
      </c>
      <c r="CD99" s="87">
        <f>'CFR V1'!CD99+'ARBOR CFR'!BJ99</f>
        <v>13481.59</v>
      </c>
      <c r="CE99" s="87">
        <f>'CFR V1'!CE99+'ARBOR CFR'!BK99</f>
        <v>0</v>
      </c>
      <c r="CF99" s="87">
        <f>'CFR V1'!CF99+'ARBOR CFR'!BL99</f>
        <v>0</v>
      </c>
      <c r="CG99" s="87">
        <v>30263.13</v>
      </c>
      <c r="CH99" s="87">
        <v>0</v>
      </c>
      <c r="CI99" s="87">
        <v>0</v>
      </c>
      <c r="CJ99" s="87">
        <v>1</v>
      </c>
      <c r="CK99" s="87">
        <v>0</v>
      </c>
      <c r="CL99" s="87">
        <v>0</v>
      </c>
      <c r="CM99" s="87">
        <v>0</v>
      </c>
      <c r="CN99" s="87">
        <v>46350.71</v>
      </c>
      <c r="CO99" s="87">
        <v>0</v>
      </c>
      <c r="CP99" s="87">
        <v>0</v>
      </c>
      <c r="CQ99" s="87">
        <v>0</v>
      </c>
      <c r="CR99" s="87">
        <v>0</v>
      </c>
      <c r="CS99" s="87">
        <v>-572157.61671456136</v>
      </c>
      <c r="CT99" s="87"/>
      <c r="CU99" s="87">
        <v>11811.530000000021</v>
      </c>
      <c r="CV99" s="87"/>
      <c r="CW99" s="87"/>
      <c r="CX99" s="87"/>
      <c r="CY99" s="69"/>
    </row>
    <row r="100" spans="1:103" x14ac:dyDescent="0.25">
      <c r="A100" s="103" t="s">
        <v>642</v>
      </c>
      <c r="B100" s="69" t="s">
        <v>643</v>
      </c>
      <c r="C100" s="69"/>
      <c r="D100" s="84">
        <v>7002</v>
      </c>
      <c r="E100" s="69" t="s">
        <v>643</v>
      </c>
      <c r="F100" s="69" t="s">
        <v>644</v>
      </c>
      <c r="G100" s="69"/>
      <c r="H100" s="69"/>
      <c r="I100" s="69"/>
      <c r="J100" s="69"/>
      <c r="K100" s="69"/>
      <c r="L100" s="69"/>
      <c r="M100" s="69"/>
      <c r="N100" s="69"/>
      <c r="O100" s="69"/>
      <c r="P100" s="69"/>
      <c r="Q100" s="69"/>
      <c r="R100" s="69"/>
      <c r="S100" s="69"/>
      <c r="T100" s="69"/>
      <c r="U100" s="69"/>
      <c r="V100" s="69"/>
      <c r="W100" s="69"/>
      <c r="X100" s="69"/>
      <c r="Y100" s="69"/>
      <c r="Z100" s="88">
        <f>'CFR V1'!Z100</f>
        <v>585855.92000000004</v>
      </c>
      <c r="AA100" s="87">
        <f>'CFR V1'!AA100</f>
        <v>14810.279999999999</v>
      </c>
      <c r="AB100" s="87">
        <f>'CFR V1'!AB100</f>
        <v>0</v>
      </c>
      <c r="AC100" s="87">
        <f>'CFR V1'!AC100+'ARBOR CFR'!G100</f>
        <v>1167611.7</v>
      </c>
      <c r="AD100" s="87">
        <f>'CFR V1'!AD100+'ARBOR CFR'!H100</f>
        <v>0</v>
      </c>
      <c r="AE100" s="87">
        <f>'CFR V1'!AE100+'ARBOR CFR'!I100</f>
        <v>1171964.72</v>
      </c>
      <c r="AF100" s="87">
        <f>'CFR V1'!AF100+'ARBOR CFR'!J100</f>
        <v>0</v>
      </c>
      <c r="AG100" s="87">
        <f>'CFR V1'!AG100+'ARBOR CFR'!K100</f>
        <v>50810</v>
      </c>
      <c r="AH100" s="87">
        <f>'CFR V1'!AH100+'ARBOR CFR'!L100</f>
        <v>13813</v>
      </c>
      <c r="AI100" s="87">
        <f>'CFR V1'!AI100+'ARBOR CFR'!M100</f>
        <v>0</v>
      </c>
      <c r="AJ100" s="87">
        <f>'CFR V1'!AJ100+'ARBOR CFR'!N100</f>
        <v>10174</v>
      </c>
      <c r="AK100" s="87">
        <f>'CFR V1'!AK100+'ARBOR CFR'!O100</f>
        <v>56872.79</v>
      </c>
      <c r="AL100" s="87">
        <f>'CFR V1'!AL100+'ARBOR CFR'!P100</f>
        <v>10436.5</v>
      </c>
      <c r="AM100" s="87">
        <f>'CFR V1'!AM100+'ARBOR CFR'!Q100</f>
        <v>0</v>
      </c>
      <c r="AN100" s="87">
        <f>'CFR V1'!AN100+'ARBOR CFR'!R100</f>
        <v>2570</v>
      </c>
      <c r="AO100" s="87">
        <f>'CFR V1'!AO100+'CFR V1'!DB100+'ARBOR CFR'!S100+'ARBOR CFR'!BN100</f>
        <v>11618.199999999999</v>
      </c>
      <c r="AP100" s="87">
        <f>'CFR V1'!AP100+'ARBOR CFR'!T100</f>
        <v>3886.9100000000003</v>
      </c>
      <c r="AQ100" s="87">
        <f>'CFR V1'!AQ100+'ARBOR CFR'!U100</f>
        <v>0</v>
      </c>
      <c r="AR100" s="87">
        <f>'CFR V1'!AR100+'ARBOR CFR'!V100</f>
        <v>0</v>
      </c>
      <c r="AS100" s="87">
        <f>'CFR V1'!AS100+'ARBOR CFR'!W100</f>
        <v>0</v>
      </c>
      <c r="AT100" s="87">
        <f>'CFR V1'!AT100+'ARBOR CFR'!Z100</f>
        <v>900050.26</v>
      </c>
      <c r="AU100" s="87">
        <f>'CFR V1'!AU100+'ARBOR CFR'!AA100</f>
        <v>0</v>
      </c>
      <c r="AV100" s="87">
        <f>'CFR V1'!AV100+'ARBOR CFR'!AB100</f>
        <v>1060305.1900000011</v>
      </c>
      <c r="AW100" s="87">
        <f>'CFR V1'!AW100+'ARBOR CFR'!AC100</f>
        <v>35101.64</v>
      </c>
      <c r="AX100" s="87">
        <f>'CFR V1'!AX100+'ARBOR CFR'!AD100</f>
        <v>91840.51</v>
      </c>
      <c r="AY100" s="87">
        <f>'CFR V1'!AY100+'ARBOR CFR'!AE100</f>
        <v>0</v>
      </c>
      <c r="AZ100" s="87">
        <f>'CFR V1'!AZ100+'ARBOR CFR'!AF100</f>
        <v>46657.539999999972</v>
      </c>
      <c r="BA100" s="87">
        <f>'CFR V1'!BA100+'ARBOR CFR'!AG100</f>
        <v>14537.72</v>
      </c>
      <c r="BB100" s="87">
        <f>'CFR V1'!BB100+'ARBOR CFR'!AH100</f>
        <v>14884.96</v>
      </c>
      <c r="BC100" s="87">
        <f>'CFR V1'!BC100+'ARBOR CFR'!AI100</f>
        <v>494.5</v>
      </c>
      <c r="BD100" s="87">
        <f>'CFR V1'!BD100+'ARBOR CFR'!AJ100</f>
        <v>0</v>
      </c>
      <c r="BE100" s="87">
        <f>'CFR V1'!BE100+'ARBOR CFR'!AK100</f>
        <v>37723.909999999996</v>
      </c>
      <c r="BF100" s="87">
        <f>'CFR V1'!BF100+'ARBOR CFR'!AL100</f>
        <v>5304.57</v>
      </c>
      <c r="BG100" s="87">
        <f>'CFR V1'!BG100+'ARBOR CFR'!AM100</f>
        <v>43928.830000000009</v>
      </c>
      <c r="BH100" s="87">
        <f>'CFR V1'!BH100+'ARBOR CFR'!AN100</f>
        <v>4901.59</v>
      </c>
      <c r="BI100" s="87">
        <f>'CFR V1'!BI100+'ARBOR CFR'!AO100</f>
        <v>31948.34</v>
      </c>
      <c r="BJ100" s="87">
        <f>'CFR V1'!BJ100+'ARBOR CFR'!AP100</f>
        <v>0</v>
      </c>
      <c r="BK100" s="87">
        <f>'CFR V1'!BK100+'ARBOR CFR'!AQ100</f>
        <v>9305.34</v>
      </c>
      <c r="BL100" s="87">
        <f>'CFR V1'!BL100+'CFR V1'!DB100+'ARBOR CFR'!AR100+'ARBOR CFR'!BM100</f>
        <v>44789.159999999996</v>
      </c>
      <c r="BM100" s="87">
        <f>'CFR V1'!BM100+'ARBOR CFR'!AS100</f>
        <v>0</v>
      </c>
      <c r="BN100" s="87">
        <f>'CFR V1'!BN100+'ARBOR CFR'!AT100</f>
        <v>0</v>
      </c>
      <c r="BO100" s="87">
        <f>'CFR V1'!BO100+'ARBOR CFR'!AU100</f>
        <v>11174.69</v>
      </c>
      <c r="BP100" s="87">
        <f>'CFR V1'!BP100+'ARBOR CFR'!AV100</f>
        <v>0</v>
      </c>
      <c r="BQ100" s="87">
        <f>'CFR V1'!BQ100+'ARBOR CFR'!AW100</f>
        <v>0</v>
      </c>
      <c r="BR100" s="87">
        <f>'CFR V1'!BR100+'ARBOR CFR'!AX100</f>
        <v>0</v>
      </c>
      <c r="BS100" s="87">
        <f>'CFR V1'!BS100+'ARBOR CFR'!AY100</f>
        <v>0</v>
      </c>
      <c r="BT100" s="87">
        <f>'CFR V1'!BT100+'ARBOR CFR'!AZ100</f>
        <v>380</v>
      </c>
      <c r="BU100" s="87">
        <f>'CFR V1'!BU100+'ARBOR CFR'!BA100</f>
        <v>11349.91</v>
      </c>
      <c r="BV100" s="87">
        <f>'CFR V1'!BV100+'ARBOR CFR'!BB100</f>
        <v>1978</v>
      </c>
      <c r="BW100" s="87">
        <f>'CFR V1'!BW100+'ARBOR CFR'!BC100</f>
        <v>215.68</v>
      </c>
      <c r="BX100" s="87">
        <f>'CFR V1'!BX100+'ARBOR CFR'!BD100</f>
        <v>48723.54</v>
      </c>
      <c r="BY100" s="87">
        <f>'CFR V1'!BY100+'ARBOR CFR'!BE100</f>
        <v>0</v>
      </c>
      <c r="BZ100" s="87">
        <f>'CFR V1'!BZ100+'ARBOR CFR'!BF100</f>
        <v>43586.98</v>
      </c>
      <c r="CA100" s="87">
        <f>'CFR V1'!CA100+'ARBOR CFR'!BG100</f>
        <v>36680.76</v>
      </c>
      <c r="CB100" s="87">
        <f>'CFR V1'!CB100+'ARBOR CFR'!BH100</f>
        <v>0</v>
      </c>
      <c r="CC100" s="87">
        <f>'CFR V1'!CC100+'ARBOR CFR'!BI100</f>
        <v>0</v>
      </c>
      <c r="CD100" s="87">
        <f>'CFR V1'!CD100+'ARBOR CFR'!BJ100</f>
        <v>7249.73</v>
      </c>
      <c r="CE100" s="87">
        <f>'CFR V1'!CE100+'ARBOR CFR'!BK100</f>
        <v>0</v>
      </c>
      <c r="CF100" s="87">
        <f>'CFR V1'!CF100+'ARBOR CFR'!BL100</f>
        <v>0</v>
      </c>
      <c r="CG100" s="87">
        <v>8303.1299999999992</v>
      </c>
      <c r="CH100" s="87">
        <v>2000</v>
      </c>
      <c r="CI100" s="87">
        <v>0</v>
      </c>
      <c r="CJ100" s="87">
        <v>1</v>
      </c>
      <c r="CK100" s="87">
        <v>0</v>
      </c>
      <c r="CL100" s="87">
        <v>8952.18</v>
      </c>
      <c r="CM100" s="87">
        <v>1615</v>
      </c>
      <c r="CN100" s="87">
        <v>3685.5</v>
      </c>
      <c r="CO100" s="87">
        <v>0</v>
      </c>
      <c r="CP100" s="87">
        <v>0</v>
      </c>
      <c r="CQ100" s="87">
        <v>0</v>
      </c>
      <c r="CR100" s="87">
        <v>0</v>
      </c>
      <c r="CS100" s="87">
        <v>579767.62999999942</v>
      </c>
      <c r="CT100" s="87"/>
      <c r="CU100" s="87">
        <v>10860.729999999996</v>
      </c>
      <c r="CV100" s="87"/>
      <c r="CW100" s="87"/>
      <c r="CX100" s="87"/>
      <c r="CY100" s="69"/>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FCCF84-7AC9-4949-9980-A55A53217DF2}">
  <dimension ref="A1:X117"/>
  <sheetViews>
    <sheetView tabSelected="1" zoomScale="85" zoomScaleNormal="85" workbookViewId="0">
      <pane ySplit="12" topLeftCell="A54" activePane="bottomLeft" state="frozen"/>
      <selection pane="bottomLeft" activeCell="G3" sqref="G3"/>
    </sheetView>
  </sheetViews>
  <sheetFormatPr defaultRowHeight="15" x14ac:dyDescent="0.25"/>
  <cols>
    <col min="1" max="1" width="7.85546875" style="108" customWidth="1"/>
    <col min="2" max="2" width="17" style="116" customWidth="1"/>
    <col min="3" max="3" width="6.28515625" style="116" customWidth="1"/>
    <col min="4" max="4" width="56.85546875" style="116" customWidth="1"/>
    <col min="5" max="5" width="21" style="112" customWidth="1"/>
    <col min="6" max="6" width="1.140625" style="112" customWidth="1"/>
    <col min="7" max="7" width="26.42578125" style="112" customWidth="1"/>
    <col min="8" max="8" width="1.140625" style="112" customWidth="1"/>
    <col min="9" max="9" width="21" style="112" customWidth="1"/>
    <col min="10" max="10" width="1.140625" style="112" customWidth="1"/>
    <col min="11" max="11" width="21" style="112" customWidth="1"/>
    <col min="12" max="12" width="1.140625" style="112" customWidth="1"/>
    <col min="13" max="13" width="21" style="112" customWidth="1"/>
    <col min="14" max="14" width="1.85546875" style="116" customWidth="1"/>
    <col min="15" max="15" width="45.28515625" style="129" customWidth="1"/>
    <col min="16" max="16" width="1.42578125" style="129" customWidth="1"/>
    <col min="17" max="17" width="52.5703125" style="116" customWidth="1"/>
    <col min="18" max="18" width="9.85546875" style="116" customWidth="1"/>
    <col min="19" max="19" width="13.140625" style="116" customWidth="1"/>
    <col min="20" max="20" width="9.140625" style="116"/>
    <col min="21" max="24" width="9.140625" style="114"/>
  </cols>
  <sheetData>
    <row r="1" spans="1:20" ht="29.25" thickBot="1" x14ac:dyDescent="0.5">
      <c r="D1" s="183" t="s">
        <v>828</v>
      </c>
    </row>
    <row r="2" spans="1:20" ht="48.75" thickTop="1" thickBot="1" x14ac:dyDescent="0.4">
      <c r="B2" s="182" t="s">
        <v>715</v>
      </c>
      <c r="D2" s="107"/>
      <c r="N2" s="179"/>
      <c r="O2" s="180" t="s">
        <v>716</v>
      </c>
      <c r="P2" s="115"/>
      <c r="Q2" s="181" t="s">
        <v>717</v>
      </c>
      <c r="R2" s="114"/>
      <c r="S2" s="114"/>
      <c r="T2" s="114"/>
    </row>
    <row r="3" spans="1:20" ht="15.75" thickBot="1" x14ac:dyDescent="0.3">
      <c r="D3" s="136"/>
      <c r="N3" s="137"/>
      <c r="O3" s="115"/>
      <c r="P3" s="115"/>
      <c r="Q3" s="114"/>
      <c r="R3" s="114"/>
      <c r="S3" s="114"/>
      <c r="T3" s="114"/>
    </row>
    <row r="4" spans="1:20" ht="20.25" thickTop="1" thickBot="1" x14ac:dyDescent="0.35">
      <c r="B4" s="210" t="e">
        <f>VLOOKUP(D2,'CFR V1'!C5:DB100,3,FALSE)</f>
        <v>#N/A</v>
      </c>
      <c r="C4" s="211"/>
      <c r="D4" s="211"/>
      <c r="E4" s="212"/>
      <c r="N4" s="137"/>
      <c r="O4" s="115"/>
      <c r="P4" s="115"/>
      <c r="Q4" s="114"/>
      <c r="R4" s="114"/>
      <c r="S4" s="114"/>
      <c r="T4" s="114"/>
    </row>
    <row r="5" spans="1:20" ht="19.5" thickTop="1" x14ac:dyDescent="0.3">
      <c r="B5" s="138"/>
      <c r="C5" s="138"/>
      <c r="D5" s="138"/>
      <c r="E5" s="138"/>
      <c r="N5" s="114"/>
      <c r="O5" s="115"/>
      <c r="P5" s="115"/>
      <c r="Q5" s="114"/>
      <c r="R5" s="114"/>
      <c r="S5" s="114"/>
      <c r="T5" s="114"/>
    </row>
    <row r="6" spans="1:20" x14ac:dyDescent="0.25">
      <c r="B6" s="139" t="s">
        <v>718</v>
      </c>
      <c r="C6" s="139"/>
      <c r="D6" s="140" t="e">
        <f>VLOOKUP(D2,'CFR V1'!C5:DB100,1,FALSE)</f>
        <v>#N/A</v>
      </c>
      <c r="E6" s="141"/>
      <c r="N6" s="114"/>
      <c r="O6" s="115"/>
      <c r="P6" s="115"/>
      <c r="Q6" s="114"/>
      <c r="R6" s="114"/>
      <c r="S6" s="114"/>
      <c r="T6" s="114"/>
    </row>
    <row r="7" spans="1:20" ht="15.75" thickBot="1" x14ac:dyDescent="0.3">
      <c r="B7" s="139" t="s">
        <v>719</v>
      </c>
      <c r="C7" s="139"/>
      <c r="D7" s="142" t="e">
        <f>VLOOKUP(D2,'CFR V1'!C5:DB100,2,FALSE)</f>
        <v>#N/A</v>
      </c>
      <c r="E7" s="141"/>
      <c r="N7" s="114"/>
      <c r="O7" s="115"/>
      <c r="P7" s="115"/>
      <c r="Q7" s="114"/>
      <c r="R7" s="114"/>
      <c r="S7" s="114"/>
      <c r="T7" s="114"/>
    </row>
    <row r="8" spans="1:20" ht="16.5" thickTop="1" thickBot="1" x14ac:dyDescent="0.3">
      <c r="B8" s="139" t="s">
        <v>720</v>
      </c>
      <c r="C8" s="139"/>
      <c r="D8" s="142" t="e">
        <f>VLOOKUP(D2,'CFR V1'!C5:DB100,4,FALSE)</f>
        <v>#N/A</v>
      </c>
      <c r="E8" s="141"/>
      <c r="N8" s="114"/>
      <c r="O8" s="185"/>
      <c r="P8" s="186"/>
      <c r="Q8" s="185"/>
      <c r="R8" s="114"/>
      <c r="S8" s="114"/>
      <c r="T8" s="114"/>
    </row>
    <row r="9" spans="1:20" ht="16.5" thickTop="1" thickBot="1" x14ac:dyDescent="0.3">
      <c r="B9" s="139" t="s">
        <v>721</v>
      </c>
      <c r="C9" s="139"/>
      <c r="D9" s="142" t="e">
        <f>VLOOKUP(D2,'CFR V1'!C5:DB100,5,FALSE)</f>
        <v>#N/A</v>
      </c>
      <c r="E9" s="141"/>
      <c r="N9" s="114"/>
      <c r="O9" s="198"/>
      <c r="P9" s="186"/>
      <c r="Q9" s="198"/>
      <c r="R9" s="114"/>
      <c r="S9" s="114"/>
      <c r="T9" s="114"/>
    </row>
    <row r="10" spans="1:20" ht="16.5" thickTop="1" thickBot="1" x14ac:dyDescent="0.3">
      <c r="B10" s="139" t="s">
        <v>722</v>
      </c>
      <c r="C10" s="139"/>
      <c r="D10" s="142" t="e">
        <f>VLOOKUP(D2,'CFR V1'!C5:DB100,6,FALSE)</f>
        <v>#N/A</v>
      </c>
      <c r="E10" s="141"/>
      <c r="N10" s="114"/>
      <c r="O10" s="185"/>
      <c r="P10" s="186"/>
      <c r="Q10" s="185"/>
      <c r="R10" s="114"/>
      <c r="S10" s="114"/>
      <c r="T10" s="114"/>
    </row>
    <row r="11" spans="1:20" ht="15.75" thickTop="1" x14ac:dyDescent="0.25">
      <c r="B11" s="139"/>
      <c r="C11" s="139"/>
      <c r="D11" s="143"/>
      <c r="E11" s="141"/>
      <c r="N11" s="114"/>
      <c r="O11" s="187"/>
      <c r="P11" s="187"/>
      <c r="Q11" s="188"/>
      <c r="R11" s="114"/>
      <c r="S11" s="114"/>
      <c r="T11" s="114"/>
    </row>
    <row r="12" spans="1:20" ht="68.25" thickBot="1" x14ac:dyDescent="0.35">
      <c r="B12" s="144"/>
      <c r="C12" s="144"/>
      <c r="D12" s="144"/>
      <c r="E12" s="145" t="s">
        <v>723</v>
      </c>
      <c r="F12" s="146"/>
      <c r="G12" s="146"/>
      <c r="H12" s="146"/>
      <c r="I12" s="147" t="s">
        <v>724</v>
      </c>
      <c r="J12" s="148"/>
      <c r="K12" s="148"/>
      <c r="L12" s="148"/>
      <c r="M12" s="148" t="s">
        <v>725</v>
      </c>
      <c r="N12" s="114"/>
      <c r="O12" s="189"/>
      <c r="P12" s="190"/>
      <c r="Q12" s="191"/>
      <c r="R12" s="114"/>
      <c r="S12" s="114"/>
      <c r="T12" s="114"/>
    </row>
    <row r="13" spans="1:20" ht="39.75" customHeight="1" thickTop="1" thickBot="1" x14ac:dyDescent="0.35">
      <c r="B13" s="213" t="s">
        <v>726</v>
      </c>
      <c r="C13" s="214"/>
      <c r="D13" s="149" t="s">
        <v>727</v>
      </c>
      <c r="E13" s="149" t="s">
        <v>829</v>
      </c>
      <c r="G13" s="149" t="s">
        <v>728</v>
      </c>
      <c r="I13" s="149" t="s">
        <v>729</v>
      </c>
      <c r="J13" s="150"/>
      <c r="K13" s="149" t="s">
        <v>730</v>
      </c>
      <c r="L13" s="150"/>
      <c r="M13" s="151" t="s">
        <v>731</v>
      </c>
      <c r="N13" s="152"/>
      <c r="O13" s="189"/>
      <c r="P13" s="187"/>
      <c r="Q13" s="192"/>
      <c r="R13" s="114"/>
      <c r="S13" s="114"/>
      <c r="T13" s="114"/>
    </row>
    <row r="14" spans="1:20" ht="16.5" thickTop="1" thickBot="1" x14ac:dyDescent="0.3">
      <c r="N14" s="114"/>
      <c r="O14" s="187"/>
      <c r="P14" s="187"/>
      <c r="Q14" s="188"/>
      <c r="R14" s="114"/>
      <c r="S14" s="114"/>
      <c r="T14" s="114"/>
    </row>
    <row r="15" spans="1:20" ht="16.5" thickTop="1" thickBot="1" x14ac:dyDescent="0.3">
      <c r="A15" s="108" t="s">
        <v>100</v>
      </c>
      <c r="B15" s="153" t="s">
        <v>100</v>
      </c>
      <c r="C15" s="154"/>
      <c r="D15" s="154" t="s">
        <v>732</v>
      </c>
      <c r="E15" s="155" t="e">
        <f>VLOOKUP(D2,'CFR V1'!C5:DB100,24,FALSE)</f>
        <v>#N/A</v>
      </c>
      <c r="I15" s="111"/>
      <c r="J15" s="111"/>
      <c r="K15" s="111"/>
      <c r="M15" s="127" t="e">
        <f>E15</f>
        <v>#N/A</v>
      </c>
      <c r="N15" s="130"/>
      <c r="O15" s="193"/>
      <c r="P15" s="186"/>
      <c r="Q15" s="188"/>
      <c r="R15" s="156"/>
      <c r="S15" s="114"/>
      <c r="T15" s="114"/>
    </row>
    <row r="16" spans="1:20" ht="16.5" thickTop="1" thickBot="1" x14ac:dyDescent="0.3">
      <c r="A16" s="108" t="s">
        <v>102</v>
      </c>
      <c r="B16" s="153" t="s">
        <v>102</v>
      </c>
      <c r="C16" s="154"/>
      <c r="D16" s="154" t="s">
        <v>733</v>
      </c>
      <c r="E16" s="155" t="e">
        <f>VLOOKUP(D2,'CFR V1'!C5:DB100,25,FALSE)</f>
        <v>#N/A</v>
      </c>
      <c r="I16" s="111"/>
      <c r="J16" s="111"/>
      <c r="K16" s="111"/>
      <c r="M16" s="127" t="e">
        <f>E16</f>
        <v>#N/A</v>
      </c>
      <c r="N16" s="130"/>
      <c r="O16" s="193"/>
      <c r="P16" s="186"/>
      <c r="Q16" s="188"/>
      <c r="R16" s="114"/>
      <c r="S16" s="114"/>
      <c r="T16" s="114"/>
    </row>
    <row r="17" spans="1:20" ht="15.75" thickTop="1" x14ac:dyDescent="0.25">
      <c r="E17" s="111"/>
      <c r="N17" s="130"/>
      <c r="O17" s="193"/>
      <c r="P17" s="186"/>
      <c r="Q17" s="188"/>
      <c r="R17" s="114"/>
      <c r="S17" s="114"/>
      <c r="T17" s="114"/>
    </row>
    <row r="18" spans="1:20" ht="19.5" customHeight="1" thickBot="1" x14ac:dyDescent="0.3">
      <c r="B18" s="110"/>
      <c r="C18" s="110"/>
      <c r="D18" s="117" t="s">
        <v>734</v>
      </c>
      <c r="E18" s="111"/>
      <c r="N18" s="130"/>
      <c r="O18" s="193"/>
      <c r="P18" s="186"/>
      <c r="Q18" s="188"/>
      <c r="R18" s="114"/>
      <c r="S18" s="114"/>
      <c r="T18" s="114"/>
    </row>
    <row r="19" spans="1:20" ht="17.25" customHeight="1" thickTop="1" thickBot="1" x14ac:dyDescent="0.3">
      <c r="A19" s="108" t="s">
        <v>103</v>
      </c>
      <c r="B19" s="153" t="s">
        <v>103</v>
      </c>
      <c r="C19" s="154"/>
      <c r="D19" s="157" t="s">
        <v>735</v>
      </c>
      <c r="E19" s="155" t="e">
        <f>VLOOKUP(D2,'CFR V1'!C5:DB100,27,FALSE)-G19</f>
        <v>#N/A</v>
      </c>
      <c r="G19" s="155" t="e">
        <f>VLOOKUP(D2,BS!D6:H95,4,FALSE)</f>
        <v>#N/A</v>
      </c>
      <c r="I19" s="158" t="e">
        <f>VLOOKUP($D$2,'ARBOR CFR'!$D$5:$BQ$102,N19,FALSE)</f>
        <v>#N/A</v>
      </c>
      <c r="J19" s="159"/>
      <c r="K19" s="160"/>
      <c r="L19" s="159"/>
      <c r="M19" s="121" t="e">
        <f>(E19+G19)-I19</f>
        <v>#N/A</v>
      </c>
      <c r="N19" s="130">
        <v>4</v>
      </c>
      <c r="O19" s="185"/>
      <c r="P19" s="186"/>
      <c r="Q19" s="185"/>
      <c r="R19" s="114"/>
      <c r="S19" s="114"/>
      <c r="T19" s="114"/>
    </row>
    <row r="20" spans="1:20" ht="17.25" customHeight="1" thickTop="1" thickBot="1" x14ac:dyDescent="0.3">
      <c r="A20" s="108" t="s">
        <v>104</v>
      </c>
      <c r="B20" s="153" t="s">
        <v>104</v>
      </c>
      <c r="C20" s="154"/>
      <c r="D20" s="157" t="s">
        <v>736</v>
      </c>
      <c r="E20" s="155" t="e">
        <f>VLOOKUP(D2,'CFR V1'!C5:DB100,28,FALSE)-G20</f>
        <v>#N/A</v>
      </c>
      <c r="G20" s="155" t="e">
        <f>VLOOKUP(D2,BS!D6:H95,5,FALSE)</f>
        <v>#N/A</v>
      </c>
      <c r="I20" s="158" t="e">
        <f>VLOOKUP($D$2,'ARBOR CFR'!$D$5:$BQ$102,N20,FALSE)</f>
        <v>#N/A</v>
      </c>
      <c r="J20" s="159"/>
      <c r="K20" s="158"/>
      <c r="L20" s="159"/>
      <c r="M20" s="121" t="e">
        <f>(E20+G20)-I20</f>
        <v>#N/A</v>
      </c>
      <c r="N20" s="130">
        <v>5</v>
      </c>
      <c r="O20" s="185"/>
      <c r="P20" s="186"/>
      <c r="Q20" s="194"/>
    </row>
    <row r="21" spans="1:20" ht="17.25" customHeight="1" thickTop="1" thickBot="1" x14ac:dyDescent="0.3">
      <c r="A21" s="108" t="s">
        <v>105</v>
      </c>
      <c r="B21" s="153" t="s">
        <v>105</v>
      </c>
      <c r="C21" s="154"/>
      <c r="D21" s="157" t="s">
        <v>737</v>
      </c>
      <c r="E21" s="155" t="e">
        <f>VLOOKUP(D2,'CFR V1'!C5:DB100,29,FALSE)</f>
        <v>#N/A</v>
      </c>
      <c r="I21" s="158" t="e">
        <f>VLOOKUP($D$2,'ARBOR CFR'!$D$5:$BQ$102,N21,FALSE)</f>
        <v>#N/A</v>
      </c>
      <c r="J21" s="159"/>
      <c r="K21" s="158"/>
      <c r="L21" s="159"/>
      <c r="M21" s="121" t="e">
        <f t="shared" ref="M21:M35" si="0">E21-I21</f>
        <v>#N/A</v>
      </c>
      <c r="N21" s="130">
        <v>6</v>
      </c>
      <c r="O21" s="185"/>
      <c r="P21" s="186"/>
      <c r="Q21" s="194"/>
    </row>
    <row r="22" spans="1:20" ht="17.25" customHeight="1" thickTop="1" thickBot="1" x14ac:dyDescent="0.3">
      <c r="A22" s="108" t="s">
        <v>106</v>
      </c>
      <c r="B22" s="153" t="s">
        <v>106</v>
      </c>
      <c r="C22" s="154"/>
      <c r="D22" s="157" t="s">
        <v>738</v>
      </c>
      <c r="E22" s="155" t="e">
        <f>VLOOKUP(D2,'CFR V1'!C5:DB100,30,FALSE)</f>
        <v>#N/A</v>
      </c>
      <c r="I22" s="158" t="e">
        <f>VLOOKUP($D$2,'ARBOR CFR'!$D$5:$BQ$102,N22,FALSE)</f>
        <v>#N/A</v>
      </c>
      <c r="J22" s="159"/>
      <c r="K22" s="158"/>
      <c r="L22" s="159"/>
      <c r="M22" s="121" t="e">
        <f t="shared" si="0"/>
        <v>#N/A</v>
      </c>
      <c r="N22" s="130">
        <v>7</v>
      </c>
      <c r="O22" s="185"/>
      <c r="P22" s="186"/>
      <c r="Q22" s="194"/>
    </row>
    <row r="23" spans="1:20" ht="17.25" customHeight="1" thickTop="1" thickBot="1" x14ac:dyDescent="0.3">
      <c r="A23" s="108" t="s">
        <v>107</v>
      </c>
      <c r="B23" s="153" t="s">
        <v>107</v>
      </c>
      <c r="C23" s="154"/>
      <c r="D23" s="154" t="s">
        <v>739</v>
      </c>
      <c r="E23" s="155" t="e">
        <f>VLOOKUP(D2,'CFR V1'!C5:DB100,31,FALSE)</f>
        <v>#N/A</v>
      </c>
      <c r="I23" s="158" t="e">
        <f>VLOOKUP($D$2,'ARBOR CFR'!$D$5:$BQ$102,N23,FALSE)</f>
        <v>#N/A</v>
      </c>
      <c r="J23" s="159"/>
      <c r="K23" s="158"/>
      <c r="L23" s="159"/>
      <c r="M23" s="121" t="e">
        <f t="shared" si="0"/>
        <v>#N/A</v>
      </c>
      <c r="N23" s="130">
        <v>8</v>
      </c>
      <c r="O23" s="198"/>
      <c r="P23" s="186"/>
      <c r="Q23" s="194"/>
    </row>
    <row r="24" spans="1:20" ht="17.25" customHeight="1" thickTop="1" thickBot="1" x14ac:dyDescent="0.3">
      <c r="A24" s="108" t="s">
        <v>108</v>
      </c>
      <c r="B24" s="153" t="s">
        <v>108</v>
      </c>
      <c r="C24" s="154"/>
      <c r="D24" s="154" t="s">
        <v>740</v>
      </c>
      <c r="E24" s="155" t="e">
        <f>VLOOKUP(D2,'CFR V1'!C5:DB100,32,FALSE)</f>
        <v>#N/A</v>
      </c>
      <c r="I24" s="158" t="e">
        <f>VLOOKUP($D$2,'ARBOR CFR'!$D$5:$BQ$102,N24,FALSE)</f>
        <v>#N/A</v>
      </c>
      <c r="J24" s="159"/>
      <c r="K24" s="158"/>
      <c r="L24" s="159"/>
      <c r="M24" s="121" t="e">
        <f t="shared" si="0"/>
        <v>#N/A</v>
      </c>
      <c r="N24" s="130">
        <v>9</v>
      </c>
      <c r="O24" s="185"/>
      <c r="P24" s="186"/>
      <c r="Q24" s="199"/>
    </row>
    <row r="25" spans="1:20" ht="17.25" customHeight="1" thickTop="1" thickBot="1" x14ac:dyDescent="0.3">
      <c r="A25" s="108" t="s">
        <v>109</v>
      </c>
      <c r="B25" s="153" t="s">
        <v>109</v>
      </c>
      <c r="C25" s="154"/>
      <c r="D25" s="157" t="s">
        <v>741</v>
      </c>
      <c r="E25" s="155" t="e">
        <f>VLOOKUP(D2,'CFR V1'!C5:DB100,33,FALSE)</f>
        <v>#N/A</v>
      </c>
      <c r="I25" s="158" t="e">
        <f>VLOOKUP($D$2,'ARBOR CFR'!$D$5:$BQ$102,N25,FALSE)</f>
        <v>#N/A</v>
      </c>
      <c r="J25" s="159"/>
      <c r="K25" s="158"/>
      <c r="L25" s="159"/>
      <c r="M25" s="121" t="e">
        <f t="shared" si="0"/>
        <v>#N/A</v>
      </c>
      <c r="N25" s="130">
        <v>10</v>
      </c>
      <c r="O25" s="185"/>
      <c r="P25" s="186"/>
      <c r="Q25" s="194"/>
    </row>
    <row r="26" spans="1:20" ht="17.25" customHeight="1" thickTop="1" thickBot="1" x14ac:dyDescent="0.3">
      <c r="A26" s="108" t="s">
        <v>110</v>
      </c>
      <c r="B26" s="215" t="s">
        <v>742</v>
      </c>
      <c r="C26" s="161" t="s">
        <v>743</v>
      </c>
      <c r="D26" s="162" t="s">
        <v>744</v>
      </c>
      <c r="E26" s="155" t="e">
        <f>VLOOKUP(D2,'CFR V1'!C5:DB100,34,FALSE)</f>
        <v>#N/A</v>
      </c>
      <c r="I26" s="158" t="e">
        <f>VLOOKUP($D$2,'ARBOR CFR'!$D$5:$BQ$102,N26,FALSE)</f>
        <v>#N/A</v>
      </c>
      <c r="J26" s="159"/>
      <c r="K26" s="158"/>
      <c r="L26" s="159"/>
      <c r="M26" s="121" t="e">
        <f t="shared" si="0"/>
        <v>#N/A</v>
      </c>
      <c r="N26" s="130">
        <v>11</v>
      </c>
      <c r="O26" s="198"/>
      <c r="P26" s="186"/>
      <c r="Q26" s="194"/>
    </row>
    <row r="27" spans="1:20" ht="17.25" customHeight="1" thickTop="1" thickBot="1" x14ac:dyDescent="0.3">
      <c r="A27" s="108" t="s">
        <v>111</v>
      </c>
      <c r="B27" s="216"/>
      <c r="C27" s="161" t="s">
        <v>745</v>
      </c>
      <c r="D27" s="162" t="s">
        <v>746</v>
      </c>
      <c r="E27" s="155" t="e">
        <f>VLOOKUP(D2,'CFR V1'!C5:DB100,35,FALSE)</f>
        <v>#N/A</v>
      </c>
      <c r="I27" s="158" t="e">
        <f>VLOOKUP($D$2,'ARBOR CFR'!$D$5:$BQ$102,N27,FALSE)</f>
        <v>#N/A</v>
      </c>
      <c r="J27" s="159"/>
      <c r="K27" s="158"/>
      <c r="L27" s="159"/>
      <c r="M27" s="121" t="e">
        <f t="shared" si="0"/>
        <v>#N/A</v>
      </c>
      <c r="N27" s="130">
        <v>12</v>
      </c>
      <c r="O27" s="185"/>
      <c r="P27" s="186"/>
      <c r="Q27" s="185"/>
    </row>
    <row r="28" spans="1:20" ht="17.25" customHeight="1" thickTop="1" thickBot="1" x14ac:dyDescent="0.3">
      <c r="A28" s="108" t="s">
        <v>112</v>
      </c>
      <c r="B28" s="153" t="s">
        <v>112</v>
      </c>
      <c r="C28" s="154"/>
      <c r="D28" s="154" t="s">
        <v>747</v>
      </c>
      <c r="E28" s="155" t="e">
        <f>VLOOKUP(D2,'CFR V1'!C5:DB100,36,FALSE)</f>
        <v>#N/A</v>
      </c>
      <c r="I28" s="158" t="e">
        <f>VLOOKUP($D$2,'ARBOR CFR'!$D$5:$BQ$102,N28,FALSE)</f>
        <v>#N/A</v>
      </c>
      <c r="J28" s="159"/>
      <c r="K28" s="158"/>
      <c r="L28" s="159"/>
      <c r="M28" s="121" t="e">
        <f t="shared" si="0"/>
        <v>#N/A</v>
      </c>
      <c r="N28" s="130">
        <v>13</v>
      </c>
      <c r="O28" s="185"/>
      <c r="P28" s="186"/>
      <c r="Q28" s="185"/>
    </row>
    <row r="29" spans="1:20" ht="17.25" customHeight="1" thickTop="1" thickBot="1" x14ac:dyDescent="0.3">
      <c r="A29" s="108" t="s">
        <v>113</v>
      </c>
      <c r="B29" s="153" t="s">
        <v>113</v>
      </c>
      <c r="C29" s="154"/>
      <c r="D29" s="154" t="s">
        <v>748</v>
      </c>
      <c r="E29" s="155" t="e">
        <f>VLOOKUP(D2,'CFR V1'!C5:DB100,37,FALSE)</f>
        <v>#N/A</v>
      </c>
      <c r="I29" s="158" t="e">
        <f>VLOOKUP($D$2,'ARBOR CFR'!$D$5:$BQ$102,N29,FALSE)</f>
        <v>#N/A</v>
      </c>
      <c r="J29" s="159"/>
      <c r="K29" s="158"/>
      <c r="L29" s="159"/>
      <c r="M29" s="121" t="e">
        <f t="shared" si="0"/>
        <v>#N/A</v>
      </c>
      <c r="N29" s="130">
        <v>14</v>
      </c>
      <c r="O29" s="185"/>
      <c r="P29" s="186"/>
      <c r="Q29" s="185"/>
    </row>
    <row r="30" spans="1:20" ht="17.25" customHeight="1" thickTop="1" thickBot="1" x14ac:dyDescent="0.3">
      <c r="A30" s="108" t="s">
        <v>114</v>
      </c>
      <c r="B30" s="153" t="s">
        <v>114</v>
      </c>
      <c r="C30" s="154"/>
      <c r="D30" s="154" t="s">
        <v>749</v>
      </c>
      <c r="E30" s="155" t="e">
        <f>VLOOKUP(D2,'CFR V1'!C5:DB100,38,FALSE)</f>
        <v>#N/A</v>
      </c>
      <c r="I30" s="158" t="e">
        <f>VLOOKUP($D$2,'ARBOR CFR'!$D$5:$BQ$102,N30,FALSE)</f>
        <v>#N/A</v>
      </c>
      <c r="J30" s="159"/>
      <c r="K30" s="158"/>
      <c r="L30" s="159"/>
      <c r="M30" s="121" t="e">
        <f>E30-I30</f>
        <v>#N/A</v>
      </c>
      <c r="N30" s="130">
        <v>15</v>
      </c>
      <c r="O30" s="185"/>
      <c r="P30" s="186"/>
      <c r="Q30" s="185"/>
    </row>
    <row r="31" spans="1:20" ht="17.25" customHeight="1" thickTop="1" thickBot="1" x14ac:dyDescent="0.3">
      <c r="A31" s="108" t="s">
        <v>115</v>
      </c>
      <c r="B31" s="153" t="s">
        <v>115</v>
      </c>
      <c r="C31" s="154"/>
      <c r="D31" s="154" t="s">
        <v>750</v>
      </c>
      <c r="E31" s="155" t="e">
        <f>VLOOKUP(D2,'CFR V1'!C5:DB100,39,FALSE)</f>
        <v>#N/A</v>
      </c>
      <c r="I31" s="163" t="e">
        <f>VLOOKUP($D$2,'ARBOR CFR'!$D$5:$BQ$102,N31,FALSE)+VLOOKUP($D$2,'ARBOR CFR'!$D$5:$BQ$102,63,FALSE)</f>
        <v>#N/A</v>
      </c>
      <c r="J31" s="164"/>
      <c r="K31" s="163" t="e">
        <f>VLOOKUP(D2,'CFR V1'!C5:DB100,103,FALSE)</f>
        <v>#N/A</v>
      </c>
      <c r="L31" s="159"/>
      <c r="M31" s="121" t="e">
        <f>(E31+K31)-I31</f>
        <v>#N/A</v>
      </c>
      <c r="N31" s="130">
        <v>16</v>
      </c>
      <c r="O31" s="185"/>
      <c r="P31" s="186"/>
      <c r="Q31" s="185"/>
    </row>
    <row r="32" spans="1:20" ht="17.25" customHeight="1" thickTop="1" thickBot="1" x14ac:dyDescent="0.3">
      <c r="A32" s="108" t="s">
        <v>116</v>
      </c>
      <c r="B32" s="153" t="s">
        <v>116</v>
      </c>
      <c r="C32" s="154"/>
      <c r="D32" s="154" t="s">
        <v>751</v>
      </c>
      <c r="E32" s="155" t="e">
        <f>VLOOKUP(D2,'CFR V1'!C5:DB100,40,FALSE)</f>
        <v>#N/A</v>
      </c>
      <c r="I32" s="158" t="e">
        <f>VLOOKUP($D$2,'ARBOR CFR'!$D$5:$BQ$102,N32,FALSE)</f>
        <v>#N/A</v>
      </c>
      <c r="J32" s="159"/>
      <c r="K32" s="158"/>
      <c r="L32" s="159"/>
      <c r="M32" s="121" t="e">
        <f t="shared" si="0"/>
        <v>#N/A</v>
      </c>
      <c r="N32" s="130">
        <v>17</v>
      </c>
      <c r="O32" s="185"/>
      <c r="P32" s="186"/>
      <c r="Q32" s="194"/>
    </row>
    <row r="33" spans="1:20" ht="17.25" customHeight="1" thickTop="1" thickBot="1" x14ac:dyDescent="0.3">
      <c r="A33" s="108" t="s">
        <v>117</v>
      </c>
      <c r="B33" s="153" t="s">
        <v>117</v>
      </c>
      <c r="C33" s="154"/>
      <c r="D33" s="154" t="s">
        <v>752</v>
      </c>
      <c r="E33" s="155" t="e">
        <f>VLOOKUP(D2,'CFR V1'!C5:DB100,41,FALSE)</f>
        <v>#N/A</v>
      </c>
      <c r="I33" s="158" t="e">
        <f>VLOOKUP($D$2,'ARBOR CFR'!$D$5:$BQ$102,N33,FALSE)</f>
        <v>#N/A</v>
      </c>
      <c r="J33" s="159"/>
      <c r="K33" s="158"/>
      <c r="L33" s="159"/>
      <c r="M33" s="121" t="e">
        <f t="shared" si="0"/>
        <v>#N/A</v>
      </c>
      <c r="N33" s="130">
        <v>18</v>
      </c>
      <c r="O33" s="185"/>
      <c r="P33" s="186"/>
      <c r="Q33" s="194"/>
    </row>
    <row r="34" spans="1:20" ht="17.25" customHeight="1" thickTop="1" thickBot="1" x14ac:dyDescent="0.3">
      <c r="A34" s="108" t="s">
        <v>118</v>
      </c>
      <c r="B34" s="153" t="s">
        <v>118</v>
      </c>
      <c r="C34" s="154"/>
      <c r="D34" s="154" t="s">
        <v>753</v>
      </c>
      <c r="E34" s="155" t="e">
        <f>VLOOKUP(D2,'CFR V1'!C5:DB100,42,FALSE)</f>
        <v>#N/A</v>
      </c>
      <c r="I34" s="158" t="e">
        <f>VLOOKUP($D$2,'ARBOR CFR'!$D$5:$BQ$102,N34,FALSE)</f>
        <v>#N/A</v>
      </c>
      <c r="J34" s="159"/>
      <c r="K34" s="158"/>
      <c r="L34" s="120"/>
      <c r="M34" s="121" t="e">
        <f t="shared" si="0"/>
        <v>#N/A</v>
      </c>
      <c r="N34" s="130">
        <v>19</v>
      </c>
      <c r="O34" s="185"/>
      <c r="P34" s="186"/>
      <c r="Q34" s="185"/>
      <c r="R34" s="114"/>
      <c r="S34" s="114"/>
      <c r="T34" s="114"/>
    </row>
    <row r="35" spans="1:20" ht="17.25" customHeight="1" thickTop="1" thickBot="1" x14ac:dyDescent="0.3">
      <c r="A35" s="108" t="s">
        <v>119</v>
      </c>
      <c r="B35" s="153" t="s">
        <v>119</v>
      </c>
      <c r="C35" s="154"/>
      <c r="D35" s="154" t="s">
        <v>754</v>
      </c>
      <c r="E35" s="155" t="e">
        <f>VLOOKUP(D2,'CFR V1'!C5:DB100,43,FALSE)</f>
        <v>#N/A</v>
      </c>
      <c r="I35" s="158" t="e">
        <f>VLOOKUP($D$2,'ARBOR CFR'!$D$5:$BQ$102,N35,FALSE)</f>
        <v>#N/A</v>
      </c>
      <c r="J35" s="159"/>
      <c r="K35" s="158"/>
      <c r="L35" s="120"/>
      <c r="M35" s="121" t="e">
        <f t="shared" si="0"/>
        <v>#N/A</v>
      </c>
      <c r="N35" s="130">
        <v>20</v>
      </c>
      <c r="O35" s="185"/>
      <c r="P35" s="186"/>
      <c r="Q35" s="185"/>
      <c r="R35" s="114"/>
      <c r="S35" s="114"/>
      <c r="T35" s="114"/>
    </row>
    <row r="36" spans="1:20" ht="17.25" customHeight="1" thickTop="1" thickBot="1" x14ac:dyDescent="0.3">
      <c r="D36" s="122" t="s">
        <v>755</v>
      </c>
      <c r="E36" s="155" t="e">
        <f>SUM(E19:E35)</f>
        <v>#N/A</v>
      </c>
      <c r="G36" s="155" t="e">
        <f>SUM(G19:G35)</f>
        <v>#N/A</v>
      </c>
      <c r="I36" s="155" t="e">
        <f>SUM(I19:I35)</f>
        <v>#N/A</v>
      </c>
      <c r="J36" s="111"/>
      <c r="K36" s="155" t="e">
        <f>SUM(K19:K35)</f>
        <v>#N/A</v>
      </c>
      <c r="L36" s="165"/>
      <c r="M36" s="166" t="e">
        <f>SUM(M19:M35)</f>
        <v>#N/A</v>
      </c>
      <c r="N36" s="130"/>
      <c r="O36" s="195"/>
      <c r="P36" s="186"/>
      <c r="Q36" s="188"/>
      <c r="R36" s="114"/>
      <c r="S36" s="114"/>
      <c r="T36" s="114"/>
    </row>
    <row r="37" spans="1:20" ht="15.75" thickTop="1" x14ac:dyDescent="0.25">
      <c r="D37" s="122"/>
      <c r="E37" s="109"/>
      <c r="I37" s="165"/>
      <c r="J37" s="165"/>
      <c r="K37" s="165"/>
      <c r="L37" s="165"/>
      <c r="M37" s="165"/>
      <c r="N37" s="130"/>
      <c r="O37" s="196"/>
      <c r="P37" s="186"/>
      <c r="Q37" s="188"/>
      <c r="R37" s="114"/>
      <c r="S37" s="114"/>
      <c r="T37" s="114"/>
    </row>
    <row r="38" spans="1:20" ht="15.75" x14ac:dyDescent="0.25">
      <c r="B38" s="110"/>
      <c r="C38" s="110"/>
      <c r="D38" s="117" t="s">
        <v>756</v>
      </c>
      <c r="E38" s="111"/>
      <c r="I38" s="165"/>
      <c r="J38" s="165"/>
      <c r="K38" s="165"/>
      <c r="L38" s="165"/>
      <c r="M38" s="165"/>
      <c r="N38" s="130"/>
      <c r="O38" s="195"/>
      <c r="P38" s="186"/>
      <c r="Q38" s="188"/>
      <c r="R38" s="114"/>
      <c r="S38" s="114"/>
      <c r="T38" s="114"/>
    </row>
    <row r="39" spans="1:20" ht="15.75" thickBot="1" x14ac:dyDescent="0.3">
      <c r="E39" s="111"/>
      <c r="I39" s="165"/>
      <c r="J39" s="165"/>
      <c r="K39" s="165"/>
      <c r="L39" s="165"/>
      <c r="M39" s="165"/>
      <c r="N39" s="130"/>
      <c r="O39" s="195"/>
      <c r="P39" s="186"/>
      <c r="Q39" s="188"/>
      <c r="R39" s="114"/>
      <c r="S39" s="114"/>
      <c r="T39" s="114"/>
    </row>
    <row r="40" spans="1:20" ht="15.75" customHeight="1" thickTop="1" thickBot="1" x14ac:dyDescent="0.3">
      <c r="A40" s="108">
        <v>44</v>
      </c>
      <c r="B40" s="167" t="s">
        <v>120</v>
      </c>
      <c r="C40" s="167"/>
      <c r="D40" s="168" t="s">
        <v>757</v>
      </c>
      <c r="E40" s="118" t="e">
        <f>VLOOKUP($D$2,'CFR V1'!$C$5:$DB$100,A40,FALSE)</f>
        <v>#N/A</v>
      </c>
      <c r="I40" s="158" t="e">
        <f>VLOOKUP($D$2,'ARBOR CFR'!$D$5:$BQ$102,N40,FALSE)</f>
        <v>#N/A</v>
      </c>
      <c r="J40" s="159"/>
      <c r="K40" s="158"/>
      <c r="L40" s="120"/>
      <c r="M40" s="121" t="e">
        <f>E40-I40</f>
        <v>#N/A</v>
      </c>
      <c r="N40" s="130">
        <v>23</v>
      </c>
      <c r="O40" s="185"/>
      <c r="P40" s="186"/>
      <c r="Q40" s="185"/>
      <c r="R40" s="114"/>
      <c r="S40" s="114"/>
      <c r="T40" s="114"/>
    </row>
    <row r="41" spans="1:20" ht="15.75" customHeight="1" thickTop="1" thickBot="1" x14ac:dyDescent="0.3">
      <c r="A41" s="108">
        <v>45</v>
      </c>
      <c r="B41" s="167" t="s">
        <v>121</v>
      </c>
      <c r="C41" s="167"/>
      <c r="D41" s="168" t="s">
        <v>758</v>
      </c>
      <c r="E41" s="118" t="e">
        <f>VLOOKUP($D$2,'CFR V1'!$C$5:$DB$100,A41,FALSE)</f>
        <v>#N/A</v>
      </c>
      <c r="I41" s="158" t="e">
        <f>VLOOKUP($D$2,'ARBOR CFR'!$D$5:$BQ$102,N41,FALSE)</f>
        <v>#N/A</v>
      </c>
      <c r="J41" s="159"/>
      <c r="K41" s="158"/>
      <c r="L41" s="120"/>
      <c r="M41" s="121" t="e">
        <f t="shared" ref="M41:M78" si="1">E41-I41</f>
        <v>#N/A</v>
      </c>
      <c r="N41" s="130">
        <v>24</v>
      </c>
      <c r="O41" s="185"/>
      <c r="P41" s="186"/>
      <c r="Q41" s="185"/>
      <c r="R41" s="114"/>
      <c r="S41" s="114"/>
      <c r="T41" s="114"/>
    </row>
    <row r="42" spans="1:20" ht="15.75" customHeight="1" thickTop="1" thickBot="1" x14ac:dyDescent="0.3">
      <c r="A42" s="108">
        <v>46</v>
      </c>
      <c r="B42" s="167" t="s">
        <v>122</v>
      </c>
      <c r="C42" s="167"/>
      <c r="D42" s="168" t="s">
        <v>759</v>
      </c>
      <c r="E42" s="118" t="e">
        <f>VLOOKUP($D$2,'CFR V1'!$C$5:$DB$100,A42,FALSE)</f>
        <v>#N/A</v>
      </c>
      <c r="I42" s="158" t="e">
        <f>VLOOKUP($D$2,'ARBOR CFR'!$D$5:$BQ$102,N42,FALSE)</f>
        <v>#N/A</v>
      </c>
      <c r="J42" s="159"/>
      <c r="K42" s="158"/>
      <c r="L42" s="120"/>
      <c r="M42" s="121" t="e">
        <f t="shared" si="1"/>
        <v>#N/A</v>
      </c>
      <c r="N42" s="130">
        <v>25</v>
      </c>
      <c r="O42" s="185"/>
      <c r="P42" s="186"/>
      <c r="Q42" s="185"/>
      <c r="R42" s="114"/>
      <c r="S42" s="114"/>
      <c r="T42" s="114"/>
    </row>
    <row r="43" spans="1:20" ht="15.75" customHeight="1" thickTop="1" thickBot="1" x14ac:dyDescent="0.3">
      <c r="A43" s="108">
        <v>47</v>
      </c>
      <c r="B43" s="167" t="s">
        <v>123</v>
      </c>
      <c r="C43" s="167"/>
      <c r="D43" s="168" t="s">
        <v>760</v>
      </c>
      <c r="E43" s="118" t="e">
        <f>VLOOKUP($D$2,'CFR V1'!$C$5:$DB$100,A43,FALSE)</f>
        <v>#N/A</v>
      </c>
      <c r="I43" s="158" t="e">
        <f>VLOOKUP($D$2,'ARBOR CFR'!$D$5:$BQ$102,N43,FALSE)</f>
        <v>#N/A</v>
      </c>
      <c r="J43" s="159"/>
      <c r="K43" s="158"/>
      <c r="L43" s="120"/>
      <c r="M43" s="121" t="e">
        <f t="shared" si="1"/>
        <v>#N/A</v>
      </c>
      <c r="N43" s="130">
        <v>26</v>
      </c>
      <c r="O43" s="185"/>
      <c r="P43" s="186"/>
      <c r="Q43" s="185"/>
      <c r="R43" s="114"/>
      <c r="S43" s="114"/>
      <c r="T43" s="114"/>
    </row>
    <row r="44" spans="1:20" ht="15.75" customHeight="1" thickTop="1" thickBot="1" x14ac:dyDescent="0.3">
      <c r="A44" s="108">
        <v>48</v>
      </c>
      <c r="B44" s="167" t="s">
        <v>124</v>
      </c>
      <c r="C44" s="167"/>
      <c r="D44" s="168" t="s">
        <v>761</v>
      </c>
      <c r="E44" s="118" t="e">
        <f>VLOOKUP($D$2,'CFR V1'!$C$5:$DB$100,A44,FALSE)</f>
        <v>#N/A</v>
      </c>
      <c r="I44" s="158" t="e">
        <f>VLOOKUP($D$2,'ARBOR CFR'!$D$5:$BQ$102,N44,FALSE)</f>
        <v>#N/A</v>
      </c>
      <c r="J44" s="159"/>
      <c r="K44" s="158"/>
      <c r="L44" s="120"/>
      <c r="M44" s="121" t="e">
        <f t="shared" si="1"/>
        <v>#N/A</v>
      </c>
      <c r="N44" s="130">
        <v>27</v>
      </c>
      <c r="O44" s="185"/>
      <c r="P44" s="186"/>
      <c r="Q44" s="185"/>
      <c r="R44" s="114"/>
      <c r="S44" s="114"/>
      <c r="T44" s="114"/>
    </row>
    <row r="45" spans="1:20" ht="15.75" customHeight="1" thickTop="1" thickBot="1" x14ac:dyDescent="0.3">
      <c r="A45" s="108">
        <v>49</v>
      </c>
      <c r="B45" s="167" t="s">
        <v>125</v>
      </c>
      <c r="C45" s="167"/>
      <c r="D45" s="168" t="s">
        <v>762</v>
      </c>
      <c r="E45" s="118" t="e">
        <f>VLOOKUP($D$2,'CFR V1'!$C$5:$DB$100,A45,FALSE)</f>
        <v>#N/A</v>
      </c>
      <c r="I45" s="158" t="e">
        <f>VLOOKUP($D$2,'ARBOR CFR'!$D$5:$BQ$102,N45,FALSE)</f>
        <v>#N/A</v>
      </c>
      <c r="J45" s="159"/>
      <c r="K45" s="158"/>
      <c r="L45" s="120"/>
      <c r="M45" s="121" t="e">
        <f t="shared" si="1"/>
        <v>#N/A</v>
      </c>
      <c r="N45" s="130">
        <v>28</v>
      </c>
      <c r="O45" s="185"/>
      <c r="P45" s="186"/>
      <c r="Q45" s="185"/>
      <c r="R45" s="114"/>
      <c r="S45" s="114"/>
      <c r="T45" s="114"/>
    </row>
    <row r="46" spans="1:20" ht="15.75" customHeight="1" thickTop="1" thickBot="1" x14ac:dyDescent="0.3">
      <c r="A46" s="108">
        <v>50</v>
      </c>
      <c r="B46" s="167" t="s">
        <v>126</v>
      </c>
      <c r="C46" s="167"/>
      <c r="D46" s="168" t="s">
        <v>763</v>
      </c>
      <c r="E46" s="118" t="e">
        <f>VLOOKUP($D$2,'CFR V1'!$C$5:$DB$100,A46,FALSE)</f>
        <v>#N/A</v>
      </c>
      <c r="I46" s="158" t="e">
        <f>VLOOKUP($D$2,'ARBOR CFR'!$D$5:$BQ$102,N46,FALSE)</f>
        <v>#N/A</v>
      </c>
      <c r="J46" s="159"/>
      <c r="K46" s="158"/>
      <c r="L46" s="120"/>
      <c r="M46" s="121" t="e">
        <f t="shared" si="1"/>
        <v>#N/A</v>
      </c>
      <c r="N46" s="130">
        <v>29</v>
      </c>
      <c r="O46" s="185"/>
      <c r="P46" s="186"/>
      <c r="Q46" s="185"/>
      <c r="R46" s="114"/>
      <c r="S46" s="114"/>
      <c r="T46" s="114"/>
    </row>
    <row r="47" spans="1:20" ht="15.75" customHeight="1" thickTop="1" thickBot="1" x14ac:dyDescent="0.3">
      <c r="A47" s="108">
        <v>51</v>
      </c>
      <c r="B47" s="167" t="s">
        <v>127</v>
      </c>
      <c r="C47" s="167"/>
      <c r="D47" s="168" t="s">
        <v>764</v>
      </c>
      <c r="E47" s="118" t="e">
        <f>VLOOKUP($D$2,'CFR V1'!$C$5:$DB$100,A47,FALSE)</f>
        <v>#N/A</v>
      </c>
      <c r="I47" s="158" t="e">
        <f>VLOOKUP($D$2,'ARBOR CFR'!$D$5:$BQ$102,N47,FALSE)</f>
        <v>#N/A</v>
      </c>
      <c r="J47" s="159"/>
      <c r="K47" s="158"/>
      <c r="L47" s="120"/>
      <c r="M47" s="121" t="e">
        <f t="shared" si="1"/>
        <v>#N/A</v>
      </c>
      <c r="N47" s="130">
        <v>30</v>
      </c>
      <c r="O47" s="185"/>
      <c r="P47" s="186"/>
      <c r="Q47" s="185"/>
      <c r="R47" s="114"/>
      <c r="S47" s="114"/>
      <c r="T47" s="114"/>
    </row>
    <row r="48" spans="1:20" ht="15.75" customHeight="1" thickTop="1" thickBot="1" x14ac:dyDescent="0.3">
      <c r="A48" s="108">
        <v>52</v>
      </c>
      <c r="B48" s="167" t="s">
        <v>128</v>
      </c>
      <c r="C48" s="167"/>
      <c r="D48" s="168" t="s">
        <v>765</v>
      </c>
      <c r="E48" s="118" t="e">
        <f>VLOOKUP($D$2,'CFR V1'!$C$5:$DB$100,A48,FALSE)</f>
        <v>#N/A</v>
      </c>
      <c r="I48" s="158" t="e">
        <f>VLOOKUP($D$2,'ARBOR CFR'!$D$5:$BQ$102,N48,FALSE)</f>
        <v>#N/A</v>
      </c>
      <c r="J48" s="159"/>
      <c r="K48" s="158"/>
      <c r="L48" s="120"/>
      <c r="M48" s="121" t="e">
        <f t="shared" si="1"/>
        <v>#N/A</v>
      </c>
      <c r="N48" s="130">
        <v>31</v>
      </c>
      <c r="O48" s="185"/>
      <c r="P48" s="186"/>
      <c r="Q48" s="185"/>
      <c r="R48" s="114"/>
      <c r="S48" s="114"/>
      <c r="T48" s="114"/>
    </row>
    <row r="49" spans="1:20" ht="15.75" customHeight="1" thickTop="1" thickBot="1" x14ac:dyDescent="0.3">
      <c r="A49" s="108">
        <v>53</v>
      </c>
      <c r="B49" s="167" t="s">
        <v>129</v>
      </c>
      <c r="C49" s="167"/>
      <c r="D49" s="168" t="s">
        <v>766</v>
      </c>
      <c r="E49" s="118" t="e">
        <f>VLOOKUP($D$2,'CFR V1'!$C$5:$DB$100,A49,FALSE)</f>
        <v>#N/A</v>
      </c>
      <c r="I49" s="158" t="e">
        <f>VLOOKUP($D$2,'ARBOR CFR'!$D$5:$BQ$102,N49,FALSE)</f>
        <v>#N/A</v>
      </c>
      <c r="J49" s="159"/>
      <c r="K49" s="158"/>
      <c r="L49" s="120"/>
      <c r="M49" s="121" t="e">
        <f t="shared" si="1"/>
        <v>#N/A</v>
      </c>
      <c r="N49" s="130">
        <v>32</v>
      </c>
      <c r="O49" s="185"/>
      <c r="P49" s="186"/>
      <c r="Q49" s="185"/>
      <c r="R49" s="114"/>
      <c r="S49" s="114"/>
      <c r="T49" s="114"/>
    </row>
    <row r="50" spans="1:20" ht="15.75" customHeight="1" thickTop="1" thickBot="1" x14ac:dyDescent="0.3">
      <c r="A50" s="108">
        <v>54</v>
      </c>
      <c r="B50" s="167" t="s">
        <v>130</v>
      </c>
      <c r="C50" s="167"/>
      <c r="D50" s="168" t="s">
        <v>767</v>
      </c>
      <c r="E50" s="118" t="e">
        <f>VLOOKUP($D$2,'CFR V1'!$C$5:$DB$100,A50,FALSE)</f>
        <v>#N/A</v>
      </c>
      <c r="I50" s="158" t="e">
        <f>VLOOKUP($D$2,'ARBOR CFR'!$D$5:$BQ$102,N50,FALSE)</f>
        <v>#N/A</v>
      </c>
      <c r="J50" s="159"/>
      <c r="K50" s="158"/>
      <c r="L50" s="120"/>
      <c r="M50" s="121" t="e">
        <f t="shared" si="1"/>
        <v>#N/A</v>
      </c>
      <c r="N50" s="130">
        <v>33</v>
      </c>
      <c r="O50" s="185"/>
      <c r="P50" s="186"/>
      <c r="Q50" s="185"/>
      <c r="R50" s="114"/>
      <c r="S50" s="114"/>
      <c r="T50" s="114"/>
    </row>
    <row r="51" spans="1:20" ht="15.75" customHeight="1" thickTop="1" thickBot="1" x14ac:dyDescent="0.3">
      <c r="A51" s="108">
        <v>55</v>
      </c>
      <c r="B51" s="167" t="s">
        <v>131</v>
      </c>
      <c r="C51" s="167"/>
      <c r="D51" s="168" t="s">
        <v>768</v>
      </c>
      <c r="E51" s="118" t="e">
        <f>VLOOKUP($D$2,'CFR V1'!$C$5:$DB$100,A51,FALSE)</f>
        <v>#N/A</v>
      </c>
      <c r="I51" s="158" t="e">
        <f>VLOOKUP($D$2,'ARBOR CFR'!$D$5:$BQ$102,N51,FALSE)</f>
        <v>#N/A</v>
      </c>
      <c r="J51" s="159"/>
      <c r="K51" s="158"/>
      <c r="L51" s="120"/>
      <c r="M51" s="121" t="e">
        <f t="shared" si="1"/>
        <v>#N/A</v>
      </c>
      <c r="N51" s="130">
        <v>34</v>
      </c>
      <c r="O51" s="185"/>
      <c r="P51" s="186"/>
      <c r="Q51" s="185"/>
      <c r="R51" s="114"/>
      <c r="S51" s="114"/>
      <c r="T51" s="114"/>
    </row>
    <row r="52" spans="1:20" ht="15.75" customHeight="1" thickTop="1" thickBot="1" x14ac:dyDescent="0.3">
      <c r="A52" s="108">
        <v>56</v>
      </c>
      <c r="B52" s="167" t="s">
        <v>132</v>
      </c>
      <c r="C52" s="167"/>
      <c r="D52" s="168" t="s">
        <v>769</v>
      </c>
      <c r="E52" s="118" t="e">
        <f>VLOOKUP($D$2,'CFR V1'!$C$5:$DB$100,A52,FALSE)</f>
        <v>#N/A</v>
      </c>
      <c r="I52" s="158" t="e">
        <f>VLOOKUP($D$2,'ARBOR CFR'!$D$5:$BQ$102,N52,FALSE)</f>
        <v>#N/A</v>
      </c>
      <c r="J52" s="159"/>
      <c r="K52" s="158"/>
      <c r="L52" s="120"/>
      <c r="M52" s="121" t="e">
        <f t="shared" si="1"/>
        <v>#N/A</v>
      </c>
      <c r="N52" s="130">
        <v>35</v>
      </c>
      <c r="O52" s="185"/>
      <c r="P52" s="186"/>
      <c r="Q52" s="185"/>
      <c r="R52" s="114"/>
      <c r="S52" s="114"/>
      <c r="T52" s="114"/>
    </row>
    <row r="53" spans="1:20" ht="15.75" customHeight="1" thickTop="1" thickBot="1" x14ac:dyDescent="0.3">
      <c r="A53" s="108">
        <v>57</v>
      </c>
      <c r="B53" s="167" t="s">
        <v>133</v>
      </c>
      <c r="C53" s="167"/>
      <c r="D53" s="168" t="s">
        <v>770</v>
      </c>
      <c r="E53" s="118" t="e">
        <f>VLOOKUP($D$2,'CFR V1'!$C$5:$DB$100,A53,FALSE)</f>
        <v>#N/A</v>
      </c>
      <c r="I53" s="158" t="e">
        <f>VLOOKUP($D$2,'ARBOR CFR'!$D$5:$BQ$102,N53,FALSE)</f>
        <v>#N/A</v>
      </c>
      <c r="J53" s="159"/>
      <c r="K53" s="158"/>
      <c r="L53" s="120"/>
      <c r="M53" s="121" t="e">
        <f t="shared" si="1"/>
        <v>#N/A</v>
      </c>
      <c r="N53" s="130">
        <v>36</v>
      </c>
      <c r="O53" s="185"/>
      <c r="P53" s="186"/>
      <c r="Q53" s="185"/>
      <c r="R53" s="114"/>
      <c r="S53" s="114"/>
      <c r="T53" s="114"/>
    </row>
    <row r="54" spans="1:20" ht="15.75" customHeight="1" thickTop="1" thickBot="1" x14ac:dyDescent="0.3">
      <c r="A54" s="108">
        <v>58</v>
      </c>
      <c r="B54" s="167" t="s">
        <v>134</v>
      </c>
      <c r="C54" s="167"/>
      <c r="D54" s="168" t="s">
        <v>771</v>
      </c>
      <c r="E54" s="118" t="e">
        <f>VLOOKUP($D$2,'CFR V1'!$C$5:$DB$100,A54,FALSE)</f>
        <v>#N/A</v>
      </c>
      <c r="I54" s="158" t="e">
        <f>VLOOKUP($D$2,'ARBOR CFR'!$D$5:$BQ$102,N54,FALSE)</f>
        <v>#N/A</v>
      </c>
      <c r="J54" s="159"/>
      <c r="K54" s="158"/>
      <c r="L54" s="120"/>
      <c r="M54" s="121" t="e">
        <f t="shared" si="1"/>
        <v>#N/A</v>
      </c>
      <c r="N54" s="130">
        <v>37</v>
      </c>
      <c r="O54" s="185"/>
      <c r="P54" s="186"/>
      <c r="Q54" s="185"/>
      <c r="R54" s="114"/>
      <c r="S54" s="114"/>
      <c r="T54" s="114"/>
    </row>
    <row r="55" spans="1:20" ht="15.75" customHeight="1" thickTop="1" thickBot="1" x14ac:dyDescent="0.3">
      <c r="A55" s="108">
        <v>59</v>
      </c>
      <c r="B55" s="167" t="s">
        <v>135</v>
      </c>
      <c r="C55" s="167"/>
      <c r="D55" s="168" t="s">
        <v>772</v>
      </c>
      <c r="E55" s="118" t="e">
        <f>VLOOKUP($D$2,'CFR V1'!$C$5:$DB$100,A55,FALSE)</f>
        <v>#N/A</v>
      </c>
      <c r="I55" s="158" t="e">
        <f>VLOOKUP($D$2,'ARBOR CFR'!$D$5:$BQ$102,N55,FALSE)</f>
        <v>#N/A</v>
      </c>
      <c r="J55" s="159"/>
      <c r="K55" s="158"/>
      <c r="L55" s="120"/>
      <c r="M55" s="121" t="e">
        <f t="shared" si="1"/>
        <v>#N/A</v>
      </c>
      <c r="N55" s="130">
        <v>38</v>
      </c>
      <c r="O55" s="185"/>
      <c r="P55" s="186"/>
      <c r="Q55" s="185"/>
      <c r="R55" s="114"/>
      <c r="S55" s="114"/>
      <c r="T55" s="114"/>
    </row>
    <row r="56" spans="1:20" ht="15.75" customHeight="1" thickTop="1" thickBot="1" x14ac:dyDescent="0.3">
      <c r="A56" s="108">
        <v>60</v>
      </c>
      <c r="B56" s="167" t="s">
        <v>136</v>
      </c>
      <c r="C56" s="167"/>
      <c r="D56" s="168" t="s">
        <v>773</v>
      </c>
      <c r="E56" s="118" t="e">
        <f>VLOOKUP($D$2,'CFR V1'!$C$5:$DB$100,A56,FALSE)</f>
        <v>#N/A</v>
      </c>
      <c r="I56" s="158" t="e">
        <f>VLOOKUP($D$2,'ARBOR CFR'!$D$5:$BQ$102,N56,FALSE)</f>
        <v>#N/A</v>
      </c>
      <c r="J56" s="159"/>
      <c r="K56" s="158"/>
      <c r="L56" s="120"/>
      <c r="M56" s="121" t="e">
        <f t="shared" si="1"/>
        <v>#N/A</v>
      </c>
      <c r="N56" s="130">
        <v>39</v>
      </c>
      <c r="O56" s="185"/>
      <c r="P56" s="186"/>
      <c r="Q56" s="185"/>
      <c r="R56" s="114"/>
      <c r="S56" s="114"/>
      <c r="T56" s="114"/>
    </row>
    <row r="57" spans="1:20" ht="15.75" customHeight="1" thickTop="1" thickBot="1" x14ac:dyDescent="0.3">
      <c r="A57" s="108">
        <v>61</v>
      </c>
      <c r="B57" s="167" t="s">
        <v>137</v>
      </c>
      <c r="C57" s="167"/>
      <c r="D57" s="168" t="s">
        <v>774</v>
      </c>
      <c r="E57" s="118" t="e">
        <f>VLOOKUP($D$2,'CFR V1'!$C$5:$DB$100,A57,FALSE)</f>
        <v>#N/A</v>
      </c>
      <c r="I57" s="158" t="e">
        <f>VLOOKUP($D$2,'ARBOR CFR'!$D$5:$BQ$102,N57,FALSE)</f>
        <v>#N/A</v>
      </c>
      <c r="J57" s="159"/>
      <c r="K57" s="158"/>
      <c r="L57" s="120"/>
      <c r="M57" s="121" t="e">
        <f>E57-I57</f>
        <v>#N/A</v>
      </c>
      <c r="N57" s="130">
        <v>40</v>
      </c>
      <c r="O57" s="185"/>
      <c r="P57" s="186"/>
      <c r="Q57" s="185"/>
      <c r="R57" s="114"/>
      <c r="S57" s="114"/>
      <c r="T57" s="114"/>
    </row>
    <row r="58" spans="1:20" ht="15.75" customHeight="1" thickTop="1" thickBot="1" x14ac:dyDescent="0.3">
      <c r="A58" s="108">
        <v>62</v>
      </c>
      <c r="B58" s="167" t="s">
        <v>138</v>
      </c>
      <c r="C58" s="167"/>
      <c r="D58" s="168" t="s">
        <v>775</v>
      </c>
      <c r="E58" s="118" t="e">
        <f>VLOOKUP($D$2,'CFR V1'!$C$5:$DB$100,A58,FALSE)</f>
        <v>#N/A</v>
      </c>
      <c r="I58" s="169" t="e">
        <f>VLOOKUP($D$2,'ARBOR CFR'!$D$5:$BQ$102,N58,FALSE)+VLOOKUP($D$2,'ARBOR CFR'!$D$5:$BQ$102,62,FALSE)</f>
        <v>#N/A</v>
      </c>
      <c r="J58" s="170"/>
      <c r="K58" s="163" t="e">
        <f>VLOOKUP(D2,'CFR V1'!C5:DB100,104,FALSE)</f>
        <v>#N/A</v>
      </c>
      <c r="L58" s="120"/>
      <c r="M58" s="121" t="e">
        <f>(E58+K58)-I58</f>
        <v>#N/A</v>
      </c>
      <c r="N58" s="130">
        <v>41</v>
      </c>
      <c r="O58" s="185"/>
      <c r="P58" s="186"/>
      <c r="Q58" s="185"/>
      <c r="R58" s="114"/>
      <c r="S58" s="114"/>
      <c r="T58" s="114"/>
    </row>
    <row r="59" spans="1:20" ht="15.75" customHeight="1" thickTop="1" thickBot="1" x14ac:dyDescent="0.3">
      <c r="A59" s="108">
        <v>63</v>
      </c>
      <c r="B59" s="202" t="s">
        <v>776</v>
      </c>
      <c r="C59" s="171" t="s">
        <v>139</v>
      </c>
      <c r="D59" s="172" t="s">
        <v>777</v>
      </c>
      <c r="E59" s="118" t="e">
        <f>VLOOKUP($D$2,'CFR V1'!$C$5:$DB$100,A59,FALSE)</f>
        <v>#N/A</v>
      </c>
      <c r="I59" s="158" t="e">
        <f>VLOOKUP($D$2,'ARBOR CFR'!$D$5:$BQ$102,N59,FALSE)</f>
        <v>#N/A</v>
      </c>
      <c r="J59" s="159"/>
      <c r="K59" s="158"/>
      <c r="L59" s="120"/>
      <c r="M59" s="121" t="e">
        <f t="shared" si="1"/>
        <v>#N/A</v>
      </c>
      <c r="N59" s="130">
        <v>42</v>
      </c>
      <c r="O59" s="185"/>
      <c r="P59" s="186"/>
      <c r="Q59" s="185"/>
      <c r="R59" s="114"/>
      <c r="S59" s="114"/>
      <c r="T59" s="114"/>
    </row>
    <row r="60" spans="1:20" ht="15.75" customHeight="1" thickTop="1" thickBot="1" x14ac:dyDescent="0.3">
      <c r="A60" s="108">
        <v>64</v>
      </c>
      <c r="B60" s="203"/>
      <c r="C60" s="171" t="s">
        <v>140</v>
      </c>
      <c r="D60" s="172" t="s">
        <v>778</v>
      </c>
      <c r="E60" s="118" t="e">
        <f>VLOOKUP($D$2,'CFR V1'!$C$5:$DB$100,A60,FALSE)</f>
        <v>#N/A</v>
      </c>
      <c r="I60" s="158" t="e">
        <f>VLOOKUP($D$2,'ARBOR CFR'!$D$5:$BQ$102,N60,FALSE)</f>
        <v>#N/A</v>
      </c>
      <c r="J60" s="159"/>
      <c r="K60" s="158"/>
      <c r="L60" s="120"/>
      <c r="M60" s="121" t="e">
        <f t="shared" si="1"/>
        <v>#N/A</v>
      </c>
      <c r="N60" s="130">
        <v>43</v>
      </c>
      <c r="O60" s="185"/>
      <c r="P60" s="186"/>
      <c r="Q60" s="185"/>
      <c r="R60" s="114"/>
      <c r="S60" s="114"/>
      <c r="T60" s="114"/>
    </row>
    <row r="61" spans="1:20" ht="16.5" thickTop="1" thickBot="1" x14ac:dyDescent="0.3">
      <c r="A61" s="108">
        <v>65</v>
      </c>
      <c r="B61" s="203"/>
      <c r="C61" s="171" t="s">
        <v>141</v>
      </c>
      <c r="D61" s="172" t="s">
        <v>779</v>
      </c>
      <c r="E61" s="118" t="e">
        <f>VLOOKUP($D$2,'CFR V1'!$C$5:$DB$100,A61,FALSE)</f>
        <v>#N/A</v>
      </c>
      <c r="I61" s="158" t="e">
        <f>VLOOKUP($D$2,'ARBOR CFR'!$D$5:$BQ$102,N61,FALSE)</f>
        <v>#N/A</v>
      </c>
      <c r="J61" s="159"/>
      <c r="K61" s="158"/>
      <c r="L61" s="120"/>
      <c r="M61" s="121" t="e">
        <f t="shared" si="1"/>
        <v>#N/A</v>
      </c>
      <c r="N61" s="130">
        <v>44</v>
      </c>
      <c r="O61" s="185"/>
      <c r="P61" s="186"/>
      <c r="Q61" s="185"/>
      <c r="R61" s="114"/>
      <c r="S61" s="114"/>
      <c r="T61" s="114"/>
    </row>
    <row r="62" spans="1:20" ht="16.5" thickTop="1" thickBot="1" x14ac:dyDescent="0.3">
      <c r="A62" s="108">
        <v>66</v>
      </c>
      <c r="B62" s="203"/>
      <c r="C62" s="171" t="s">
        <v>142</v>
      </c>
      <c r="D62" s="172" t="s">
        <v>780</v>
      </c>
      <c r="E62" s="118" t="e">
        <f>VLOOKUP($D$2,'CFR V1'!$C$5:$DB$100,A62,FALSE)</f>
        <v>#N/A</v>
      </c>
      <c r="I62" s="158" t="e">
        <f>VLOOKUP($D$2,'ARBOR CFR'!$D$5:$BQ$102,N62,FALSE)</f>
        <v>#N/A</v>
      </c>
      <c r="J62" s="159"/>
      <c r="K62" s="158"/>
      <c r="L62" s="120"/>
      <c r="M62" s="121" t="e">
        <f t="shared" si="1"/>
        <v>#N/A</v>
      </c>
      <c r="N62" s="130">
        <v>45</v>
      </c>
      <c r="O62" s="185"/>
      <c r="P62" s="186"/>
      <c r="Q62" s="185"/>
      <c r="R62" s="114"/>
      <c r="S62" s="114"/>
      <c r="T62" s="114"/>
    </row>
    <row r="63" spans="1:20" ht="16.5" thickTop="1" thickBot="1" x14ac:dyDescent="0.3">
      <c r="A63" s="108">
        <v>67</v>
      </c>
      <c r="B63" s="203"/>
      <c r="C63" s="171" t="s">
        <v>143</v>
      </c>
      <c r="D63" s="172" t="s">
        <v>781</v>
      </c>
      <c r="E63" s="118" t="e">
        <f>VLOOKUP($D$2,'CFR V1'!$C$5:$DB$100,A63,FALSE)</f>
        <v>#N/A</v>
      </c>
      <c r="I63" s="158" t="e">
        <f>VLOOKUP($D$2,'ARBOR CFR'!$D$5:$BQ$102,N63,FALSE)</f>
        <v>#N/A</v>
      </c>
      <c r="J63" s="159"/>
      <c r="K63" s="158"/>
      <c r="L63" s="120"/>
      <c r="M63" s="121" t="e">
        <f t="shared" si="1"/>
        <v>#N/A</v>
      </c>
      <c r="N63" s="130">
        <v>46</v>
      </c>
      <c r="O63" s="185"/>
      <c r="P63" s="186"/>
      <c r="Q63" s="185"/>
      <c r="R63" s="114"/>
      <c r="S63" s="114"/>
      <c r="T63" s="114"/>
    </row>
    <row r="64" spans="1:20" ht="16.5" thickTop="1" thickBot="1" x14ac:dyDescent="0.3">
      <c r="A64" s="108">
        <v>68</v>
      </c>
      <c r="B64" s="203"/>
      <c r="C64" s="171" t="s">
        <v>144</v>
      </c>
      <c r="D64" s="172" t="s">
        <v>782</v>
      </c>
      <c r="E64" s="118" t="e">
        <f>VLOOKUP($D$2,'CFR V1'!$C$5:$DB$100,A64,FALSE)</f>
        <v>#N/A</v>
      </c>
      <c r="I64" s="158" t="e">
        <f>VLOOKUP($D$2,'ARBOR CFR'!$D$5:$BQ$102,N64,FALSE)</f>
        <v>#N/A</v>
      </c>
      <c r="J64" s="159"/>
      <c r="K64" s="158"/>
      <c r="L64" s="120"/>
      <c r="M64" s="121" t="e">
        <f t="shared" si="1"/>
        <v>#N/A</v>
      </c>
      <c r="N64" s="130">
        <v>47</v>
      </c>
      <c r="O64" s="185"/>
      <c r="P64" s="186"/>
      <c r="Q64" s="185"/>
      <c r="R64" s="114"/>
      <c r="S64" s="114"/>
      <c r="T64" s="114"/>
    </row>
    <row r="65" spans="1:20" ht="15.75" customHeight="1" thickTop="1" thickBot="1" x14ac:dyDescent="0.3">
      <c r="A65" s="108">
        <v>69</v>
      </c>
      <c r="B65" s="204"/>
      <c r="C65" s="171" t="s">
        <v>145</v>
      </c>
      <c r="D65" s="172" t="s">
        <v>783</v>
      </c>
      <c r="E65" s="118" t="e">
        <f>VLOOKUP($D$2,'CFR V1'!$C$5:$DB$100,A65,FALSE)</f>
        <v>#N/A</v>
      </c>
      <c r="I65" s="158" t="e">
        <f>VLOOKUP($D$2,'ARBOR CFR'!$D$5:$BQ$102,N65,FALSE)</f>
        <v>#N/A</v>
      </c>
      <c r="J65" s="159"/>
      <c r="K65" s="158"/>
      <c r="L65" s="120"/>
      <c r="M65" s="121" t="e">
        <f t="shared" si="1"/>
        <v>#N/A</v>
      </c>
      <c r="N65" s="130">
        <v>48</v>
      </c>
      <c r="O65" s="185"/>
      <c r="P65" s="186"/>
      <c r="Q65" s="185"/>
      <c r="R65" s="114"/>
      <c r="S65" s="114"/>
      <c r="T65" s="114"/>
    </row>
    <row r="66" spans="1:20" ht="15.75" customHeight="1" thickTop="1" thickBot="1" x14ac:dyDescent="0.3">
      <c r="A66" s="108">
        <v>70</v>
      </c>
      <c r="B66" s="167" t="s">
        <v>146</v>
      </c>
      <c r="C66" s="167"/>
      <c r="D66" s="168" t="s">
        <v>784</v>
      </c>
      <c r="E66" s="118" t="e">
        <f>VLOOKUP($D$2,'CFR V1'!$C$5:$DB$100,A66,FALSE)</f>
        <v>#N/A</v>
      </c>
      <c r="I66" s="158" t="e">
        <f>VLOOKUP($D$2,'ARBOR CFR'!$D$5:$BQ$102,N66,FALSE)</f>
        <v>#N/A</v>
      </c>
      <c r="J66" s="159"/>
      <c r="K66" s="158"/>
      <c r="L66" s="120"/>
      <c r="M66" s="121" t="e">
        <f t="shared" si="1"/>
        <v>#N/A</v>
      </c>
      <c r="N66" s="130">
        <v>49</v>
      </c>
      <c r="O66" s="185"/>
      <c r="P66" s="186"/>
      <c r="Q66" s="185"/>
      <c r="R66" s="114"/>
      <c r="S66" s="114"/>
      <c r="T66" s="114"/>
    </row>
    <row r="67" spans="1:20" ht="15.75" customHeight="1" thickTop="1" thickBot="1" x14ac:dyDescent="0.3">
      <c r="A67" s="108">
        <v>71</v>
      </c>
      <c r="B67" s="167" t="s">
        <v>147</v>
      </c>
      <c r="C67" s="167"/>
      <c r="D67" s="168" t="s">
        <v>785</v>
      </c>
      <c r="E67" s="118" t="e">
        <f>VLOOKUP($D$2,'CFR V1'!$C$5:$DB$100,A67,FALSE)</f>
        <v>#N/A</v>
      </c>
      <c r="I67" s="158" t="e">
        <f>VLOOKUP($D$2,'ARBOR CFR'!$D$5:$BQ$102,N67,FALSE)</f>
        <v>#N/A</v>
      </c>
      <c r="J67" s="159"/>
      <c r="K67" s="158"/>
      <c r="L67" s="173"/>
      <c r="M67" s="121" t="e">
        <f t="shared" si="1"/>
        <v>#N/A</v>
      </c>
      <c r="N67" s="130">
        <v>50</v>
      </c>
      <c r="O67" s="185"/>
      <c r="P67" s="186"/>
      <c r="Q67" s="185"/>
      <c r="R67" s="114"/>
      <c r="S67" s="114"/>
      <c r="T67" s="114"/>
    </row>
    <row r="68" spans="1:20" ht="15.75" customHeight="1" thickTop="1" thickBot="1" x14ac:dyDescent="0.3">
      <c r="A68" s="108">
        <v>72</v>
      </c>
      <c r="B68" s="167" t="s">
        <v>148</v>
      </c>
      <c r="C68" s="167"/>
      <c r="D68" s="168" t="s">
        <v>786</v>
      </c>
      <c r="E68" s="118" t="e">
        <f>VLOOKUP($D$2,'CFR V1'!$C$5:$DB$100,A68,FALSE)</f>
        <v>#N/A</v>
      </c>
      <c r="I68" s="158" t="e">
        <f>VLOOKUP($D$2,'ARBOR CFR'!$D$5:$BQ$102,N68,FALSE)</f>
        <v>#N/A</v>
      </c>
      <c r="J68" s="159"/>
      <c r="K68" s="158"/>
      <c r="L68" s="120"/>
      <c r="M68" s="121" t="e">
        <f t="shared" si="1"/>
        <v>#N/A</v>
      </c>
      <c r="N68" s="130">
        <v>51</v>
      </c>
      <c r="O68" s="185"/>
      <c r="P68" s="186"/>
      <c r="Q68" s="185"/>
      <c r="R68" s="114"/>
      <c r="S68" s="114"/>
      <c r="T68" s="114"/>
    </row>
    <row r="69" spans="1:20" ht="15.75" customHeight="1" thickTop="1" thickBot="1" x14ac:dyDescent="0.3">
      <c r="A69" s="108">
        <v>73</v>
      </c>
      <c r="B69" s="167" t="s">
        <v>149</v>
      </c>
      <c r="C69" s="167"/>
      <c r="D69" s="168" t="s">
        <v>787</v>
      </c>
      <c r="E69" s="118" t="e">
        <f>VLOOKUP($D$2,'CFR V1'!$C$5:$DB$100,A69,FALSE)</f>
        <v>#N/A</v>
      </c>
      <c r="I69" s="158" t="e">
        <f>VLOOKUP($D$2,'ARBOR CFR'!$D$5:$BQ$102,N69,FALSE)</f>
        <v>#N/A</v>
      </c>
      <c r="J69" s="159"/>
      <c r="K69" s="158"/>
      <c r="L69" s="120"/>
      <c r="M69" s="121" t="e">
        <f t="shared" si="1"/>
        <v>#N/A</v>
      </c>
      <c r="N69" s="130">
        <v>52</v>
      </c>
      <c r="O69" s="185"/>
      <c r="P69" s="186"/>
      <c r="Q69" s="185"/>
      <c r="R69" s="114"/>
      <c r="S69" s="114"/>
      <c r="T69" s="114"/>
    </row>
    <row r="70" spans="1:20" ht="15.75" customHeight="1" thickTop="1" thickBot="1" x14ac:dyDescent="0.3">
      <c r="A70" s="108">
        <v>74</v>
      </c>
      <c r="B70" s="167" t="s">
        <v>150</v>
      </c>
      <c r="C70" s="167"/>
      <c r="D70" s="168" t="s">
        <v>788</v>
      </c>
      <c r="E70" s="118" t="e">
        <f>VLOOKUP($D$2,'CFR V1'!$C$5:$DB$100,A70,FALSE)</f>
        <v>#N/A</v>
      </c>
      <c r="I70" s="158" t="e">
        <f>VLOOKUP($D$2,'ARBOR CFR'!$D$5:$BQ$102,N70,FALSE)</f>
        <v>#N/A</v>
      </c>
      <c r="J70" s="159"/>
      <c r="K70" s="158"/>
      <c r="L70" s="120"/>
      <c r="M70" s="121" t="e">
        <f t="shared" si="1"/>
        <v>#N/A</v>
      </c>
      <c r="N70" s="130">
        <v>53</v>
      </c>
      <c r="O70" s="185"/>
      <c r="P70" s="186"/>
      <c r="Q70" s="185"/>
      <c r="R70" s="114"/>
      <c r="S70" s="114"/>
      <c r="T70" s="114"/>
    </row>
    <row r="71" spans="1:20" ht="15.75" customHeight="1" thickTop="1" thickBot="1" x14ac:dyDescent="0.3">
      <c r="A71" s="108">
        <v>75</v>
      </c>
      <c r="B71" s="167" t="s">
        <v>151</v>
      </c>
      <c r="C71" s="167"/>
      <c r="D71" s="168" t="s">
        <v>789</v>
      </c>
      <c r="E71" s="118" t="e">
        <f>VLOOKUP($D$2,'CFR V1'!$C$5:$DB$100,A71,FALSE)</f>
        <v>#N/A</v>
      </c>
      <c r="I71" s="158" t="e">
        <f>VLOOKUP($D$2,'ARBOR CFR'!$D$5:$BQ$102,N71,FALSE)</f>
        <v>#N/A</v>
      </c>
      <c r="J71" s="159"/>
      <c r="K71" s="158"/>
      <c r="L71" s="120"/>
      <c r="M71" s="121" t="e">
        <f t="shared" si="1"/>
        <v>#N/A</v>
      </c>
      <c r="N71" s="130">
        <v>54</v>
      </c>
      <c r="O71" s="185"/>
      <c r="P71" s="186"/>
      <c r="Q71" s="185"/>
      <c r="R71" s="114"/>
      <c r="S71" s="114"/>
      <c r="T71" s="114"/>
    </row>
    <row r="72" spans="1:20" ht="15.75" customHeight="1" thickTop="1" thickBot="1" x14ac:dyDescent="0.3">
      <c r="A72" s="108">
        <v>76</v>
      </c>
      <c r="B72" s="167" t="s">
        <v>152</v>
      </c>
      <c r="C72" s="167"/>
      <c r="D72" s="168" t="s">
        <v>790</v>
      </c>
      <c r="E72" s="118" t="e">
        <f>VLOOKUP($D$2,'CFR V1'!$C$5:$DB$100,A72,FALSE)</f>
        <v>#N/A</v>
      </c>
      <c r="I72" s="158" t="e">
        <f>VLOOKUP($D$2,'ARBOR CFR'!$D$5:$BQ$102,N72,FALSE)</f>
        <v>#N/A</v>
      </c>
      <c r="J72" s="159"/>
      <c r="K72" s="158"/>
      <c r="L72" s="120"/>
      <c r="M72" s="121" t="e">
        <f t="shared" si="1"/>
        <v>#N/A</v>
      </c>
      <c r="N72" s="130">
        <v>55</v>
      </c>
      <c r="O72" s="185"/>
      <c r="P72" s="186"/>
      <c r="Q72" s="185"/>
      <c r="R72" s="114"/>
      <c r="S72" s="114"/>
      <c r="T72" s="114"/>
    </row>
    <row r="73" spans="1:20" ht="15.75" customHeight="1" thickTop="1" thickBot="1" x14ac:dyDescent="0.3">
      <c r="A73" s="108">
        <v>77</v>
      </c>
      <c r="B73" s="202" t="s">
        <v>791</v>
      </c>
      <c r="C73" s="171" t="s">
        <v>792</v>
      </c>
      <c r="D73" s="172" t="s">
        <v>793</v>
      </c>
      <c r="E73" s="118" t="e">
        <f>VLOOKUP($D$2,'CFR V1'!$C$5:$DB$100,A73,FALSE)</f>
        <v>#N/A</v>
      </c>
      <c r="I73" s="158" t="e">
        <f>VLOOKUP($D$2,'ARBOR CFR'!$D$5:$BQ$102,N73,FALSE)</f>
        <v>#N/A</v>
      </c>
      <c r="J73" s="159"/>
      <c r="K73" s="158"/>
      <c r="L73" s="173"/>
      <c r="M73" s="121" t="e">
        <f t="shared" si="1"/>
        <v>#N/A</v>
      </c>
      <c r="N73" s="130">
        <v>56</v>
      </c>
      <c r="O73" s="185"/>
      <c r="P73" s="186"/>
      <c r="Q73" s="185"/>
      <c r="R73" s="114"/>
      <c r="S73" s="114"/>
      <c r="T73" s="114"/>
    </row>
    <row r="74" spans="1:20" ht="15.75" customHeight="1" thickTop="1" thickBot="1" x14ac:dyDescent="0.3">
      <c r="A74" s="108">
        <v>78</v>
      </c>
      <c r="B74" s="204"/>
      <c r="C74" s="171" t="s">
        <v>794</v>
      </c>
      <c r="D74" s="172" t="s">
        <v>795</v>
      </c>
      <c r="E74" s="118" t="e">
        <f>VLOOKUP($D$2,'CFR V1'!$C$5:$DB$100,A74,FALSE)</f>
        <v>#N/A</v>
      </c>
      <c r="I74" s="158" t="e">
        <f>VLOOKUP($D$2,'ARBOR CFR'!$D$5:$BQ$102,N74,FALSE)</f>
        <v>#N/A</v>
      </c>
      <c r="J74" s="159"/>
      <c r="K74" s="158"/>
      <c r="L74" s="120"/>
      <c r="M74" s="121" t="e">
        <f>E74-I74</f>
        <v>#N/A</v>
      </c>
      <c r="N74" s="130">
        <v>57</v>
      </c>
      <c r="O74" s="185"/>
      <c r="P74" s="186"/>
      <c r="Q74" s="185"/>
      <c r="R74" s="114"/>
      <c r="S74" s="114"/>
      <c r="T74" s="114"/>
    </row>
    <row r="75" spans="1:20" ht="15.75" customHeight="1" thickTop="1" thickBot="1" x14ac:dyDescent="0.3">
      <c r="A75" s="108">
        <v>79</v>
      </c>
      <c r="B75" s="167" t="s">
        <v>155</v>
      </c>
      <c r="C75" s="167"/>
      <c r="D75" s="168" t="s">
        <v>796</v>
      </c>
      <c r="E75" s="118" t="e">
        <f>VLOOKUP($D$2,'CFR V1'!$C$5:$DB$100,A75,FALSE)</f>
        <v>#N/A</v>
      </c>
      <c r="I75" s="158" t="e">
        <f>VLOOKUP($D$2,'ARBOR CFR'!$D$5:$BQ$102,N75,FALSE)</f>
        <v>#N/A</v>
      </c>
      <c r="J75" s="159"/>
      <c r="K75" s="158"/>
      <c r="L75" s="120"/>
      <c r="M75" s="121" t="e">
        <f t="shared" si="1"/>
        <v>#N/A</v>
      </c>
      <c r="N75" s="130">
        <v>58</v>
      </c>
      <c r="O75" s="185"/>
      <c r="P75" s="186"/>
      <c r="Q75" s="185"/>
      <c r="R75" s="114"/>
      <c r="S75" s="114"/>
      <c r="T75" s="114"/>
    </row>
    <row r="76" spans="1:20" ht="15.75" customHeight="1" thickTop="1" thickBot="1" x14ac:dyDescent="0.3">
      <c r="A76" s="108">
        <v>80</v>
      </c>
      <c r="B76" s="167" t="s">
        <v>156</v>
      </c>
      <c r="C76" s="167"/>
      <c r="D76" s="168" t="s">
        <v>797</v>
      </c>
      <c r="E76" s="118" t="e">
        <f>VLOOKUP($D$2,'CFR V1'!$C$5:$DB$100,A76,FALSE)</f>
        <v>#N/A</v>
      </c>
      <c r="I76" s="158" t="e">
        <f>VLOOKUP($D$2,'ARBOR CFR'!$D$5:$BQ$102,N76,FALSE)</f>
        <v>#N/A</v>
      </c>
      <c r="J76" s="159"/>
      <c r="K76" s="158"/>
      <c r="L76" s="173"/>
      <c r="M76" s="121" t="e">
        <f t="shared" si="1"/>
        <v>#N/A</v>
      </c>
      <c r="N76" s="130">
        <v>59</v>
      </c>
      <c r="O76" s="185"/>
      <c r="P76" s="186"/>
      <c r="Q76" s="185"/>
      <c r="R76" s="114"/>
      <c r="S76" s="114"/>
      <c r="T76" s="114"/>
    </row>
    <row r="77" spans="1:20" ht="15.75" customHeight="1" thickTop="1" thickBot="1" x14ac:dyDescent="0.3">
      <c r="A77" s="108">
        <v>81</v>
      </c>
      <c r="B77" s="167" t="s">
        <v>157</v>
      </c>
      <c r="C77" s="167"/>
      <c r="D77" s="168" t="s">
        <v>798</v>
      </c>
      <c r="E77" s="118" t="e">
        <f>VLOOKUP($D$2,'CFR V1'!$C$5:$DB$100,A77,FALSE)</f>
        <v>#N/A</v>
      </c>
      <c r="I77" s="158" t="e">
        <f>VLOOKUP($D$2,'ARBOR CFR'!$D$5:$BQ$102,N77,FALSE)</f>
        <v>#N/A</v>
      </c>
      <c r="J77" s="159"/>
      <c r="K77" s="158"/>
      <c r="L77" s="120"/>
      <c r="M77" s="121" t="e">
        <f t="shared" si="1"/>
        <v>#N/A</v>
      </c>
      <c r="N77" s="130">
        <v>60</v>
      </c>
      <c r="O77" s="185"/>
      <c r="P77" s="186"/>
      <c r="Q77" s="185"/>
      <c r="R77" s="114"/>
      <c r="S77" s="114"/>
      <c r="T77" s="114"/>
    </row>
    <row r="78" spans="1:20" ht="15.75" customHeight="1" thickTop="1" thickBot="1" x14ac:dyDescent="0.3">
      <c r="A78" s="108">
        <v>82</v>
      </c>
      <c r="B78" s="167" t="s">
        <v>158</v>
      </c>
      <c r="C78" s="167"/>
      <c r="D78" s="168" t="s">
        <v>799</v>
      </c>
      <c r="E78" s="118" t="e">
        <f>VLOOKUP($D$2,'CFR V1'!$C$5:$DB$100,A78,FALSE)</f>
        <v>#N/A</v>
      </c>
      <c r="I78" s="158" t="e">
        <f>VLOOKUP($D$2,'ARBOR CFR'!$D$5:$BQ$102,N78,FALSE)</f>
        <v>#N/A</v>
      </c>
      <c r="J78" s="159"/>
      <c r="K78" s="158"/>
      <c r="L78" s="120"/>
      <c r="M78" s="121" t="e">
        <f t="shared" si="1"/>
        <v>#N/A</v>
      </c>
      <c r="N78" s="130">
        <v>61</v>
      </c>
      <c r="O78" s="185"/>
      <c r="P78" s="186"/>
      <c r="Q78" s="185"/>
      <c r="R78" s="114"/>
      <c r="S78" s="114"/>
      <c r="T78" s="114"/>
    </row>
    <row r="79" spans="1:20" ht="19.5" customHeight="1" thickTop="1" thickBot="1" x14ac:dyDescent="0.3">
      <c r="D79" s="122" t="s">
        <v>800</v>
      </c>
      <c r="E79" s="123" t="e">
        <f>SUM(E40:E78)</f>
        <v>#N/A</v>
      </c>
      <c r="I79" s="123" t="e">
        <f>SUM(I40:I78)</f>
        <v>#N/A</v>
      </c>
      <c r="J79" s="174"/>
      <c r="K79" s="123" t="e">
        <f>SUM(K40:K78)</f>
        <v>#N/A</v>
      </c>
      <c r="L79" s="113"/>
      <c r="M79" s="124" t="e">
        <f>SUM(M40:M78)</f>
        <v>#N/A</v>
      </c>
      <c r="N79" s="130"/>
      <c r="O79" s="197"/>
      <c r="P79" s="186"/>
      <c r="Q79" s="188"/>
      <c r="R79" s="114"/>
      <c r="S79" s="114"/>
      <c r="T79" s="114"/>
    </row>
    <row r="80" spans="1:20" ht="15.75" thickTop="1" x14ac:dyDescent="0.25">
      <c r="E80" s="111"/>
      <c r="I80" s="113"/>
      <c r="J80" s="113"/>
      <c r="K80" s="113"/>
      <c r="L80" s="113"/>
      <c r="M80" s="113"/>
      <c r="N80" s="130"/>
      <c r="O80" s="193"/>
      <c r="P80" s="186"/>
      <c r="Q80" s="188"/>
      <c r="R80" s="114"/>
      <c r="S80" s="114"/>
      <c r="T80" s="114"/>
    </row>
    <row r="81" spans="1:20" ht="15.75" thickBot="1" x14ac:dyDescent="0.3">
      <c r="E81" s="111"/>
      <c r="I81" s="113"/>
      <c r="J81" s="113"/>
      <c r="K81" s="113"/>
      <c r="L81" s="113"/>
      <c r="M81" s="113"/>
      <c r="N81" s="130"/>
      <c r="O81" s="193"/>
      <c r="P81" s="186"/>
      <c r="Q81" s="188"/>
      <c r="R81" s="114"/>
      <c r="S81" s="114"/>
      <c r="T81" s="114"/>
    </row>
    <row r="82" spans="1:20" ht="17.25" thickTop="1" thickBot="1" x14ac:dyDescent="0.3">
      <c r="C82" s="117" t="s">
        <v>801</v>
      </c>
      <c r="D82" s="117"/>
      <c r="E82" s="175" t="e">
        <f>E36-E79</f>
        <v>#N/A</v>
      </c>
      <c r="F82" s="176"/>
      <c r="G82" s="167" t="e">
        <f>G36-G79</f>
        <v>#N/A</v>
      </c>
      <c r="I82" s="175" t="e">
        <f>I36-I79</f>
        <v>#N/A</v>
      </c>
      <c r="J82" s="109"/>
      <c r="K82" s="175" t="e">
        <f>K36-K79</f>
        <v>#N/A</v>
      </c>
      <c r="L82" s="113"/>
      <c r="M82" s="127" t="e">
        <f>E82+G82+I82+K82</f>
        <v>#N/A</v>
      </c>
      <c r="N82" s="130">
        <v>90</v>
      </c>
      <c r="O82" s="193"/>
      <c r="P82" s="186"/>
      <c r="Q82" s="188"/>
      <c r="R82" s="114"/>
      <c r="S82" s="114"/>
      <c r="T82" s="114"/>
    </row>
    <row r="83" spans="1:20" ht="17.25" thickTop="1" thickBot="1" x14ac:dyDescent="0.3">
      <c r="C83" s="117" t="s">
        <v>802</v>
      </c>
      <c r="D83" s="117"/>
      <c r="E83" s="177"/>
      <c r="I83" s="177"/>
      <c r="J83" s="109"/>
      <c r="K83" s="177"/>
      <c r="L83" s="113"/>
      <c r="M83" s="127" t="e">
        <f>M15</f>
        <v>#N/A</v>
      </c>
      <c r="N83" s="130">
        <v>91</v>
      </c>
      <c r="O83" s="193"/>
      <c r="P83" s="186"/>
      <c r="Q83" s="188"/>
      <c r="R83" s="114"/>
      <c r="S83" s="114"/>
      <c r="T83" s="114"/>
    </row>
    <row r="84" spans="1:20" ht="15.75" thickTop="1" x14ac:dyDescent="0.25">
      <c r="E84" s="111"/>
      <c r="I84" s="113"/>
      <c r="J84" s="113"/>
      <c r="K84" s="113"/>
      <c r="L84" s="113"/>
      <c r="M84" s="113"/>
      <c r="N84" s="130">
        <v>92</v>
      </c>
      <c r="O84" s="193"/>
      <c r="P84" s="186"/>
      <c r="Q84" s="188"/>
      <c r="R84" s="114"/>
      <c r="S84" s="114"/>
      <c r="T84" s="114"/>
    </row>
    <row r="85" spans="1:20" ht="15.75" x14ac:dyDescent="0.25">
      <c r="D85" s="117" t="s">
        <v>803</v>
      </c>
      <c r="E85" s="111"/>
      <c r="I85" s="113"/>
      <c r="J85" s="113"/>
      <c r="K85" s="113"/>
      <c r="L85" s="113"/>
      <c r="M85" s="113"/>
      <c r="N85" s="130">
        <v>93</v>
      </c>
      <c r="O85" s="193"/>
      <c r="P85" s="186"/>
      <c r="Q85" s="188"/>
      <c r="R85" s="114"/>
      <c r="S85" s="114"/>
      <c r="T85" s="114"/>
    </row>
    <row r="86" spans="1:20" ht="15.75" thickBot="1" x14ac:dyDescent="0.3">
      <c r="E86" s="111"/>
      <c r="I86" s="113"/>
      <c r="J86" s="113"/>
      <c r="K86" s="113"/>
      <c r="L86" s="113"/>
      <c r="M86" s="113"/>
      <c r="N86" s="130">
        <v>94</v>
      </c>
      <c r="O86" s="193"/>
      <c r="P86" s="186"/>
      <c r="Q86" s="188"/>
      <c r="R86" s="114"/>
      <c r="S86" s="114"/>
      <c r="T86" s="114"/>
    </row>
    <row r="87" spans="1:20" ht="16.5" thickTop="1" thickBot="1" x14ac:dyDescent="0.3">
      <c r="A87" s="108" t="s">
        <v>171</v>
      </c>
      <c r="B87" s="132" t="s">
        <v>171</v>
      </c>
      <c r="C87" s="132"/>
      <c r="D87" s="178" t="s">
        <v>804</v>
      </c>
      <c r="E87" s="134"/>
      <c r="F87" s="113"/>
      <c r="G87" s="113"/>
      <c r="H87" s="113"/>
      <c r="I87" s="134"/>
      <c r="J87" s="113"/>
      <c r="K87" s="134"/>
      <c r="L87" s="113"/>
      <c r="M87" s="127" t="e">
        <f>M15+M36-M79-M88</f>
        <v>#N/A</v>
      </c>
      <c r="N87" s="130">
        <v>95</v>
      </c>
      <c r="O87" s="197"/>
      <c r="P87" s="186"/>
      <c r="Q87" s="188"/>
      <c r="R87" s="114"/>
      <c r="S87" s="114"/>
      <c r="T87" s="114"/>
    </row>
    <row r="88" spans="1:20" ht="16.5" thickTop="1" thickBot="1" x14ac:dyDescent="0.3">
      <c r="A88" s="108" t="s">
        <v>172</v>
      </c>
      <c r="B88" s="131" t="s">
        <v>172</v>
      </c>
      <c r="C88" s="132"/>
      <c r="D88" s="133" t="s">
        <v>805</v>
      </c>
      <c r="E88" s="134"/>
      <c r="F88" s="113"/>
      <c r="G88" s="113"/>
      <c r="H88" s="113"/>
      <c r="I88" s="134"/>
      <c r="J88" s="113"/>
      <c r="K88" s="135"/>
      <c r="L88" s="113"/>
      <c r="M88" s="184"/>
      <c r="N88" s="130">
        <v>96</v>
      </c>
      <c r="O88" s="205"/>
      <c r="P88" s="206"/>
      <c r="Q88" s="188"/>
      <c r="R88" s="114"/>
      <c r="S88" s="114"/>
      <c r="T88" s="114"/>
    </row>
    <row r="89" spans="1:20" ht="15.75" thickTop="1" x14ac:dyDescent="0.25">
      <c r="A89" s="108" t="s">
        <v>173</v>
      </c>
      <c r="B89" s="109"/>
      <c r="C89" s="109"/>
      <c r="D89" s="110"/>
      <c r="E89" s="111"/>
      <c r="I89" s="113"/>
      <c r="J89" s="113"/>
      <c r="K89" s="113"/>
      <c r="L89" s="113"/>
      <c r="M89" s="113"/>
      <c r="N89" s="114"/>
      <c r="O89" s="187"/>
      <c r="P89" s="187"/>
      <c r="Q89" s="188"/>
      <c r="R89" s="114"/>
      <c r="S89" s="114"/>
      <c r="T89" s="114"/>
    </row>
    <row r="90" spans="1:20" x14ac:dyDescent="0.25">
      <c r="E90" s="111"/>
      <c r="I90" s="113"/>
      <c r="J90" s="113"/>
      <c r="K90" s="113"/>
      <c r="L90" s="113"/>
      <c r="M90" s="113"/>
      <c r="N90" s="114"/>
      <c r="O90" s="187"/>
      <c r="P90" s="187"/>
      <c r="Q90" s="188"/>
      <c r="R90" s="114"/>
      <c r="S90" s="114"/>
      <c r="T90" s="114"/>
    </row>
    <row r="91" spans="1:20" ht="15.75" x14ac:dyDescent="0.25">
      <c r="D91" s="117" t="s">
        <v>72</v>
      </c>
      <c r="E91" s="111"/>
      <c r="I91" s="113"/>
      <c r="J91" s="113"/>
      <c r="K91" s="113"/>
      <c r="L91" s="113"/>
      <c r="M91" s="113"/>
      <c r="N91" s="114"/>
      <c r="O91" s="187"/>
      <c r="P91" s="187"/>
      <c r="Q91" s="188"/>
      <c r="R91" s="114"/>
      <c r="S91" s="114"/>
      <c r="T91" s="114"/>
    </row>
    <row r="92" spans="1:20" ht="15.75" thickBot="1" x14ac:dyDescent="0.3">
      <c r="E92" s="111"/>
      <c r="I92" s="113"/>
      <c r="J92" s="113"/>
      <c r="K92" s="113"/>
      <c r="L92" s="113"/>
      <c r="M92" s="113"/>
      <c r="N92" s="114"/>
      <c r="O92" s="187"/>
      <c r="P92" s="187"/>
      <c r="Q92" s="188"/>
      <c r="R92" s="114"/>
      <c r="S92" s="114"/>
      <c r="T92" s="114"/>
    </row>
    <row r="93" spans="1:20" ht="16.5" thickTop="1" thickBot="1" x14ac:dyDescent="0.3">
      <c r="A93" s="108">
        <v>83</v>
      </c>
      <c r="B93" s="118" t="s">
        <v>159</v>
      </c>
      <c r="C93" s="118"/>
      <c r="D93" s="119" t="s">
        <v>806</v>
      </c>
      <c r="E93" s="118" t="e">
        <f>VLOOKUP($D$2,'CFR V1'!$C$5:$DB$100,A93,FALSE)</f>
        <v>#N/A</v>
      </c>
      <c r="I93" s="120"/>
      <c r="J93" s="120"/>
      <c r="K93" s="120"/>
      <c r="L93" s="120"/>
      <c r="M93" s="121" t="e">
        <f>E93</f>
        <v>#N/A</v>
      </c>
      <c r="N93" s="114"/>
      <c r="O93" s="185"/>
      <c r="P93" s="187"/>
      <c r="Q93" s="185"/>
      <c r="R93" s="114"/>
      <c r="S93" s="114"/>
      <c r="T93" s="114"/>
    </row>
    <row r="94" spans="1:20" ht="16.5" thickTop="1" thickBot="1" x14ac:dyDescent="0.3">
      <c r="A94" s="108">
        <v>84</v>
      </c>
      <c r="B94" s="118" t="s">
        <v>160</v>
      </c>
      <c r="C94" s="118"/>
      <c r="D94" s="119" t="s">
        <v>807</v>
      </c>
      <c r="E94" s="118" t="e">
        <f>VLOOKUP($D$2,'CFR V1'!$C$5:$DB$100,A94,FALSE)</f>
        <v>#N/A</v>
      </c>
      <c r="I94" s="120"/>
      <c r="J94" s="120"/>
      <c r="K94" s="120"/>
      <c r="L94" s="120"/>
      <c r="M94" s="121" t="e">
        <f>E94</f>
        <v>#N/A</v>
      </c>
      <c r="N94" s="114"/>
      <c r="O94" s="185"/>
      <c r="P94" s="187"/>
      <c r="Q94" s="185"/>
      <c r="R94" s="114"/>
      <c r="S94" s="114"/>
      <c r="T94" s="114"/>
    </row>
    <row r="95" spans="1:20" ht="16.5" thickTop="1" thickBot="1" x14ac:dyDescent="0.3">
      <c r="A95" s="108">
        <v>85</v>
      </c>
      <c r="B95" s="118" t="s">
        <v>161</v>
      </c>
      <c r="C95" s="118"/>
      <c r="D95" s="119" t="s">
        <v>808</v>
      </c>
      <c r="E95" s="118" t="e">
        <f>VLOOKUP($D$2,'CFR V1'!$C$5:$DB$100,A95,FALSE)</f>
        <v>#N/A</v>
      </c>
      <c r="I95" s="120"/>
      <c r="J95" s="120"/>
      <c r="K95" s="120"/>
      <c r="L95" s="120"/>
      <c r="M95" s="121" t="e">
        <f>E95</f>
        <v>#N/A</v>
      </c>
      <c r="N95" s="114"/>
      <c r="O95" s="185"/>
      <c r="P95" s="187"/>
      <c r="Q95" s="185"/>
      <c r="R95" s="114"/>
      <c r="S95" s="114"/>
      <c r="T95" s="114"/>
    </row>
    <row r="96" spans="1:20" ht="16.5" thickTop="1" thickBot="1" x14ac:dyDescent="0.3">
      <c r="D96" s="122" t="s">
        <v>809</v>
      </c>
      <c r="E96" s="123" t="e">
        <f>SUM(E93:E95)</f>
        <v>#N/A</v>
      </c>
      <c r="I96" s="113"/>
      <c r="J96" s="113"/>
      <c r="K96" s="113"/>
      <c r="L96" s="113"/>
      <c r="M96" s="124" t="e">
        <f>SUM(M93:M95)</f>
        <v>#N/A</v>
      </c>
      <c r="N96" s="114"/>
      <c r="O96" s="187"/>
      <c r="P96" s="187"/>
      <c r="Q96" s="188"/>
      <c r="R96" s="114"/>
      <c r="S96" s="114"/>
      <c r="T96" s="114"/>
    </row>
    <row r="97" spans="1:20" ht="16.5" thickTop="1" x14ac:dyDescent="0.25">
      <c r="D97" s="117" t="s">
        <v>73</v>
      </c>
      <c r="E97" s="111"/>
      <c r="I97" s="113"/>
      <c r="J97" s="113"/>
      <c r="K97" s="113"/>
      <c r="L97" s="113"/>
      <c r="M97" s="113"/>
      <c r="N97" s="114"/>
      <c r="O97" s="187"/>
      <c r="P97" s="187"/>
      <c r="Q97" s="188"/>
      <c r="R97" s="114"/>
      <c r="S97" s="114"/>
      <c r="T97" s="114"/>
    </row>
    <row r="98" spans="1:20" ht="15.75" thickBot="1" x14ac:dyDescent="0.3">
      <c r="E98" s="111"/>
      <c r="I98" s="113"/>
      <c r="J98" s="113"/>
      <c r="K98" s="113"/>
      <c r="L98" s="113"/>
      <c r="M98" s="113"/>
      <c r="N98" s="114"/>
      <c r="O98" s="187"/>
      <c r="P98" s="187"/>
      <c r="Q98" s="188"/>
      <c r="R98" s="114"/>
      <c r="S98" s="114"/>
      <c r="T98" s="114"/>
    </row>
    <row r="99" spans="1:20" ht="16.5" thickTop="1" thickBot="1" x14ac:dyDescent="0.3">
      <c r="A99" s="108">
        <v>87</v>
      </c>
      <c r="B99" s="118" t="s">
        <v>163</v>
      </c>
      <c r="C99" s="118"/>
      <c r="D99" s="119" t="s">
        <v>810</v>
      </c>
      <c r="E99" s="118" t="e">
        <f>VLOOKUP($D$2,'CFR V1'!$C$5:$DB$100,A99,FALSE)</f>
        <v>#N/A</v>
      </c>
      <c r="I99" s="120"/>
      <c r="J99" s="120"/>
      <c r="K99" s="120"/>
      <c r="L99" s="120"/>
      <c r="M99" s="121" t="e">
        <f t="shared" ref="M99:M106" si="2">E99</f>
        <v>#N/A</v>
      </c>
      <c r="N99" s="114"/>
      <c r="O99" s="185"/>
      <c r="P99" s="187"/>
      <c r="Q99" s="185"/>
      <c r="R99" s="114"/>
      <c r="S99" s="114"/>
      <c r="T99" s="114"/>
    </row>
    <row r="100" spans="1:20" ht="16.5" thickTop="1" thickBot="1" x14ac:dyDescent="0.3">
      <c r="A100" s="108">
        <v>88</v>
      </c>
      <c r="B100" s="118" t="s">
        <v>164</v>
      </c>
      <c r="C100" s="118"/>
      <c r="D100" s="119" t="s">
        <v>811</v>
      </c>
      <c r="E100" s="118" t="e">
        <f>VLOOKUP($D$2,'CFR V1'!$C$5:$DB$100,A100,FALSE)</f>
        <v>#N/A</v>
      </c>
      <c r="I100" s="120"/>
      <c r="J100" s="120"/>
      <c r="K100" s="120"/>
      <c r="L100" s="120"/>
      <c r="M100" s="121" t="e">
        <f t="shared" si="2"/>
        <v>#N/A</v>
      </c>
      <c r="N100" s="114"/>
      <c r="O100" s="185"/>
      <c r="P100" s="187"/>
      <c r="Q100" s="185"/>
      <c r="R100" s="114"/>
      <c r="S100" s="114"/>
      <c r="T100" s="114"/>
    </row>
    <row r="101" spans="1:20" ht="16.5" thickTop="1" thickBot="1" x14ac:dyDescent="0.3">
      <c r="A101" s="108">
        <v>89</v>
      </c>
      <c r="B101" s="118" t="s">
        <v>165</v>
      </c>
      <c r="C101" s="118"/>
      <c r="D101" s="119" t="s">
        <v>812</v>
      </c>
      <c r="E101" s="118" t="e">
        <f>VLOOKUP($D$2,'CFR V1'!$C$5:$DB$100,A101,FALSE)</f>
        <v>#N/A</v>
      </c>
      <c r="I101" s="120"/>
      <c r="J101" s="120"/>
      <c r="K101" s="120"/>
      <c r="L101" s="120"/>
      <c r="M101" s="121" t="e">
        <f t="shared" si="2"/>
        <v>#N/A</v>
      </c>
      <c r="N101" s="114"/>
      <c r="O101" s="185"/>
      <c r="P101" s="187"/>
      <c r="Q101" s="185"/>
      <c r="R101" s="114"/>
      <c r="S101" s="114"/>
      <c r="T101" s="114"/>
    </row>
    <row r="102" spans="1:20" ht="16.5" thickTop="1" thickBot="1" x14ac:dyDescent="0.3">
      <c r="A102" s="108">
        <v>90</v>
      </c>
      <c r="B102" s="207" t="s">
        <v>660</v>
      </c>
      <c r="C102" s="125" t="s">
        <v>166</v>
      </c>
      <c r="D102" s="126" t="s">
        <v>777</v>
      </c>
      <c r="E102" s="118" t="e">
        <f>VLOOKUP($D$2,'CFR V1'!$C$5:$DB$100,A102,FALSE)</f>
        <v>#N/A</v>
      </c>
      <c r="I102" s="120"/>
      <c r="J102" s="120"/>
      <c r="K102" s="120"/>
      <c r="L102" s="120"/>
      <c r="M102" s="121" t="e">
        <f t="shared" si="2"/>
        <v>#N/A</v>
      </c>
      <c r="N102" s="114"/>
      <c r="O102" s="185"/>
      <c r="P102" s="187"/>
      <c r="Q102" s="185"/>
      <c r="R102" s="114"/>
      <c r="S102" s="114"/>
      <c r="T102" s="114"/>
    </row>
    <row r="103" spans="1:20" ht="16.5" thickTop="1" thickBot="1" x14ac:dyDescent="0.3">
      <c r="A103" s="108">
        <v>91</v>
      </c>
      <c r="B103" s="208"/>
      <c r="C103" s="125" t="s">
        <v>167</v>
      </c>
      <c r="D103" s="126" t="s">
        <v>778</v>
      </c>
      <c r="E103" s="118" t="e">
        <f>VLOOKUP($D$2,'CFR V1'!$C$5:$DB$100,A103,FALSE)</f>
        <v>#N/A</v>
      </c>
      <c r="I103" s="120"/>
      <c r="J103" s="120"/>
      <c r="K103" s="120"/>
      <c r="L103" s="120"/>
      <c r="M103" s="121" t="e">
        <f t="shared" si="2"/>
        <v>#N/A</v>
      </c>
      <c r="N103" s="114"/>
      <c r="O103" s="185"/>
      <c r="P103" s="187"/>
      <c r="Q103" s="185"/>
      <c r="R103" s="114"/>
      <c r="S103" s="114"/>
      <c r="T103" s="114"/>
    </row>
    <row r="104" spans="1:20" ht="16.5" thickTop="1" thickBot="1" x14ac:dyDescent="0.3">
      <c r="A104" s="108">
        <v>92</v>
      </c>
      <c r="B104" s="208"/>
      <c r="C104" s="125" t="s">
        <v>168</v>
      </c>
      <c r="D104" s="126" t="s">
        <v>780</v>
      </c>
      <c r="E104" s="118" t="e">
        <f>VLOOKUP($D$2,'CFR V1'!$C$5:$DB$100,A104,FALSE)</f>
        <v>#N/A</v>
      </c>
      <c r="I104" s="120"/>
      <c r="J104" s="120"/>
      <c r="K104" s="120"/>
      <c r="L104" s="120"/>
      <c r="M104" s="121" t="e">
        <f t="shared" si="2"/>
        <v>#N/A</v>
      </c>
      <c r="N104" s="114"/>
      <c r="O104" s="185"/>
      <c r="P104" s="187"/>
      <c r="Q104" s="185"/>
      <c r="R104" s="114"/>
      <c r="S104" s="114"/>
      <c r="T104" s="114"/>
    </row>
    <row r="105" spans="1:20" ht="16.5" thickTop="1" thickBot="1" x14ac:dyDescent="0.3">
      <c r="A105" s="108">
        <v>93</v>
      </c>
      <c r="B105" s="208"/>
      <c r="C105" s="125" t="s">
        <v>169</v>
      </c>
      <c r="D105" s="126" t="s">
        <v>781</v>
      </c>
      <c r="E105" s="118" t="e">
        <f>VLOOKUP($D$2,'CFR V1'!$C$5:$DB$100,A105,FALSE)</f>
        <v>#N/A</v>
      </c>
      <c r="I105" s="120"/>
      <c r="J105" s="120"/>
      <c r="K105" s="120"/>
      <c r="L105" s="120"/>
      <c r="M105" s="121" t="e">
        <f t="shared" si="2"/>
        <v>#N/A</v>
      </c>
      <c r="N105" s="114"/>
      <c r="O105" s="185"/>
      <c r="P105" s="187"/>
      <c r="Q105" s="185"/>
      <c r="R105" s="114"/>
      <c r="S105" s="114"/>
      <c r="T105" s="114"/>
    </row>
    <row r="106" spans="1:20" ht="16.5" thickTop="1" thickBot="1" x14ac:dyDescent="0.3">
      <c r="A106" s="108">
        <v>94</v>
      </c>
      <c r="B106" s="209"/>
      <c r="C106" s="125" t="s">
        <v>170</v>
      </c>
      <c r="D106" s="126" t="s">
        <v>782</v>
      </c>
      <c r="E106" s="118" t="e">
        <f>VLOOKUP($D$2,'CFR V1'!$C$5:$DB$100,A106,FALSE)</f>
        <v>#N/A</v>
      </c>
      <c r="I106" s="120"/>
      <c r="J106" s="120"/>
      <c r="K106" s="120"/>
      <c r="L106" s="120"/>
      <c r="M106" s="121" t="e">
        <f t="shared" si="2"/>
        <v>#N/A</v>
      </c>
      <c r="N106" s="114"/>
      <c r="O106" s="185"/>
      <c r="P106" s="187"/>
      <c r="Q106" s="185"/>
      <c r="R106" s="114"/>
      <c r="S106" s="114"/>
      <c r="T106" s="114"/>
    </row>
    <row r="107" spans="1:20" ht="16.5" thickTop="1" thickBot="1" x14ac:dyDescent="0.3">
      <c r="D107" s="122" t="s">
        <v>813</v>
      </c>
      <c r="E107" s="123" t="e">
        <f>SUM(E99:E106)</f>
        <v>#N/A</v>
      </c>
      <c r="I107" s="113"/>
      <c r="J107" s="113"/>
      <c r="K107" s="113"/>
      <c r="L107" s="113"/>
      <c r="M107" s="124" t="e">
        <f>SUM(M99:M106)</f>
        <v>#N/A</v>
      </c>
      <c r="N107" s="114"/>
      <c r="O107" s="115"/>
      <c r="P107" s="115"/>
      <c r="Q107" s="114"/>
      <c r="R107" s="114"/>
      <c r="S107" s="114"/>
      <c r="T107" s="114"/>
    </row>
    <row r="108" spans="1:20" ht="17.25" thickTop="1" thickBot="1" x14ac:dyDescent="0.3">
      <c r="D108" s="117"/>
      <c r="E108" s="111"/>
      <c r="I108" s="113"/>
      <c r="J108" s="113"/>
      <c r="K108" s="113"/>
      <c r="L108" s="113"/>
      <c r="M108" s="113"/>
      <c r="N108" s="114"/>
      <c r="O108" s="115"/>
      <c r="P108" s="115"/>
      <c r="Q108" s="114"/>
      <c r="R108" s="114"/>
      <c r="S108" s="114"/>
      <c r="T108" s="114"/>
    </row>
    <row r="109" spans="1:20" ht="17.25" thickTop="1" thickBot="1" x14ac:dyDescent="0.3">
      <c r="C109" s="117" t="s">
        <v>814</v>
      </c>
      <c r="D109" s="117"/>
      <c r="E109" s="118" t="e">
        <f>E96-E107</f>
        <v>#N/A</v>
      </c>
      <c r="I109" s="113"/>
      <c r="J109" s="113"/>
      <c r="K109" s="113"/>
      <c r="L109" s="113"/>
      <c r="M109" s="127" t="e">
        <f>E109</f>
        <v>#N/A</v>
      </c>
      <c r="N109" s="114"/>
      <c r="O109" s="115"/>
      <c r="P109" s="115"/>
      <c r="Q109" s="114"/>
      <c r="R109" s="114"/>
      <c r="S109" s="114"/>
      <c r="T109" s="114"/>
    </row>
    <row r="110" spans="1:20" ht="17.25" thickTop="1" thickBot="1" x14ac:dyDescent="0.3">
      <c r="C110" s="117" t="s">
        <v>815</v>
      </c>
      <c r="E110" s="118" t="e">
        <f>E16</f>
        <v>#N/A</v>
      </c>
      <c r="I110" s="113"/>
      <c r="J110" s="113"/>
      <c r="K110" s="113"/>
      <c r="L110" s="113"/>
      <c r="M110" s="127" t="e">
        <f>E110</f>
        <v>#N/A</v>
      </c>
      <c r="N110" s="114"/>
      <c r="O110" s="115"/>
      <c r="P110" s="115"/>
      <c r="Q110" s="114"/>
      <c r="R110" s="114"/>
      <c r="S110" s="114"/>
      <c r="T110" s="114"/>
    </row>
    <row r="111" spans="1:20" ht="16.5" thickTop="1" x14ac:dyDescent="0.25">
      <c r="C111" s="117"/>
      <c r="E111" s="111"/>
      <c r="I111" s="113"/>
      <c r="J111" s="113"/>
      <c r="K111" s="113"/>
      <c r="L111" s="113"/>
      <c r="M111" s="113"/>
      <c r="N111" s="114"/>
      <c r="O111" s="115"/>
      <c r="P111" s="115"/>
      <c r="Q111" s="114"/>
      <c r="R111" s="114"/>
      <c r="S111" s="114"/>
      <c r="T111" s="114"/>
    </row>
    <row r="112" spans="1:20" ht="15.75" x14ac:dyDescent="0.25">
      <c r="D112" s="117" t="s">
        <v>816</v>
      </c>
      <c r="E112" s="111"/>
      <c r="I112" s="113"/>
      <c r="J112" s="113"/>
      <c r="K112" s="113"/>
      <c r="L112" s="113"/>
      <c r="M112" s="113"/>
      <c r="N112" s="114"/>
      <c r="O112" s="115"/>
      <c r="P112" s="115"/>
      <c r="Q112" s="114"/>
      <c r="R112" s="114"/>
      <c r="S112" s="114"/>
      <c r="T112" s="114"/>
    </row>
    <row r="113" spans="2:20" ht="16.5" thickBot="1" x14ac:dyDescent="0.3">
      <c r="D113" s="117"/>
      <c r="E113" s="111"/>
      <c r="I113" s="113"/>
      <c r="J113" s="113"/>
      <c r="K113" s="113"/>
      <c r="L113" s="113"/>
      <c r="M113" s="113"/>
      <c r="N113" s="114"/>
      <c r="O113" s="115"/>
      <c r="P113" s="115"/>
      <c r="Q113" s="114"/>
      <c r="R113" s="114"/>
      <c r="S113" s="114"/>
      <c r="T113" s="114"/>
    </row>
    <row r="114" spans="2:20" ht="16.5" thickTop="1" thickBot="1" x14ac:dyDescent="0.3">
      <c r="B114" s="123" t="s">
        <v>173</v>
      </c>
      <c r="C114" s="123"/>
      <c r="D114" s="128" t="s">
        <v>816</v>
      </c>
      <c r="E114" s="123" t="e">
        <f>E110+E109</f>
        <v>#N/A</v>
      </c>
      <c r="I114" s="113"/>
      <c r="J114" s="113"/>
      <c r="K114" s="113"/>
      <c r="L114" s="113"/>
      <c r="M114" s="127" t="e">
        <f>E114</f>
        <v>#N/A</v>
      </c>
      <c r="N114" s="114"/>
      <c r="O114" s="115"/>
      <c r="P114" s="115"/>
      <c r="Q114" s="114"/>
      <c r="R114" s="114"/>
      <c r="S114" s="114"/>
      <c r="T114" s="114"/>
    </row>
    <row r="115" spans="2:20" ht="15.75" thickTop="1" x14ac:dyDescent="0.25">
      <c r="I115" s="113"/>
      <c r="J115" s="113"/>
      <c r="K115" s="113"/>
      <c r="L115" s="113"/>
      <c r="M115" s="113"/>
      <c r="N115" s="114"/>
      <c r="O115" s="115"/>
      <c r="P115" s="115"/>
      <c r="Q115" s="114"/>
      <c r="R115" s="114"/>
      <c r="S115" s="114"/>
      <c r="T115" s="114"/>
    </row>
    <row r="116" spans="2:20" x14ac:dyDescent="0.25">
      <c r="I116" s="113"/>
      <c r="J116" s="113"/>
      <c r="K116" s="113"/>
      <c r="L116" s="113"/>
      <c r="M116" s="113"/>
      <c r="N116" s="114"/>
      <c r="O116" s="115"/>
      <c r="P116" s="115"/>
      <c r="Q116" s="114"/>
      <c r="R116" s="114"/>
      <c r="S116" s="114"/>
      <c r="T116" s="114"/>
    </row>
    <row r="117" spans="2:20" x14ac:dyDescent="0.25">
      <c r="I117" s="113"/>
      <c r="J117" s="113"/>
      <c r="K117" s="113"/>
      <c r="L117" s="113"/>
      <c r="M117" s="113"/>
      <c r="N117" s="114"/>
      <c r="O117" s="115"/>
      <c r="P117" s="115"/>
      <c r="Q117" s="114"/>
      <c r="R117" s="114"/>
      <c r="S117" s="114"/>
      <c r="T117" s="114"/>
    </row>
  </sheetData>
  <sheetProtection algorithmName="SHA-512" hashValue="a7z3JCMUGbVzgXwNouPrrkczClzKkpCTtpO9rhDExp+dP7gnWHeI6nva78ZvXJbIWbqzhkk5DNr3VplKvR2yQA==" saltValue="nL7wfiqrTVjO4PEsB15TzQ==" spinCount="100000" sheet="1" objects="1" scenarios="1"/>
  <mergeCells count="7">
    <mergeCell ref="B59:B65"/>
    <mergeCell ref="B73:B74"/>
    <mergeCell ref="O88:P88"/>
    <mergeCell ref="B102:B106"/>
    <mergeCell ref="B4:E4"/>
    <mergeCell ref="B13:C13"/>
    <mergeCell ref="B26:B27"/>
  </mergeCells>
  <conditionalFormatting sqref="B2">
    <cfRule type="expression" dxfId="24" priority="41" stopIfTrue="1">
      <formula>$D$2&gt;0</formula>
    </cfRule>
  </conditionalFormatting>
  <conditionalFormatting sqref="B4:E4">
    <cfRule type="containsErrors" dxfId="23" priority="42" stopIfTrue="1">
      <formula>ISERROR(B4)</formula>
    </cfRule>
  </conditionalFormatting>
  <conditionalFormatting sqref="D2">
    <cfRule type="containsBlanks" dxfId="22" priority="38">
      <formula>LEN(TRIM(D2))=0</formula>
    </cfRule>
  </conditionalFormatting>
  <conditionalFormatting sqref="D6">
    <cfRule type="cellIs" dxfId="21" priority="40" stopIfTrue="1" operator="lessThan">
      <formula>1</formula>
    </cfRule>
  </conditionalFormatting>
  <conditionalFormatting sqref="D7:D11 E15:E37 E40:E79 E83 E87:E88 E93:E96 E99:E107 E110 E114">
    <cfRule type="containsErrors" dxfId="20" priority="43">
      <formula>ISERROR(D7)</formula>
    </cfRule>
  </conditionalFormatting>
  <conditionalFormatting sqref="E15:E81 E83:E108 E110:E114">
    <cfRule type="cellIs" dxfId="19" priority="39" operator="lessThan">
      <formula>0</formula>
    </cfRule>
  </conditionalFormatting>
  <conditionalFormatting sqref="E109">
    <cfRule type="cellIs" dxfId="18" priority="37" operator="equal">
      <formula>#N/A</formula>
    </cfRule>
  </conditionalFormatting>
  <conditionalFormatting sqref="G36">
    <cfRule type="cellIs" dxfId="17" priority="1" operator="lessThan">
      <formula>0</formula>
    </cfRule>
    <cfRule type="containsErrors" dxfId="16" priority="2">
      <formula>ISERROR(G36)</formula>
    </cfRule>
  </conditionalFormatting>
  <conditionalFormatting sqref="I87:I88">
    <cfRule type="cellIs" dxfId="15" priority="18" operator="lessThan">
      <formula>0</formula>
    </cfRule>
    <cfRule type="containsErrors" dxfId="14" priority="19">
      <formula>ISERROR(I87)</formula>
    </cfRule>
  </conditionalFormatting>
  <conditionalFormatting sqref="I36:K36">
    <cfRule type="cellIs" dxfId="13" priority="6" operator="lessThan">
      <formula>0</formula>
    </cfRule>
    <cfRule type="containsErrors" dxfId="12" priority="7">
      <formula>ISERROR(I36)</formula>
    </cfRule>
  </conditionalFormatting>
  <conditionalFormatting sqref="I79:K79">
    <cfRule type="cellIs" dxfId="11" priority="8" operator="lessThan">
      <formula>0</formula>
    </cfRule>
    <cfRule type="containsErrors" dxfId="10" priority="9">
      <formula>ISERROR(I79)</formula>
    </cfRule>
  </conditionalFormatting>
  <conditionalFormatting sqref="I82:K83">
    <cfRule type="cellIs" dxfId="9" priority="4" operator="lessThan">
      <formula>0</formula>
    </cfRule>
    <cfRule type="containsErrors" dxfId="8" priority="5">
      <formula>ISERROR(I82)</formula>
    </cfRule>
  </conditionalFormatting>
  <conditionalFormatting sqref="K87:K88">
    <cfRule type="cellIs" dxfId="7" priority="16" operator="lessThan">
      <formula>0</formula>
    </cfRule>
    <cfRule type="containsErrors" dxfId="6" priority="17">
      <formula>ISERROR(K87)</formula>
    </cfRule>
  </conditionalFormatting>
  <conditionalFormatting sqref="M15:M81 M84:M86 M89:M108 M111:M113">
    <cfRule type="cellIs" dxfId="5" priority="3" operator="lessThan">
      <formula>0</formula>
    </cfRule>
  </conditionalFormatting>
  <conditionalFormatting sqref="M36">
    <cfRule type="containsErrors" dxfId="4" priority="33">
      <formula>ISERROR(M36)</formula>
    </cfRule>
  </conditionalFormatting>
  <conditionalFormatting sqref="M79">
    <cfRule type="containsErrors" dxfId="3" priority="29">
      <formula>ISERROR(M79)</formula>
    </cfRule>
  </conditionalFormatting>
  <conditionalFormatting sqref="M96">
    <cfRule type="containsErrors" dxfId="2" priority="23">
      <formula>ISERROR(M96)</formula>
    </cfRule>
  </conditionalFormatting>
  <conditionalFormatting sqref="M107">
    <cfRule type="containsErrors" dxfId="1" priority="21">
      <formula>ISERROR(M107)</formula>
    </cfRule>
  </conditionalFormatting>
  <conditionalFormatting sqref="R15">
    <cfRule type="cellIs" dxfId="0" priority="36" operator="equal">
      <formula>0</formula>
    </cfRule>
  </conditionalFormatting>
  <pageMargins left="0.7" right="0.7" top="0.75" bottom="0.75" header="0.3" footer="0.3"/>
  <legacy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8DCCFD-BF8B-40CA-AB5D-B24BB5527238}">
  <dimension ref="C1:H128"/>
  <sheetViews>
    <sheetView topLeftCell="A64" workbookViewId="0">
      <selection activeCell="L62" sqref="L62"/>
    </sheetView>
  </sheetViews>
  <sheetFormatPr defaultRowHeight="15" x14ac:dyDescent="0.25"/>
  <cols>
    <col min="4" max="4" width="16.140625" bestFit="1" customWidth="1"/>
    <col min="5" max="5" width="54.140625" bestFit="1" customWidth="1"/>
    <col min="6" max="6" width="16.42578125" style="26" bestFit="1" customWidth="1"/>
    <col min="7" max="7" width="16.42578125" style="26" customWidth="1"/>
    <col min="8" max="8" width="21.140625" style="35" customWidth="1"/>
  </cols>
  <sheetData>
    <row r="1" spans="3:8" x14ac:dyDescent="0.25">
      <c r="D1">
        <v>1</v>
      </c>
      <c r="E1">
        <v>3</v>
      </c>
      <c r="F1">
        <v>8</v>
      </c>
      <c r="G1"/>
    </row>
    <row r="2" spans="3:8" x14ac:dyDescent="0.25">
      <c r="D2" t="s">
        <v>817</v>
      </c>
    </row>
    <row r="4" spans="3:8" ht="30" x14ac:dyDescent="0.25">
      <c r="E4" s="19" t="s">
        <v>818</v>
      </c>
      <c r="F4" s="27" t="s">
        <v>819</v>
      </c>
      <c r="G4" s="95"/>
    </row>
    <row r="5" spans="3:8" ht="30" x14ac:dyDescent="0.25">
      <c r="C5" t="s">
        <v>651</v>
      </c>
      <c r="D5" s="12" t="s">
        <v>820</v>
      </c>
      <c r="E5" s="20" t="s">
        <v>80</v>
      </c>
      <c r="F5" s="27" t="s">
        <v>821</v>
      </c>
      <c r="G5" s="96" t="s">
        <v>822</v>
      </c>
      <c r="H5" s="94" t="s">
        <v>823</v>
      </c>
    </row>
    <row r="6" spans="3:8" x14ac:dyDescent="0.25">
      <c r="C6" t="s">
        <v>179</v>
      </c>
      <c r="D6" s="13">
        <v>12</v>
      </c>
      <c r="E6" s="21" t="s">
        <v>661</v>
      </c>
      <c r="F6" s="28">
        <v>903863</v>
      </c>
      <c r="G6" s="28">
        <f>F6-H6</f>
        <v>903863</v>
      </c>
      <c r="H6" s="36"/>
    </row>
    <row r="7" spans="3:8" x14ac:dyDescent="0.25">
      <c r="C7" t="s">
        <v>188</v>
      </c>
      <c r="D7" s="13">
        <v>17</v>
      </c>
      <c r="E7" s="21" t="s">
        <v>662</v>
      </c>
      <c r="F7" s="28">
        <v>925366</v>
      </c>
      <c r="G7" s="28">
        <f t="shared" ref="G7:G70" si="0">F7-H7</f>
        <v>925366</v>
      </c>
      <c r="H7" s="36"/>
    </row>
    <row r="8" spans="3:8" x14ac:dyDescent="0.25">
      <c r="C8" t="s">
        <v>193</v>
      </c>
      <c r="D8" s="13">
        <v>19</v>
      </c>
      <c r="E8" s="21" t="s">
        <v>194</v>
      </c>
      <c r="F8" s="28">
        <v>1389334</v>
      </c>
      <c r="G8" s="28">
        <f t="shared" si="0"/>
        <v>1389334</v>
      </c>
      <c r="H8" s="36"/>
    </row>
    <row r="9" spans="3:8" x14ac:dyDescent="0.25">
      <c r="C9" s="9" t="s">
        <v>198</v>
      </c>
      <c r="D9" s="14">
        <v>22</v>
      </c>
      <c r="E9" s="22" t="s">
        <v>663</v>
      </c>
      <c r="F9" s="29">
        <v>657528</v>
      </c>
      <c r="G9" s="28">
        <f t="shared" si="0"/>
        <v>657528</v>
      </c>
      <c r="H9" s="36"/>
    </row>
    <row r="10" spans="3:8" x14ac:dyDescent="0.25">
      <c r="C10" t="s">
        <v>203</v>
      </c>
      <c r="D10" s="13">
        <v>25</v>
      </c>
      <c r="E10" s="21" t="s">
        <v>664</v>
      </c>
      <c r="F10" s="28">
        <v>822978</v>
      </c>
      <c r="G10" s="28">
        <f t="shared" si="0"/>
        <v>822978</v>
      </c>
      <c r="H10" s="36"/>
    </row>
    <row r="11" spans="3:8" x14ac:dyDescent="0.25">
      <c r="C11" t="s">
        <v>208</v>
      </c>
      <c r="D11" s="13">
        <v>29</v>
      </c>
      <c r="E11" s="21" t="s">
        <v>209</v>
      </c>
      <c r="F11" s="28">
        <v>542373</v>
      </c>
      <c r="G11" s="28">
        <f t="shared" si="0"/>
        <v>542373</v>
      </c>
      <c r="H11" s="36"/>
    </row>
    <row r="12" spans="3:8" x14ac:dyDescent="0.25">
      <c r="C12" t="s">
        <v>213</v>
      </c>
      <c r="D12" s="13">
        <v>35</v>
      </c>
      <c r="E12" s="21" t="s">
        <v>665</v>
      </c>
      <c r="F12" s="28">
        <v>1592149</v>
      </c>
      <c r="G12" s="28">
        <f t="shared" si="0"/>
        <v>1592149</v>
      </c>
      <c r="H12" s="36"/>
    </row>
    <row r="13" spans="3:8" x14ac:dyDescent="0.25">
      <c r="C13" t="s">
        <v>218</v>
      </c>
      <c r="D13" s="13">
        <v>50</v>
      </c>
      <c r="E13" s="21" t="s">
        <v>666</v>
      </c>
      <c r="F13" s="28">
        <v>873067</v>
      </c>
      <c r="G13" s="28">
        <f t="shared" si="0"/>
        <v>873067</v>
      </c>
      <c r="H13" s="36"/>
    </row>
    <row r="14" spans="3:8" x14ac:dyDescent="0.25">
      <c r="C14" t="s">
        <v>223</v>
      </c>
      <c r="D14" s="13">
        <v>75</v>
      </c>
      <c r="E14" s="21" t="s">
        <v>224</v>
      </c>
      <c r="F14" s="28">
        <v>1671917</v>
      </c>
      <c r="G14" s="28">
        <f t="shared" si="0"/>
        <v>1671917</v>
      </c>
      <c r="H14" s="36"/>
    </row>
    <row r="15" spans="3:8" x14ac:dyDescent="0.25">
      <c r="C15" t="s">
        <v>228</v>
      </c>
      <c r="D15" s="13">
        <v>101</v>
      </c>
      <c r="E15" s="21" t="s">
        <v>667</v>
      </c>
      <c r="F15" s="28">
        <v>855647</v>
      </c>
      <c r="G15" s="28">
        <f t="shared" si="0"/>
        <v>855647</v>
      </c>
      <c r="H15" s="36"/>
    </row>
    <row r="16" spans="3:8" x14ac:dyDescent="0.25">
      <c r="C16" t="s">
        <v>233</v>
      </c>
      <c r="D16" s="13">
        <v>113</v>
      </c>
      <c r="E16" s="21" t="s">
        <v>668</v>
      </c>
      <c r="F16" s="28">
        <v>1626677</v>
      </c>
      <c r="G16" s="28">
        <f t="shared" si="0"/>
        <v>1626677</v>
      </c>
      <c r="H16" s="36"/>
    </row>
    <row r="17" spans="3:8" x14ac:dyDescent="0.25">
      <c r="C17" t="s">
        <v>238</v>
      </c>
      <c r="D17" s="13">
        <v>114</v>
      </c>
      <c r="E17" s="21" t="s">
        <v>669</v>
      </c>
      <c r="F17" s="28">
        <v>199106</v>
      </c>
      <c r="G17" s="28">
        <f t="shared" si="0"/>
        <v>199106</v>
      </c>
      <c r="H17" s="36"/>
    </row>
    <row r="18" spans="3:8" x14ac:dyDescent="0.25">
      <c r="C18" t="s">
        <v>248</v>
      </c>
      <c r="D18" s="13">
        <v>202</v>
      </c>
      <c r="E18" s="23" t="s">
        <v>670</v>
      </c>
      <c r="F18" s="28">
        <v>0</v>
      </c>
      <c r="G18" s="28">
        <f t="shared" si="0"/>
        <v>0</v>
      </c>
      <c r="H18" s="36"/>
    </row>
    <row r="19" spans="3:8" x14ac:dyDescent="0.25">
      <c r="C19" t="s">
        <v>253</v>
      </c>
      <c r="D19" s="13">
        <v>203</v>
      </c>
      <c r="E19" s="21" t="s">
        <v>671</v>
      </c>
      <c r="F19" s="28">
        <v>381577</v>
      </c>
      <c r="G19" s="28">
        <f t="shared" si="0"/>
        <v>381577</v>
      </c>
      <c r="H19" s="36"/>
    </row>
    <row r="20" spans="3:8" x14ac:dyDescent="0.25">
      <c r="C20" t="s">
        <v>258</v>
      </c>
      <c r="D20" s="13">
        <v>205</v>
      </c>
      <c r="E20" s="21" t="s">
        <v>259</v>
      </c>
      <c r="F20" s="28">
        <v>1100242</v>
      </c>
      <c r="G20" s="28">
        <f t="shared" si="0"/>
        <v>1100242</v>
      </c>
      <c r="H20" s="36"/>
    </row>
    <row r="21" spans="3:8" x14ac:dyDescent="0.25">
      <c r="C21" t="s">
        <v>263</v>
      </c>
      <c r="D21" s="13">
        <v>206</v>
      </c>
      <c r="E21" s="21" t="s">
        <v>672</v>
      </c>
      <c r="F21" s="28">
        <v>1124852</v>
      </c>
      <c r="G21" s="28">
        <f t="shared" si="0"/>
        <v>1124852</v>
      </c>
      <c r="H21" s="36"/>
    </row>
    <row r="22" spans="3:8" x14ac:dyDescent="0.25">
      <c r="C22" t="s">
        <v>268</v>
      </c>
      <c r="D22" s="13">
        <v>211</v>
      </c>
      <c r="E22" s="21" t="s">
        <v>269</v>
      </c>
      <c r="F22" s="28">
        <v>590641</v>
      </c>
      <c r="G22" s="28">
        <f t="shared" si="0"/>
        <v>590641</v>
      </c>
      <c r="H22" s="36"/>
    </row>
    <row r="23" spans="3:8" x14ac:dyDescent="0.25">
      <c r="C23" t="s">
        <v>273</v>
      </c>
      <c r="D23" s="14">
        <v>216</v>
      </c>
      <c r="E23" s="22" t="s">
        <v>673</v>
      </c>
      <c r="F23" s="28">
        <v>1320866</v>
      </c>
      <c r="G23" s="28">
        <f t="shared" si="0"/>
        <v>1320866</v>
      </c>
      <c r="H23" s="36"/>
    </row>
    <row r="24" spans="3:8" x14ac:dyDescent="0.25">
      <c r="C24" t="s">
        <v>278</v>
      </c>
      <c r="D24" s="13">
        <v>220</v>
      </c>
      <c r="E24" s="21" t="s">
        <v>279</v>
      </c>
      <c r="F24" s="28">
        <v>547287</v>
      </c>
      <c r="G24" s="28">
        <f t="shared" si="0"/>
        <v>547287</v>
      </c>
      <c r="H24" s="36"/>
    </row>
    <row r="25" spans="3:8" x14ac:dyDescent="0.25">
      <c r="C25" t="s">
        <v>282</v>
      </c>
      <c r="D25" s="14">
        <v>223</v>
      </c>
      <c r="E25" s="22" t="s">
        <v>674</v>
      </c>
      <c r="F25" s="28">
        <v>986583</v>
      </c>
      <c r="G25" s="28">
        <f t="shared" si="0"/>
        <v>986583</v>
      </c>
      <c r="H25" s="36"/>
    </row>
    <row r="26" spans="3:8" x14ac:dyDescent="0.25">
      <c r="C26" t="s">
        <v>287</v>
      </c>
      <c r="D26" s="13">
        <v>229</v>
      </c>
      <c r="E26" s="21" t="s">
        <v>288</v>
      </c>
      <c r="F26" s="28">
        <v>1321214</v>
      </c>
      <c r="G26" s="28">
        <f t="shared" si="0"/>
        <v>1321214</v>
      </c>
      <c r="H26" s="36"/>
    </row>
    <row r="27" spans="3:8" x14ac:dyDescent="0.25">
      <c r="C27" t="s">
        <v>292</v>
      </c>
      <c r="D27" s="13">
        <v>230</v>
      </c>
      <c r="E27" s="21" t="s">
        <v>293</v>
      </c>
      <c r="F27" s="28">
        <v>987822</v>
      </c>
      <c r="G27" s="28">
        <f t="shared" si="0"/>
        <v>987822</v>
      </c>
      <c r="H27" s="36"/>
    </row>
    <row r="28" spans="3:8" x14ac:dyDescent="0.25">
      <c r="C28" t="s">
        <v>296</v>
      </c>
      <c r="D28" s="13">
        <v>232</v>
      </c>
      <c r="E28" s="21" t="s">
        <v>297</v>
      </c>
      <c r="F28" s="28">
        <v>1039741</v>
      </c>
      <c r="G28" s="28">
        <f t="shared" si="0"/>
        <v>1039741</v>
      </c>
      <c r="H28" s="36"/>
    </row>
    <row r="29" spans="3:8" x14ac:dyDescent="0.25">
      <c r="C29" t="s">
        <v>301</v>
      </c>
      <c r="D29" s="13">
        <v>237</v>
      </c>
      <c r="E29" s="21" t="s">
        <v>302</v>
      </c>
      <c r="F29" s="28">
        <v>838566</v>
      </c>
      <c r="G29" s="28">
        <f t="shared" si="0"/>
        <v>838566</v>
      </c>
      <c r="H29" s="36"/>
    </row>
    <row r="30" spans="3:8" x14ac:dyDescent="0.25">
      <c r="C30" s="10" t="s">
        <v>306</v>
      </c>
      <c r="D30" s="15">
        <v>238</v>
      </c>
      <c r="E30" s="24" t="s">
        <v>307</v>
      </c>
      <c r="F30" s="30">
        <v>540567</v>
      </c>
      <c r="G30" s="28">
        <f t="shared" si="0"/>
        <v>540567</v>
      </c>
      <c r="H30" s="36"/>
    </row>
    <row r="31" spans="3:8" x14ac:dyDescent="0.25">
      <c r="C31" t="s">
        <v>311</v>
      </c>
      <c r="D31" s="13">
        <v>239</v>
      </c>
      <c r="E31" s="21" t="s">
        <v>312</v>
      </c>
      <c r="F31" s="28">
        <v>2524366</v>
      </c>
      <c r="G31" s="28">
        <f t="shared" si="0"/>
        <v>2524366</v>
      </c>
      <c r="H31" s="36"/>
    </row>
    <row r="32" spans="3:8" x14ac:dyDescent="0.25">
      <c r="C32" t="s">
        <v>316</v>
      </c>
      <c r="D32" s="13">
        <v>245</v>
      </c>
      <c r="E32" s="21" t="s">
        <v>317</v>
      </c>
      <c r="F32" s="28">
        <v>903201</v>
      </c>
      <c r="G32" s="28">
        <f t="shared" si="0"/>
        <v>903201</v>
      </c>
      <c r="H32" s="36"/>
    </row>
    <row r="33" spans="3:8" x14ac:dyDescent="0.25">
      <c r="C33" t="s">
        <v>321</v>
      </c>
      <c r="D33" s="13">
        <v>246</v>
      </c>
      <c r="E33" s="21" t="s">
        <v>322</v>
      </c>
      <c r="F33" s="28">
        <v>0</v>
      </c>
      <c r="G33" s="28">
        <f t="shared" si="0"/>
        <v>0</v>
      </c>
      <c r="H33" s="36"/>
    </row>
    <row r="34" spans="3:8" x14ac:dyDescent="0.25">
      <c r="C34" s="10" t="s">
        <v>326</v>
      </c>
      <c r="D34" s="15">
        <v>258</v>
      </c>
      <c r="E34" s="24" t="s">
        <v>675</v>
      </c>
      <c r="F34" s="30">
        <v>1981810</v>
      </c>
      <c r="G34" s="28">
        <f t="shared" si="0"/>
        <v>1981810</v>
      </c>
      <c r="H34" s="36"/>
    </row>
    <row r="35" spans="3:8" x14ac:dyDescent="0.25">
      <c r="C35" t="s">
        <v>343</v>
      </c>
      <c r="D35" s="13">
        <v>275</v>
      </c>
      <c r="E35" s="21" t="s">
        <v>344</v>
      </c>
      <c r="F35" s="28">
        <v>1615301</v>
      </c>
      <c r="G35" s="28">
        <f t="shared" si="0"/>
        <v>1615301</v>
      </c>
      <c r="H35" s="36"/>
    </row>
    <row r="36" spans="3:8" x14ac:dyDescent="0.25">
      <c r="C36" t="s">
        <v>349</v>
      </c>
      <c r="D36" s="13">
        <v>284</v>
      </c>
      <c r="E36" s="21" t="s">
        <v>679</v>
      </c>
      <c r="F36" s="28">
        <v>1019994</v>
      </c>
      <c r="G36" s="28">
        <f t="shared" si="0"/>
        <v>1019994</v>
      </c>
      <c r="H36" s="36"/>
    </row>
    <row r="37" spans="3:8" x14ac:dyDescent="0.25">
      <c r="C37" t="s">
        <v>354</v>
      </c>
      <c r="D37" s="13">
        <v>285</v>
      </c>
      <c r="E37" s="21" t="s">
        <v>680</v>
      </c>
      <c r="F37" s="28">
        <v>2106754</v>
      </c>
      <c r="G37" s="28">
        <f t="shared" si="0"/>
        <v>2106754</v>
      </c>
      <c r="H37" s="36"/>
    </row>
    <row r="38" spans="3:8" x14ac:dyDescent="0.25">
      <c r="C38" t="s">
        <v>359</v>
      </c>
      <c r="D38" s="13">
        <v>287</v>
      </c>
      <c r="E38" s="21" t="s">
        <v>681</v>
      </c>
      <c r="F38" s="28">
        <v>619570</v>
      </c>
      <c r="G38" s="28">
        <f t="shared" si="0"/>
        <v>619570</v>
      </c>
      <c r="H38" s="36"/>
    </row>
    <row r="39" spans="3:8" x14ac:dyDescent="0.25">
      <c r="C39" t="s">
        <v>364</v>
      </c>
      <c r="D39" s="14">
        <v>307</v>
      </c>
      <c r="E39" s="22" t="s">
        <v>682</v>
      </c>
      <c r="F39" s="28">
        <v>2021266</v>
      </c>
      <c r="G39" s="28">
        <f t="shared" si="0"/>
        <v>2021266</v>
      </c>
      <c r="H39" s="36"/>
    </row>
    <row r="40" spans="3:8" x14ac:dyDescent="0.25">
      <c r="C40" t="s">
        <v>369</v>
      </c>
      <c r="D40" s="13">
        <v>309</v>
      </c>
      <c r="E40" s="21" t="s">
        <v>683</v>
      </c>
      <c r="F40" s="28">
        <v>2450382</v>
      </c>
      <c r="G40" s="28">
        <f t="shared" si="0"/>
        <v>2450382</v>
      </c>
      <c r="H40" s="36"/>
    </row>
    <row r="41" spans="3:8" x14ac:dyDescent="0.25">
      <c r="C41" t="s">
        <v>374</v>
      </c>
      <c r="D41" s="13">
        <v>310</v>
      </c>
      <c r="E41" s="21" t="s">
        <v>375</v>
      </c>
      <c r="F41" s="28">
        <v>569906</v>
      </c>
      <c r="G41" s="28">
        <f t="shared" si="0"/>
        <v>569906</v>
      </c>
      <c r="H41" s="36"/>
    </row>
    <row r="42" spans="3:8" x14ac:dyDescent="0.25">
      <c r="C42" t="s">
        <v>379</v>
      </c>
      <c r="D42" s="13">
        <v>311</v>
      </c>
      <c r="E42" s="21" t="s">
        <v>380</v>
      </c>
      <c r="F42" s="28">
        <v>1000338</v>
      </c>
      <c r="G42" s="28">
        <f t="shared" si="0"/>
        <v>1000338</v>
      </c>
      <c r="H42" s="36"/>
    </row>
    <row r="43" spans="3:8" x14ac:dyDescent="0.25">
      <c r="C43" t="s">
        <v>384</v>
      </c>
      <c r="D43" s="13">
        <v>313</v>
      </c>
      <c r="E43" s="21" t="s">
        <v>385</v>
      </c>
      <c r="F43" s="28">
        <v>2290042</v>
      </c>
      <c r="G43" s="28">
        <f t="shared" si="0"/>
        <v>2290042</v>
      </c>
      <c r="H43" s="36"/>
    </row>
    <row r="44" spans="3:8" x14ac:dyDescent="0.25">
      <c r="C44" t="s">
        <v>389</v>
      </c>
      <c r="D44" s="13">
        <v>314</v>
      </c>
      <c r="E44" s="21" t="s">
        <v>390</v>
      </c>
      <c r="F44" s="28">
        <v>882038</v>
      </c>
      <c r="G44" s="28">
        <f t="shared" si="0"/>
        <v>882038</v>
      </c>
      <c r="H44" s="36"/>
    </row>
    <row r="45" spans="3:8" x14ac:dyDescent="0.25">
      <c r="C45" t="s">
        <v>400</v>
      </c>
      <c r="D45" s="13">
        <v>324</v>
      </c>
      <c r="E45" s="21" t="s">
        <v>401</v>
      </c>
      <c r="F45" s="28">
        <v>550616</v>
      </c>
      <c r="G45" s="28">
        <f t="shared" si="0"/>
        <v>550616</v>
      </c>
      <c r="H45" s="36"/>
    </row>
    <row r="46" spans="3:8" x14ac:dyDescent="0.25">
      <c r="C46" t="s">
        <v>404</v>
      </c>
      <c r="D46" s="13">
        <v>327</v>
      </c>
      <c r="E46" s="21" t="s">
        <v>405</v>
      </c>
      <c r="F46" s="28">
        <v>548145</v>
      </c>
      <c r="G46" s="28">
        <f t="shared" si="0"/>
        <v>548145</v>
      </c>
      <c r="H46" s="36"/>
    </row>
    <row r="47" spans="3:8" x14ac:dyDescent="0.25">
      <c r="C47" s="10" t="s">
        <v>409</v>
      </c>
      <c r="D47" s="15">
        <v>331</v>
      </c>
      <c r="E47" s="24" t="s">
        <v>684</v>
      </c>
      <c r="F47" s="30">
        <v>339469</v>
      </c>
      <c r="G47" s="28">
        <f t="shared" si="0"/>
        <v>339469</v>
      </c>
      <c r="H47" s="36"/>
    </row>
    <row r="48" spans="3:8" x14ac:dyDescent="0.25">
      <c r="C48" t="s">
        <v>414</v>
      </c>
      <c r="D48" s="13">
        <v>332</v>
      </c>
      <c r="E48" s="21" t="s">
        <v>415</v>
      </c>
      <c r="F48" s="28">
        <v>964704</v>
      </c>
      <c r="G48" s="28">
        <f t="shared" si="0"/>
        <v>964704</v>
      </c>
      <c r="H48" s="36"/>
    </row>
    <row r="49" spans="3:8" x14ac:dyDescent="0.25">
      <c r="C49" t="s">
        <v>419</v>
      </c>
      <c r="D49" s="14">
        <v>333</v>
      </c>
      <c r="E49" s="22" t="s">
        <v>420</v>
      </c>
      <c r="F49" s="28">
        <v>1945242</v>
      </c>
      <c r="G49" s="28">
        <f t="shared" si="0"/>
        <v>1945242</v>
      </c>
      <c r="H49" s="36"/>
    </row>
    <row r="50" spans="3:8" x14ac:dyDescent="0.25">
      <c r="C50" t="s">
        <v>424</v>
      </c>
      <c r="D50" s="13">
        <v>337</v>
      </c>
      <c r="E50" s="21" t="s">
        <v>425</v>
      </c>
      <c r="F50" s="28">
        <v>0</v>
      </c>
      <c r="G50" s="28">
        <f t="shared" si="0"/>
        <v>0</v>
      </c>
      <c r="H50" s="36"/>
    </row>
    <row r="51" spans="3:8" x14ac:dyDescent="0.25">
      <c r="C51" t="s">
        <v>428</v>
      </c>
      <c r="D51" s="13">
        <v>339</v>
      </c>
      <c r="E51" s="21" t="s">
        <v>429</v>
      </c>
      <c r="F51" s="28">
        <v>1039830</v>
      </c>
      <c r="G51" s="28">
        <f t="shared" si="0"/>
        <v>1039830</v>
      </c>
      <c r="H51" s="36"/>
    </row>
    <row r="52" spans="3:8" x14ac:dyDescent="0.25">
      <c r="C52" t="s">
        <v>432</v>
      </c>
      <c r="D52" s="13">
        <v>341</v>
      </c>
      <c r="E52" s="21" t="s">
        <v>433</v>
      </c>
      <c r="F52" s="28">
        <v>589823</v>
      </c>
      <c r="G52" s="28">
        <f t="shared" si="0"/>
        <v>589823</v>
      </c>
      <c r="H52" s="36"/>
    </row>
    <row r="53" spans="3:8" x14ac:dyDescent="0.25">
      <c r="C53" t="s">
        <v>437</v>
      </c>
      <c r="D53" s="13">
        <v>342</v>
      </c>
      <c r="E53" s="21" t="s">
        <v>438</v>
      </c>
      <c r="F53" s="28">
        <v>934504</v>
      </c>
      <c r="G53" s="28">
        <f t="shared" si="0"/>
        <v>934504</v>
      </c>
      <c r="H53" s="36"/>
    </row>
    <row r="54" spans="3:8" x14ac:dyDescent="0.25">
      <c r="C54" t="s">
        <v>442</v>
      </c>
      <c r="D54" s="13">
        <v>343</v>
      </c>
      <c r="E54" s="21" t="s">
        <v>443</v>
      </c>
      <c r="F54" s="28">
        <v>770548</v>
      </c>
      <c r="G54" s="28">
        <f t="shared" si="0"/>
        <v>770548</v>
      </c>
      <c r="H54" s="36"/>
    </row>
    <row r="55" spans="3:8" x14ac:dyDescent="0.25">
      <c r="C55" t="s">
        <v>447</v>
      </c>
      <c r="D55" s="13">
        <v>370</v>
      </c>
      <c r="E55" s="21" t="s">
        <v>448</v>
      </c>
      <c r="F55" s="28">
        <v>10869339</v>
      </c>
      <c r="G55" s="28">
        <f t="shared" si="0"/>
        <v>8358996</v>
      </c>
      <c r="H55" s="37">
        <v>2510343</v>
      </c>
    </row>
    <row r="56" spans="3:8" x14ac:dyDescent="0.25">
      <c r="C56" t="s">
        <v>452</v>
      </c>
      <c r="D56" s="13">
        <v>400</v>
      </c>
      <c r="E56" s="21" t="s">
        <v>685</v>
      </c>
      <c r="F56" s="28">
        <v>977562</v>
      </c>
      <c r="G56" s="28">
        <f t="shared" si="0"/>
        <v>977562</v>
      </c>
      <c r="H56" s="36"/>
    </row>
    <row r="57" spans="3:8" x14ac:dyDescent="0.25">
      <c r="C57" t="s">
        <v>457</v>
      </c>
      <c r="D57" s="13">
        <v>405</v>
      </c>
      <c r="E57" s="21" t="s">
        <v>686</v>
      </c>
      <c r="F57" s="28">
        <v>839554</v>
      </c>
      <c r="G57" s="28">
        <f t="shared" si="0"/>
        <v>839554</v>
      </c>
      <c r="H57" s="36"/>
    </row>
    <row r="58" spans="3:8" x14ac:dyDescent="0.25">
      <c r="C58" s="10" t="s">
        <v>462</v>
      </c>
      <c r="D58" s="15">
        <v>406</v>
      </c>
      <c r="E58" s="24" t="s">
        <v>687</v>
      </c>
      <c r="F58" s="30">
        <v>514540</v>
      </c>
      <c r="G58" s="28">
        <f t="shared" si="0"/>
        <v>514540</v>
      </c>
      <c r="H58" s="36"/>
    </row>
    <row r="59" spans="3:8" x14ac:dyDescent="0.25">
      <c r="C59" t="s">
        <v>467</v>
      </c>
      <c r="D59" s="13">
        <v>407</v>
      </c>
      <c r="E59" s="21" t="s">
        <v>688</v>
      </c>
      <c r="F59" s="28">
        <v>1023841</v>
      </c>
      <c r="G59" s="28">
        <f t="shared" si="0"/>
        <v>1023841</v>
      </c>
      <c r="H59" s="36"/>
    </row>
    <row r="60" spans="3:8" x14ac:dyDescent="0.25">
      <c r="C60" t="s">
        <v>472</v>
      </c>
      <c r="D60" s="13">
        <v>409</v>
      </c>
      <c r="E60" s="21" t="s">
        <v>689</v>
      </c>
      <c r="F60" s="28">
        <v>879828</v>
      </c>
      <c r="G60" s="28">
        <f t="shared" si="0"/>
        <v>879828</v>
      </c>
      <c r="H60" s="36"/>
    </row>
    <row r="61" spans="3:8" x14ac:dyDescent="0.25">
      <c r="C61" t="s">
        <v>477</v>
      </c>
      <c r="D61" s="13">
        <v>412</v>
      </c>
      <c r="E61" s="21" t="s">
        <v>690</v>
      </c>
      <c r="F61" s="28">
        <v>946270</v>
      </c>
      <c r="G61" s="28">
        <f t="shared" si="0"/>
        <v>946270</v>
      </c>
      <c r="H61" s="36"/>
    </row>
    <row r="62" spans="3:8" x14ac:dyDescent="0.25">
      <c r="C62" t="s">
        <v>482</v>
      </c>
      <c r="D62" s="13">
        <v>415</v>
      </c>
      <c r="E62" s="21" t="s">
        <v>483</v>
      </c>
      <c r="F62" s="28">
        <v>1636985</v>
      </c>
      <c r="G62" s="28">
        <f t="shared" si="0"/>
        <v>1636985</v>
      </c>
      <c r="H62" s="36"/>
    </row>
    <row r="63" spans="3:8" x14ac:dyDescent="0.25">
      <c r="C63" t="s">
        <v>487</v>
      </c>
      <c r="D63" s="13">
        <v>418</v>
      </c>
      <c r="E63" s="21" t="s">
        <v>488</v>
      </c>
      <c r="F63" s="28">
        <v>1893021</v>
      </c>
      <c r="G63" s="28">
        <f t="shared" si="0"/>
        <v>1893021</v>
      </c>
      <c r="H63" s="36"/>
    </row>
    <row r="64" spans="3:8" x14ac:dyDescent="0.25">
      <c r="C64" t="s">
        <v>492</v>
      </c>
      <c r="D64" s="13">
        <v>420</v>
      </c>
      <c r="E64" s="21" t="s">
        <v>691</v>
      </c>
      <c r="F64" s="28">
        <v>3198650</v>
      </c>
      <c r="G64" s="28">
        <f t="shared" si="0"/>
        <v>3198650</v>
      </c>
      <c r="H64" s="36"/>
    </row>
    <row r="65" spans="3:8" x14ac:dyDescent="0.25">
      <c r="C65" t="s">
        <v>503</v>
      </c>
      <c r="D65" s="13">
        <v>424</v>
      </c>
      <c r="E65" s="21" t="s">
        <v>694</v>
      </c>
      <c r="F65" s="28">
        <v>1596752</v>
      </c>
      <c r="G65" s="28">
        <f t="shared" si="0"/>
        <v>1596752</v>
      </c>
      <c r="H65" s="36"/>
    </row>
    <row r="66" spans="3:8" x14ac:dyDescent="0.25">
      <c r="C66" t="s">
        <v>508</v>
      </c>
      <c r="D66" s="13">
        <v>426</v>
      </c>
      <c r="E66" s="23" t="s">
        <v>695</v>
      </c>
      <c r="F66" s="28">
        <v>0</v>
      </c>
      <c r="G66" s="28">
        <f t="shared" si="0"/>
        <v>0</v>
      </c>
      <c r="H66" s="36"/>
    </row>
    <row r="67" spans="3:8" x14ac:dyDescent="0.25">
      <c r="C67" t="s">
        <v>512</v>
      </c>
      <c r="D67" s="13">
        <v>432</v>
      </c>
      <c r="E67" s="21" t="s">
        <v>696</v>
      </c>
      <c r="F67" s="28">
        <v>244378</v>
      </c>
      <c r="G67" s="28">
        <f t="shared" si="0"/>
        <v>244378</v>
      </c>
      <c r="H67" s="36"/>
    </row>
    <row r="68" spans="3:8" x14ac:dyDescent="0.25">
      <c r="C68" t="s">
        <v>517</v>
      </c>
      <c r="D68" s="13">
        <v>436</v>
      </c>
      <c r="E68" s="21" t="s">
        <v>518</v>
      </c>
      <c r="F68" s="28">
        <v>1646410</v>
      </c>
      <c r="G68" s="28">
        <f t="shared" si="0"/>
        <v>1646410</v>
      </c>
      <c r="H68" s="36"/>
    </row>
    <row r="69" spans="3:8" x14ac:dyDescent="0.25">
      <c r="C69" s="10" t="s">
        <v>522</v>
      </c>
      <c r="D69" s="15">
        <v>443</v>
      </c>
      <c r="E69" s="24" t="s">
        <v>523</v>
      </c>
      <c r="F69" s="30">
        <v>1391259</v>
      </c>
      <c r="G69" s="28">
        <f t="shared" si="0"/>
        <v>1391259</v>
      </c>
      <c r="H69" s="36"/>
    </row>
    <row r="70" spans="3:8" x14ac:dyDescent="0.25">
      <c r="C70" s="10" t="s">
        <v>527</v>
      </c>
      <c r="D70" s="15">
        <v>444</v>
      </c>
      <c r="E70" s="24" t="s">
        <v>697</v>
      </c>
      <c r="F70" s="30">
        <v>617760</v>
      </c>
      <c r="G70" s="28">
        <f t="shared" si="0"/>
        <v>617760</v>
      </c>
      <c r="H70" s="36"/>
    </row>
    <row r="71" spans="3:8" x14ac:dyDescent="0.25">
      <c r="C71" t="s">
        <v>532</v>
      </c>
      <c r="D71" s="13">
        <v>445</v>
      </c>
      <c r="E71" s="21" t="s">
        <v>698</v>
      </c>
      <c r="F71" s="28">
        <v>1000689</v>
      </c>
      <c r="G71" s="28">
        <f t="shared" ref="G71:G94" si="1">F71-H71</f>
        <v>1000689</v>
      </c>
      <c r="H71" s="36"/>
    </row>
    <row r="72" spans="3:8" x14ac:dyDescent="0.25">
      <c r="C72" t="s">
        <v>537</v>
      </c>
      <c r="D72" s="13">
        <v>451</v>
      </c>
      <c r="E72" s="21" t="s">
        <v>538</v>
      </c>
      <c r="F72" s="28">
        <v>1055782</v>
      </c>
      <c r="G72" s="28">
        <f t="shared" si="1"/>
        <v>1055782</v>
      </c>
      <c r="H72" s="36"/>
    </row>
    <row r="73" spans="3:8" x14ac:dyDescent="0.25">
      <c r="C73" t="s">
        <v>542</v>
      </c>
      <c r="D73" s="13">
        <v>457</v>
      </c>
      <c r="E73" s="21" t="s">
        <v>699</v>
      </c>
      <c r="F73" s="28">
        <v>454983</v>
      </c>
      <c r="G73" s="28">
        <f t="shared" si="1"/>
        <v>454983</v>
      </c>
      <c r="H73" s="36"/>
    </row>
    <row r="74" spans="3:8" x14ac:dyDescent="0.25">
      <c r="C74" t="s">
        <v>547</v>
      </c>
      <c r="D74" s="13">
        <v>458</v>
      </c>
      <c r="E74" s="21" t="s">
        <v>700</v>
      </c>
      <c r="F74" s="28">
        <v>251917</v>
      </c>
      <c r="G74" s="28">
        <f t="shared" si="1"/>
        <v>251917</v>
      </c>
      <c r="H74" s="36"/>
    </row>
    <row r="75" spans="3:8" x14ac:dyDescent="0.25">
      <c r="C75" t="s">
        <v>552</v>
      </c>
      <c r="D75" s="13">
        <v>460</v>
      </c>
      <c r="E75" s="21" t="s">
        <v>553</v>
      </c>
      <c r="F75" s="28">
        <v>1055430</v>
      </c>
      <c r="G75" s="28">
        <f t="shared" si="1"/>
        <v>1055430</v>
      </c>
      <c r="H75" s="36"/>
    </row>
    <row r="76" spans="3:8" x14ac:dyDescent="0.25">
      <c r="C76" t="s">
        <v>562</v>
      </c>
      <c r="D76" s="13">
        <v>466</v>
      </c>
      <c r="E76" s="21" t="s">
        <v>563</v>
      </c>
      <c r="F76" s="28">
        <v>1296879</v>
      </c>
      <c r="G76" s="28">
        <f t="shared" si="1"/>
        <v>1296879</v>
      </c>
      <c r="H76" s="36"/>
    </row>
    <row r="77" spans="3:8" x14ac:dyDescent="0.25">
      <c r="C77" t="s">
        <v>567</v>
      </c>
      <c r="D77" s="13">
        <v>467</v>
      </c>
      <c r="E77" s="21" t="s">
        <v>568</v>
      </c>
      <c r="F77" s="28">
        <v>700037</v>
      </c>
      <c r="G77" s="28">
        <f t="shared" si="1"/>
        <v>700037</v>
      </c>
      <c r="H77" s="36"/>
    </row>
    <row r="78" spans="3:8" x14ac:dyDescent="0.25">
      <c r="C78" t="s">
        <v>572</v>
      </c>
      <c r="D78" s="13">
        <v>468</v>
      </c>
      <c r="E78" s="21" t="s">
        <v>701</v>
      </c>
      <c r="F78" s="28">
        <v>888432</v>
      </c>
      <c r="G78" s="28">
        <f t="shared" si="1"/>
        <v>888432</v>
      </c>
      <c r="H78" s="36"/>
    </row>
    <row r="79" spans="3:8" x14ac:dyDescent="0.25">
      <c r="C79" t="s">
        <v>577</v>
      </c>
      <c r="D79" s="13">
        <v>478</v>
      </c>
      <c r="E79" s="21" t="s">
        <v>702</v>
      </c>
      <c r="F79" s="28">
        <v>1029991</v>
      </c>
      <c r="G79" s="28">
        <f t="shared" si="1"/>
        <v>1029991</v>
      </c>
      <c r="H79" s="36"/>
    </row>
    <row r="80" spans="3:8" x14ac:dyDescent="0.25">
      <c r="C80" t="s">
        <v>582</v>
      </c>
      <c r="D80" s="13">
        <v>479</v>
      </c>
      <c r="E80" s="21" t="s">
        <v>583</v>
      </c>
      <c r="F80" s="28">
        <v>1000271</v>
      </c>
      <c r="G80" s="28">
        <f t="shared" si="1"/>
        <v>1000271</v>
      </c>
      <c r="H80" s="36"/>
    </row>
    <row r="81" spans="3:8" x14ac:dyDescent="0.25">
      <c r="C81" t="s">
        <v>592</v>
      </c>
      <c r="D81" s="13">
        <v>486</v>
      </c>
      <c r="E81" s="21" t="s">
        <v>593</v>
      </c>
      <c r="F81" s="28">
        <v>976885</v>
      </c>
      <c r="G81" s="28">
        <f t="shared" si="1"/>
        <v>976885</v>
      </c>
      <c r="H81" s="36"/>
    </row>
    <row r="82" spans="3:8" x14ac:dyDescent="0.25">
      <c r="C82" t="s">
        <v>597</v>
      </c>
      <c r="D82" s="13">
        <v>488</v>
      </c>
      <c r="E82" s="21" t="s">
        <v>703</v>
      </c>
      <c r="F82" s="28">
        <v>1015066</v>
      </c>
      <c r="G82" s="28">
        <f t="shared" si="1"/>
        <v>1015066</v>
      </c>
      <c r="H82" s="36"/>
    </row>
    <row r="83" spans="3:8" x14ac:dyDescent="0.25">
      <c r="C83" t="s">
        <v>602</v>
      </c>
      <c r="D83" s="13">
        <v>495</v>
      </c>
      <c r="E83" s="21" t="s">
        <v>704</v>
      </c>
      <c r="F83" s="28">
        <v>1002001</v>
      </c>
      <c r="G83" s="28">
        <f t="shared" si="1"/>
        <v>1002001</v>
      </c>
      <c r="H83" s="36"/>
    </row>
    <row r="84" spans="3:8" x14ac:dyDescent="0.25">
      <c r="C84" t="s">
        <v>607</v>
      </c>
      <c r="D84" s="13">
        <v>499</v>
      </c>
      <c r="E84" s="21" t="s">
        <v>608</v>
      </c>
      <c r="F84" s="28">
        <v>388447</v>
      </c>
      <c r="G84" s="28">
        <f t="shared" si="1"/>
        <v>388447</v>
      </c>
      <c r="H84" s="36"/>
    </row>
    <row r="85" spans="3:8" x14ac:dyDescent="0.25">
      <c r="C85" s="10" t="s">
        <v>612</v>
      </c>
      <c r="D85" s="15">
        <v>504</v>
      </c>
      <c r="E85" s="24" t="s">
        <v>613</v>
      </c>
      <c r="F85" s="30">
        <v>1523093</v>
      </c>
      <c r="G85" s="28">
        <f t="shared" si="1"/>
        <v>1523093</v>
      </c>
      <c r="H85" s="36"/>
    </row>
    <row r="86" spans="3:8" x14ac:dyDescent="0.25">
      <c r="C86" t="s">
        <v>617</v>
      </c>
      <c r="D86" s="13">
        <v>507</v>
      </c>
      <c r="E86" s="21" t="s">
        <v>705</v>
      </c>
      <c r="F86" s="28">
        <v>1292903</v>
      </c>
      <c r="G86" s="28">
        <f t="shared" si="1"/>
        <v>1292903</v>
      </c>
      <c r="H86" s="36"/>
    </row>
    <row r="87" spans="3:8" x14ac:dyDescent="0.25">
      <c r="C87" t="s">
        <v>622</v>
      </c>
      <c r="D87" s="13">
        <v>508</v>
      </c>
      <c r="E87" s="21" t="s">
        <v>706</v>
      </c>
      <c r="F87" s="28">
        <v>841763</v>
      </c>
      <c r="G87" s="28">
        <f t="shared" si="1"/>
        <v>841763</v>
      </c>
      <c r="H87" s="36"/>
    </row>
    <row r="88" spans="3:8" x14ac:dyDescent="0.25">
      <c r="C88" t="s">
        <v>824</v>
      </c>
      <c r="D88" s="13">
        <v>509</v>
      </c>
      <c r="E88" s="21" t="s">
        <v>825</v>
      </c>
      <c r="F88" s="28">
        <v>0</v>
      </c>
      <c r="G88" s="28">
        <f t="shared" si="1"/>
        <v>0</v>
      </c>
      <c r="H88" s="36"/>
    </row>
    <row r="89" spans="3:8" x14ac:dyDescent="0.25">
      <c r="C89" t="s">
        <v>826</v>
      </c>
      <c r="D89" s="13">
        <v>513</v>
      </c>
      <c r="E89" s="21" t="s">
        <v>827</v>
      </c>
      <c r="F89" s="28">
        <v>0</v>
      </c>
      <c r="G89" s="28">
        <f t="shared" si="1"/>
        <v>0</v>
      </c>
      <c r="H89" s="36"/>
    </row>
    <row r="90" spans="3:8" x14ac:dyDescent="0.25">
      <c r="C90" t="s">
        <v>627</v>
      </c>
      <c r="D90" s="13">
        <v>517</v>
      </c>
      <c r="E90" s="21" t="s">
        <v>707</v>
      </c>
      <c r="F90" s="28">
        <v>731809</v>
      </c>
      <c r="G90" s="28">
        <f t="shared" si="1"/>
        <v>731809</v>
      </c>
      <c r="H90" s="36"/>
    </row>
    <row r="91" spans="3:8" x14ac:dyDescent="0.25">
      <c r="C91" t="s">
        <v>632</v>
      </c>
      <c r="D91" s="13">
        <v>552</v>
      </c>
      <c r="E91" s="21" t="s">
        <v>708</v>
      </c>
      <c r="F91" s="28">
        <v>8079552</v>
      </c>
      <c r="G91" s="28">
        <f t="shared" si="1"/>
        <v>8079552</v>
      </c>
      <c r="H91" s="36"/>
    </row>
    <row r="92" spans="3:8" x14ac:dyDescent="0.25">
      <c r="C92" t="s">
        <v>637</v>
      </c>
      <c r="D92" s="13">
        <v>560</v>
      </c>
      <c r="E92" s="21" t="s">
        <v>638</v>
      </c>
      <c r="F92" s="28">
        <v>9427717</v>
      </c>
      <c r="G92" s="28">
        <f t="shared" si="1"/>
        <v>8712494</v>
      </c>
      <c r="H92" s="37">
        <v>715223.00000000023</v>
      </c>
    </row>
    <row r="93" spans="3:8" x14ac:dyDescent="0.25">
      <c r="C93" s="11" t="s">
        <v>642</v>
      </c>
      <c r="D93" s="16">
        <v>579</v>
      </c>
      <c r="E93" s="22" t="s">
        <v>643</v>
      </c>
      <c r="F93" s="31">
        <v>860002</v>
      </c>
      <c r="G93" s="28">
        <f t="shared" si="1"/>
        <v>860002</v>
      </c>
      <c r="H93" s="36"/>
    </row>
    <row r="94" spans="3:8" x14ac:dyDescent="0.25">
      <c r="C94" t="s">
        <v>243</v>
      </c>
      <c r="D94" s="17">
        <v>187</v>
      </c>
      <c r="E94" s="21" t="s">
        <v>244</v>
      </c>
      <c r="F94" s="28">
        <v>900003</v>
      </c>
      <c r="G94" s="28">
        <f t="shared" si="1"/>
        <v>900003</v>
      </c>
      <c r="H94" s="36"/>
    </row>
    <row r="95" spans="3:8" x14ac:dyDescent="0.25">
      <c r="C95" t="s">
        <v>333</v>
      </c>
      <c r="D95" s="17">
        <v>266</v>
      </c>
      <c r="E95" s="21" t="s">
        <v>334</v>
      </c>
      <c r="F95" s="28">
        <v>0</v>
      </c>
      <c r="G95" s="28">
        <f>F95-H95</f>
        <v>0</v>
      </c>
      <c r="H95" s="36"/>
    </row>
    <row r="96" spans="3:8" x14ac:dyDescent="0.25">
      <c r="D96" s="18"/>
      <c r="E96" s="23"/>
      <c r="F96" s="32"/>
      <c r="G96" s="32"/>
    </row>
    <row r="127" spans="5:5" ht="15.75" thickBot="1" x14ac:dyDescent="0.3"/>
    <row r="128" spans="5:5" ht="15.75" thickBot="1" x14ac:dyDescent="0.3">
      <c r="E128" s="25"/>
    </row>
  </sheetData>
  <dataValidations count="1">
    <dataValidation type="list" allowBlank="1" showInputMessage="1" showErrorMessage="1" sqref="E128" xr:uid="{ED1B8F15-5874-46E4-B42A-C4BFD8B6D579}">
      <formula1>$D$6:$D$95</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4cdb02ba-8ee6-4547-a045-5a91d9131a1e" xsi:nil="true"/>
    <lcf76f155ced4ddcb4097134ff3c332f xmlns="5bcff83e-f69a-45ff-8335-924b9684a945">
      <Terms xmlns="http://schemas.microsoft.com/office/infopath/2007/PartnerControls"/>
    </lcf76f155ced4ddcb4097134ff3c332f>
    <Orders xmlns="5bcff83e-f69a-45ff-8335-924b9684a945" xsi:nil="true"/>
    <Order0 xmlns="5bcff83e-f69a-45ff-8335-924b9684a945"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2B2AC778A55BB5488BB6E8FF2418840A" ma:contentTypeVersion="14" ma:contentTypeDescription="Create a new document." ma:contentTypeScope="" ma:versionID="b2f48ef7bf1000f46bae74528d62b629">
  <xsd:schema xmlns:xsd="http://www.w3.org/2001/XMLSchema" xmlns:xs="http://www.w3.org/2001/XMLSchema" xmlns:p="http://schemas.microsoft.com/office/2006/metadata/properties" xmlns:ns2="5bcff83e-f69a-45ff-8335-924b9684a945" xmlns:ns3="4cdb02ba-8ee6-4547-a045-5a91d9131a1e" targetNamespace="http://schemas.microsoft.com/office/2006/metadata/properties" ma:root="true" ma:fieldsID="5acdb23bc674d9e69e3878134943d7c0" ns2:_="" ns3:_="">
    <xsd:import namespace="5bcff83e-f69a-45ff-8335-924b9684a945"/>
    <xsd:import namespace="4cdb02ba-8ee6-4547-a045-5a91d9131a1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Order0" minOccurs="0"/>
                <xsd:element ref="ns2:Ord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bcff83e-f69a-45ff-8335-924b9684a94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a06bf4c4-4eb2-40f1-bc0e-6b8189d6fc30"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Order0" ma:index="19" nillable="true" ma:displayName="Order" ma:format="Dropdown" ma:internalName="Order0">
      <xsd:simpleType>
        <xsd:union memberTypes="dms:Text">
          <xsd:simpleType>
            <xsd:restriction base="dms:Choice">
              <xsd:enumeration value="Choice 1"/>
              <xsd:enumeration value="Choice 2"/>
              <xsd:enumeration value="Choice 3"/>
            </xsd:restriction>
          </xsd:simpleType>
        </xsd:union>
      </xsd:simpleType>
    </xsd:element>
    <xsd:element name="Orders" ma:index="20" nillable="true" ma:displayName="Orders" ma:decimals="0" ma:format="Dropdown" ma:internalName="Orders" ma:readOnly="false"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4cdb02ba-8ee6-4547-a045-5a91d9131a1e"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d48e9e6a-a2ad-4fb7-8653-333234efafef}" ma:internalName="TaxCatchAll" ma:showField="CatchAllData" ma:web="4cdb02ba-8ee6-4547-a045-5a91d9131a1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178182A-ADF4-4439-B41F-A2017630F9A6}">
  <ds:schemaRefs>
    <ds:schemaRef ds:uri="http://schemas.microsoft.com/sharepoint/v3/contenttype/forms"/>
  </ds:schemaRefs>
</ds:datastoreItem>
</file>

<file path=customXml/itemProps2.xml><?xml version="1.0" encoding="utf-8"?>
<ds:datastoreItem xmlns:ds="http://schemas.openxmlformats.org/officeDocument/2006/customXml" ds:itemID="{A10C4FE5-4685-42E2-BBF3-92A235A31528}">
  <ds:schemaRefs>
    <ds:schemaRef ds:uri="http://schemas.microsoft.com/office/2006/metadata/properties"/>
    <ds:schemaRef ds:uri="http://schemas.microsoft.com/office/infopath/2007/PartnerControls"/>
    <ds:schemaRef ds:uri="4cdb02ba-8ee6-4547-a045-5a91d9131a1e"/>
    <ds:schemaRef ds:uri="5bcff83e-f69a-45ff-8335-924b9684a945"/>
  </ds:schemaRefs>
</ds:datastoreItem>
</file>

<file path=customXml/itemProps3.xml><?xml version="1.0" encoding="utf-8"?>
<ds:datastoreItem xmlns:ds="http://schemas.openxmlformats.org/officeDocument/2006/customXml" ds:itemID="{99E8C467-8779-4CC2-9353-69F1BC541A7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bcff83e-f69a-45ff-8335-924b9684a945"/>
    <ds:schemaRef ds:uri="4cdb02ba-8ee6-4547-a045-5a91d9131a1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CFR V1</vt:lpstr>
      <vt:lpstr>ARBOR CFR</vt:lpstr>
      <vt:lpstr>CFR V2</vt:lpstr>
      <vt:lpstr>CFR TEMPLATE</vt:lpstr>
      <vt:lpstr>BS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2026-05-19T12:59:16Z</dcterms:created>
  <dcterms:modified xsi:type="dcterms:W3CDTF">2026-06-26T10:12:13Z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0x0101002B2AC778A55BB5488BB6E8FF2418840A</vt:lpwstr>
  </property>
  <property fmtid="{D5CDD505-2E9C-101B-9397-08002B2CF9AE}" pid="3" name="SV_QUERY_LIST_4F35BF76-6C0D-4D9B-82B2-816C12CF3733">
    <vt:lpwstr>empty_477D106A-C0D6-4607-AEBD-E2C9D60EA279</vt:lpwstr>
  </property>
  <property fmtid="{D5CDD505-2E9C-101B-9397-08002B2CF9AE}" pid="4" name="SV_HIDDEN_GRID_QUERY_LIST_4F35BF76-6C0D-4D9B-82B2-816C12CF3733">
    <vt:lpwstr>empty_477D106A-C0D6-4607-AEBD-E2C9D60EA279</vt:lpwstr>
  </property>
  <property fmtid="{D5CDD505-2E9C-101B-9397-08002B2CF9AE}" pid="5" name="MediaServiceImageTags">
    <vt:lpwstr/>
  </property>
</Properties>
</file>