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suffolknet.sharepoint.com/sites/EarlyYearsChildcareService/Budgets/Budgets 2025-26/Portal Guidance Working Documents/Uploaded to Suffolk Learning/"/>
    </mc:Choice>
  </mc:AlternateContent>
  <xr:revisionPtr revIDLastSave="0" documentId="8_{D173E7C4-C709-4D49-A5C1-DA8F3323B20E}" xr6:coauthVersionLast="47" xr6:coauthVersionMax="47" xr10:uidLastSave="{00000000-0000-0000-0000-000000000000}"/>
  <bookViews>
    <workbookView xWindow="-120" yWindow="-120" windowWidth="29040" windowHeight="15840" tabRatio="960" firstSheet="2" activeTab="4" xr2:uid="{2B206074-68AA-40ED-9C67-6EC7716C2732}"/>
  </bookViews>
  <sheets>
    <sheet name="PAF Calculator (2)" sheetId="4" state="hidden" r:id="rId1"/>
    <sheet name="Declaration (2)" sheetId="11" state="hidden" r:id="rId2"/>
    <sheet name="Calculator - How To" sheetId="2" r:id="rId3"/>
    <sheet name="PAF Calculator (3)" sheetId="10" state="hidden" r:id="rId4"/>
    <sheet name="Stretched Offer Calculator" sheetId="1" r:id="rId5"/>
    <sheet name="Declaration" sheetId="3" r:id="rId6"/>
    <sheet name="Example (1)" sheetId="6" r:id="rId7"/>
    <sheet name="Example (2)" sheetId="13" r:id="rId8"/>
    <sheet name="Example (3)" sheetId="8" r:id="rId9"/>
    <sheet name="Example (4)" sheetId="9" r:id="rId10"/>
  </sheets>
  <definedNames>
    <definedName name="CalendarYear" localSheetId="2">'Calculator - How To'!$AI$5</definedName>
    <definedName name="CalendarYear" localSheetId="6">'Example (1)'!$AC$5</definedName>
    <definedName name="CalendarYear" localSheetId="7">'Example (2)'!$AC$5</definedName>
    <definedName name="CalendarYear" localSheetId="8">'Example (3)'!$AC$5</definedName>
    <definedName name="CalendarYear" localSheetId="9">'Example (4)'!$AC$5</definedName>
    <definedName name="CalendarYear" localSheetId="0">'PAF Calculator (2)'!$AC$5</definedName>
    <definedName name="CalendarYear" localSheetId="3">'PAF Calculator (3)'!$AC$5</definedName>
    <definedName name="CalendarYear" localSheetId="4">'Stretched Offer Calculator'!$AC$5</definedName>
    <definedName name="DaysAndWeeks" localSheetId="5">{0,1,2,3,4,5,6} + {0;1;2;3;4;5}*7</definedName>
    <definedName name="DaysAndWeeks" localSheetId="1">{0,1,2,3,4,5,6} + {0;1;2;3;4;5}*7</definedName>
    <definedName name="DaysAndWeeks" localSheetId="7">{0,1,2,3,4,5,6} + {0;1;2;3;4;5}*7</definedName>
    <definedName name="DaysAndWeeks">{0,1,2,3,4,5,6} + {0;1;2;3;4;5}*7</definedName>
    <definedName name="_xlnm.Print_Area" localSheetId="2">'Calculator - How To'!$K$3:$AB$113</definedName>
    <definedName name="_xlnm.Print_Area" localSheetId="5">Declaration!$G$3:$AC$26</definedName>
    <definedName name="_xlnm.Print_Area" localSheetId="1">'Declaration (2)'!$G$3:$AC$26</definedName>
    <definedName name="_xlnm.Print_Area" localSheetId="6">'Example (1)'!$E$3:$V$113</definedName>
    <definedName name="_xlnm.Print_Area" localSheetId="7">'Example (2)'!$E$3:$V$114</definedName>
    <definedName name="_xlnm.Print_Area" localSheetId="8">'Example (3)'!$E$3:$V$113</definedName>
    <definedName name="_xlnm.Print_Area" localSheetId="9">'Example (4)'!$E$3:$V$113</definedName>
    <definedName name="_xlnm.Print_Area" localSheetId="0">'PAF Calculator (2)'!$E$3:$V$113</definedName>
    <definedName name="_xlnm.Print_Area" localSheetId="3">'PAF Calculator (3)'!$E$3:$V$113</definedName>
    <definedName name="_xlnm.Print_Area" localSheetId="4">'Stretched Offer Calculator'!$E$3:$V$114</definedName>
    <definedName name="WeekStart" localSheetId="2">'Calculator - How To'!$AQ$3</definedName>
    <definedName name="WeekStart" localSheetId="6">'Example (1)'!$AK$8</definedName>
    <definedName name="WeekStart" localSheetId="7">'Example (2)'!$AK$8</definedName>
    <definedName name="WeekStart" localSheetId="8">'Example (3)'!$AK$8</definedName>
    <definedName name="WeekStart" localSheetId="9">'Example (4)'!$AK$8</definedName>
    <definedName name="WeekStart" localSheetId="0">'PAF Calculator (2)'!$AK$8</definedName>
    <definedName name="WeekStart" localSheetId="3">'PAF Calculator (3)'!$AK$8</definedName>
    <definedName name="WeekStart" localSheetId="4">'Stretched Offer Calculator'!$AK$8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 i="13" l="1"/>
  <c r="AD5" i="13"/>
  <c r="AD6" i="13"/>
  <c r="AE6" i="13" a="1"/>
  <c r="AE6" i="13" s="1"/>
  <c r="AB7" i="13"/>
  <c r="AD7" i="13" s="1"/>
  <c r="AC7" i="13"/>
  <c r="AB8" i="13"/>
  <c r="AC8" i="13"/>
  <c r="AD8" i="13"/>
  <c r="AB9" i="13"/>
  <c r="AD9" i="13" s="1"/>
  <c r="AC9" i="13"/>
  <c r="AD10" i="13"/>
  <c r="AC16" i="13"/>
  <c r="AE9" i="13" s="1" a="1"/>
  <c r="AE9" i="13" s="1"/>
  <c r="AC17" i="13"/>
  <c r="AE8" i="13" s="1" a="1"/>
  <c r="AE8" i="13" s="1"/>
  <c r="G18" i="13"/>
  <c r="M18" i="13" s="1"/>
  <c r="H18" i="13"/>
  <c r="T22" i="13" s="1"/>
  <c r="O39" i="13" s="1"/>
  <c r="AC18" i="13"/>
  <c r="AC19" i="13"/>
  <c r="H20" i="13"/>
  <c r="AA24" i="13"/>
  <c r="AB24" i="13"/>
  <c r="AC24" i="13"/>
  <c r="H29" i="13" s="1"/>
  <c r="L26" i="13"/>
  <c r="P26" i="13"/>
  <c r="AA27" i="13"/>
  <c r="AB27" i="13" s="1"/>
  <c r="AC27" i="13"/>
  <c r="AD27" i="13"/>
  <c r="H30" i="13" a="1"/>
  <c r="H30" i="13"/>
  <c r="H31" i="13" a="1"/>
  <c r="H31" i="13"/>
  <c r="K39" i="13"/>
  <c r="S39" i="13"/>
  <c r="H46" i="13" s="1"/>
  <c r="K41" i="13"/>
  <c r="O41" i="13"/>
  <c r="J61" i="13" s="1"/>
  <c r="Q41" i="13"/>
  <c r="U61" i="13" s="1"/>
  <c r="S41" i="13"/>
  <c r="H61" i="13" s="1"/>
  <c r="U41" i="13"/>
  <c r="M61" i="13" s="1"/>
  <c r="K43" i="13"/>
  <c r="O43" i="13"/>
  <c r="Q68" i="13" s="1"/>
  <c r="Q43" i="13"/>
  <c r="S68" i="13" s="1"/>
  <c r="S43" i="13"/>
  <c r="U43" i="13"/>
  <c r="H45" i="13"/>
  <c r="H54" i="13"/>
  <c r="AA61" i="13"/>
  <c r="H68" i="13"/>
  <c r="M68" i="13"/>
  <c r="O68" i="13"/>
  <c r="AB105" i="13"/>
  <c r="AB106" i="13"/>
  <c r="AB107" i="13"/>
  <c r="AB108" i="13"/>
  <c r="AB109" i="13"/>
  <c r="AB110" i="13"/>
  <c r="J111" i="13"/>
  <c r="R111" i="13"/>
  <c r="AB111" i="13"/>
  <c r="G114" i="13"/>
  <c r="J113" i="13" s="1"/>
  <c r="L26" i="1"/>
  <c r="Q54" i="13" l="1"/>
  <c r="O54" i="13"/>
  <c r="T24" i="13"/>
  <c r="Q39" i="13" s="1"/>
  <c r="AB13" i="13"/>
  <c r="S61" i="13"/>
  <c r="T20" i="13"/>
  <c r="H47" i="13"/>
  <c r="AE7" i="13" a="1"/>
  <c r="AE7" i="13" s="1"/>
  <c r="O61" i="13"/>
  <c r="J68" i="13"/>
  <c r="AE5" i="13" a="1"/>
  <c r="AE5" i="13" s="1"/>
  <c r="AE10" i="13" a="1"/>
  <c r="AE10" i="13" s="1"/>
  <c r="AE4" i="13" a="1"/>
  <c r="AE4" i="13" s="1"/>
  <c r="Q61" i="13"/>
  <c r="U68" i="13"/>
  <c r="R18" i="13"/>
  <c r="T26" i="13" s="1"/>
  <c r="H30" i="1" a="1"/>
  <c r="H30" i="1" s="1"/>
  <c r="N113" i="13" l="1"/>
  <c r="R113" i="13"/>
  <c r="U54" i="13"/>
  <c r="S54" i="13"/>
  <c r="U39" i="13"/>
  <c r="M54" i="13" s="1"/>
  <c r="J54" i="13"/>
  <c r="AA61" i="1"/>
  <c r="AA27" i="1"/>
  <c r="AD27" i="1" s="1"/>
  <c r="AA24" i="1"/>
  <c r="AD10" i="1"/>
  <c r="AD6" i="1"/>
  <c r="AD5" i="1"/>
  <c r="AD4" i="1"/>
  <c r="AC19" i="1"/>
  <c r="AC18" i="1"/>
  <c r="AC17" i="1"/>
  <c r="AC16" i="1"/>
  <c r="J17" i="3"/>
  <c r="J20" i="3"/>
  <c r="A13" i="11"/>
  <c r="A12" i="11"/>
  <c r="N8" i="11"/>
  <c r="N7" i="11"/>
  <c r="N5" i="11"/>
  <c r="G113" i="10"/>
  <c r="J112" i="10" s="1"/>
  <c r="R110" i="10"/>
  <c r="J110" i="10"/>
  <c r="AB109" i="10"/>
  <c r="AB108" i="10"/>
  <c r="AB107" i="10"/>
  <c r="AB106" i="10"/>
  <c r="AB105" i="10"/>
  <c r="AB110" i="10" s="1"/>
  <c r="AB104" i="10"/>
  <c r="AA60" i="10"/>
  <c r="Q60" i="10"/>
  <c r="O60" i="10"/>
  <c r="M60" i="10"/>
  <c r="H44" i="10"/>
  <c r="S42" i="10"/>
  <c r="Q42" i="10" s="1"/>
  <c r="K42" i="10"/>
  <c r="U40" i="10"/>
  <c r="S40" i="10"/>
  <c r="H60" i="10" s="1"/>
  <c r="Q40" i="10"/>
  <c r="U60" i="10" s="1"/>
  <c r="O40" i="10"/>
  <c r="J60" i="10" s="1"/>
  <c r="K40" i="10"/>
  <c r="S38" i="10"/>
  <c r="H53" i="10" s="1"/>
  <c r="K38" i="10"/>
  <c r="H29" i="10"/>
  <c r="P26" i="10"/>
  <c r="T20" i="10"/>
  <c r="H30" i="10" s="1"/>
  <c r="H20" i="10"/>
  <c r="R18" i="10"/>
  <c r="T26" i="10" s="1"/>
  <c r="H18" i="10"/>
  <c r="T24" i="10" s="1"/>
  <c r="G18" i="10"/>
  <c r="M18" i="10" s="1"/>
  <c r="AE10" i="10"/>
  <c r="AE9" i="10"/>
  <c r="AD9" i="10"/>
  <c r="AC9" i="10"/>
  <c r="AB9" i="10"/>
  <c r="AE8" i="10"/>
  <c r="AD8" i="10"/>
  <c r="AC8" i="10"/>
  <c r="AB8" i="10"/>
  <c r="AE7" i="10"/>
  <c r="AD7" i="10"/>
  <c r="AC7" i="10"/>
  <c r="H28" i="10" s="1"/>
  <c r="AB7" i="10"/>
  <c r="L26" i="10" s="1"/>
  <c r="AE6" i="10"/>
  <c r="AE5" i="10"/>
  <c r="AE4" i="10"/>
  <c r="R111" i="1"/>
  <c r="J11" i="11" s="1"/>
  <c r="J111" i="1"/>
  <c r="G113" i="9"/>
  <c r="R110" i="9"/>
  <c r="J110" i="9"/>
  <c r="AB109" i="9"/>
  <c r="AB108" i="9"/>
  <c r="AB107" i="9"/>
  <c r="AB106" i="9"/>
  <c r="AB105" i="9"/>
  <c r="AB104" i="9"/>
  <c r="AA60" i="9"/>
  <c r="H44" i="9"/>
  <c r="S42" i="9"/>
  <c r="H67" i="9" s="1"/>
  <c r="O42" i="9"/>
  <c r="Q67" i="9" s="1"/>
  <c r="K42" i="9"/>
  <c r="S40" i="9"/>
  <c r="H60" i="9" s="1"/>
  <c r="K40" i="9"/>
  <c r="S38" i="9"/>
  <c r="Q38" i="9" s="1"/>
  <c r="S53" i="9" s="1"/>
  <c r="K38" i="9"/>
  <c r="H29" i="9"/>
  <c r="P26" i="9"/>
  <c r="H20" i="9"/>
  <c r="M18" i="9"/>
  <c r="G18" i="9"/>
  <c r="H18" i="9" s="1"/>
  <c r="AE10" i="9"/>
  <c r="AE9" i="9"/>
  <c r="AD9" i="9"/>
  <c r="AC9" i="9"/>
  <c r="AB9" i="9"/>
  <c r="AE8" i="9"/>
  <c r="AD8" i="9"/>
  <c r="AC8" i="9"/>
  <c r="AB8" i="9"/>
  <c r="AE7" i="9"/>
  <c r="AD7" i="9"/>
  <c r="AC7" i="9"/>
  <c r="H28" i="9" s="1"/>
  <c r="AB7" i="9"/>
  <c r="L26" i="9" s="1"/>
  <c r="AE6" i="9"/>
  <c r="AE5" i="9"/>
  <c r="AE4" i="9"/>
  <c r="G113" i="8"/>
  <c r="R110" i="8"/>
  <c r="J110" i="8"/>
  <c r="AB109" i="8"/>
  <c r="AB108" i="8"/>
  <c r="AB107" i="8"/>
  <c r="AB106" i="8"/>
  <c r="AB105" i="8"/>
  <c r="AB104" i="8"/>
  <c r="AA60" i="8"/>
  <c r="H44" i="8"/>
  <c r="U42" i="8"/>
  <c r="M67" i="8" s="1"/>
  <c r="S42" i="8"/>
  <c r="Q42" i="8"/>
  <c r="S67" i="8" s="1"/>
  <c r="O42" i="8"/>
  <c r="O67" i="8" s="1"/>
  <c r="K42" i="8"/>
  <c r="S40" i="8"/>
  <c r="H60" i="8" s="1"/>
  <c r="K40" i="8"/>
  <c r="S38" i="8"/>
  <c r="H53" i="8" s="1"/>
  <c r="K38" i="8"/>
  <c r="H29" i="8"/>
  <c r="P26" i="8"/>
  <c r="L26" i="8"/>
  <c r="H20" i="8"/>
  <c r="M18" i="8"/>
  <c r="H18" i="8"/>
  <c r="T24" i="8" s="1"/>
  <c r="G18" i="8"/>
  <c r="AE10" i="8"/>
  <c r="AE9" i="8"/>
  <c r="AD9" i="8"/>
  <c r="AC9" i="8"/>
  <c r="AB9" i="8"/>
  <c r="AE8" i="8"/>
  <c r="AD8" i="8"/>
  <c r="AC8" i="8"/>
  <c r="AB8" i="8"/>
  <c r="AE7" i="8"/>
  <c r="R18" i="8" s="1"/>
  <c r="AD7" i="8"/>
  <c r="AC7" i="8"/>
  <c r="H28" i="8" s="1"/>
  <c r="AB7" i="8"/>
  <c r="AE6" i="8"/>
  <c r="AE5" i="8"/>
  <c r="AE4" i="8"/>
  <c r="G113" i="6"/>
  <c r="R110" i="6"/>
  <c r="J110" i="6"/>
  <c r="AB109" i="6"/>
  <c r="AB108" i="6"/>
  <c r="AB107" i="6"/>
  <c r="AB106" i="6"/>
  <c r="AB105" i="6"/>
  <c r="AB110" i="6" s="1"/>
  <c r="AB104" i="6"/>
  <c r="AA60" i="6"/>
  <c r="H44" i="6"/>
  <c r="S42" i="6"/>
  <c r="O42" i="6" s="1"/>
  <c r="Q42" i="6"/>
  <c r="U67" i="6" s="1"/>
  <c r="K42" i="6"/>
  <c r="S40" i="6"/>
  <c r="H60" i="6" s="1"/>
  <c r="K40" i="6"/>
  <c r="S38" i="6"/>
  <c r="H53" i="6" s="1"/>
  <c r="K38" i="6"/>
  <c r="H29" i="6"/>
  <c r="P26" i="6"/>
  <c r="L26" i="6"/>
  <c r="H20" i="6"/>
  <c r="G18" i="6"/>
  <c r="AE10" i="6"/>
  <c r="AE9" i="6"/>
  <c r="AD9" i="6"/>
  <c r="AC9" i="6"/>
  <c r="AB9" i="6"/>
  <c r="AE8" i="6"/>
  <c r="AD8" i="6"/>
  <c r="AC8" i="6"/>
  <c r="AB8" i="6"/>
  <c r="AE7" i="6"/>
  <c r="AD7" i="6"/>
  <c r="AC7" i="6"/>
  <c r="H28" i="6" s="1"/>
  <c r="AB7" i="6"/>
  <c r="AE6" i="6"/>
  <c r="AE5" i="6"/>
  <c r="AE4" i="6"/>
  <c r="G113" i="4"/>
  <c r="J112" i="4" s="1"/>
  <c r="R110" i="4"/>
  <c r="J110" i="4"/>
  <c r="AB109" i="4"/>
  <c r="AB108" i="4"/>
  <c r="AB107" i="4"/>
  <c r="AB106" i="4"/>
  <c r="AB105" i="4"/>
  <c r="AB104" i="4"/>
  <c r="AB110" i="4" s="1"/>
  <c r="H67" i="4"/>
  <c r="AA60" i="4"/>
  <c r="O60" i="4"/>
  <c r="J60" i="4"/>
  <c r="U53" i="4"/>
  <c r="H53" i="4"/>
  <c r="H45" i="4"/>
  <c r="H44" i="4"/>
  <c r="S42" i="4"/>
  <c r="Q42" i="4"/>
  <c r="U67" i="4" s="1"/>
  <c r="O42" i="4"/>
  <c r="J67" i="4" s="1"/>
  <c r="K42" i="4"/>
  <c r="U40" i="4"/>
  <c r="M60" i="4" s="1"/>
  <c r="S40" i="4"/>
  <c r="H60" i="4" s="1"/>
  <c r="Q40" i="4"/>
  <c r="U60" i="4" s="1"/>
  <c r="O40" i="4"/>
  <c r="K40" i="4"/>
  <c r="S38" i="4"/>
  <c r="H46" i="4" s="1"/>
  <c r="Q38" i="4"/>
  <c r="S53" i="4" s="1"/>
  <c r="O38" i="4"/>
  <c r="J53" i="4" s="1"/>
  <c r="K38" i="4"/>
  <c r="H29" i="4"/>
  <c r="P26" i="4"/>
  <c r="L26" i="4"/>
  <c r="H20" i="4"/>
  <c r="G18" i="4"/>
  <c r="M18" i="4" s="1"/>
  <c r="AE10" i="4"/>
  <c r="AE9" i="4"/>
  <c r="AD9" i="4"/>
  <c r="AC9" i="4"/>
  <c r="AB9" i="4"/>
  <c r="AE8" i="4"/>
  <c r="AD8" i="4"/>
  <c r="AC8" i="4"/>
  <c r="AB8" i="4"/>
  <c r="AE7" i="4"/>
  <c r="AD7" i="4"/>
  <c r="AC7" i="4"/>
  <c r="H28" i="4" s="1"/>
  <c r="AB7" i="4"/>
  <c r="AE6" i="4"/>
  <c r="AE5" i="4"/>
  <c r="AE4" i="4"/>
  <c r="A13" i="3"/>
  <c r="A12" i="3"/>
  <c r="N7" i="3"/>
  <c r="N8" i="3"/>
  <c r="N5" i="3"/>
  <c r="M113" i="2"/>
  <c r="X110" i="2"/>
  <c r="P110" i="2"/>
  <c r="AH109" i="2"/>
  <c r="AH108" i="2"/>
  <c r="AH107" i="2"/>
  <c r="AH106" i="2"/>
  <c r="AH105" i="2"/>
  <c r="AH110" i="2" s="1"/>
  <c r="AH104" i="2"/>
  <c r="AG60" i="2"/>
  <c r="N44" i="2"/>
  <c r="Y42" i="2"/>
  <c r="N67" i="2" s="1"/>
  <c r="Q42" i="2"/>
  <c r="Y40" i="2"/>
  <c r="N60" i="2" s="1"/>
  <c r="Q40" i="2"/>
  <c r="Y38" i="2"/>
  <c r="N53" i="2" s="1"/>
  <c r="Q38" i="2"/>
  <c r="N29" i="2"/>
  <c r="V26" i="2"/>
  <c r="N20" i="2"/>
  <c r="M18" i="2"/>
  <c r="S18" i="2" s="1"/>
  <c r="AK10" i="2"/>
  <c r="AK9" i="2"/>
  <c r="AJ9" i="2"/>
  <c r="AI9" i="2"/>
  <c r="AH9" i="2"/>
  <c r="AK8" i="2"/>
  <c r="AJ8" i="2"/>
  <c r="AI8" i="2"/>
  <c r="AH8" i="2"/>
  <c r="AK7" i="2"/>
  <c r="AJ7" i="2"/>
  <c r="AI7" i="2"/>
  <c r="N28" i="2" s="1"/>
  <c r="AH7" i="2"/>
  <c r="AK6" i="2"/>
  <c r="AK5" i="2"/>
  <c r="AK4" i="2"/>
  <c r="AE6" i="1" l="1" a="1"/>
  <c r="AE6" i="1" s="1"/>
  <c r="AE5" i="1" a="1"/>
  <c r="AE5" i="1" s="1"/>
  <c r="AE4" i="1" a="1"/>
  <c r="AE4" i="1" s="1"/>
  <c r="AC27" i="1"/>
  <c r="H31" i="1" s="1" a="1"/>
  <c r="H31" i="1" s="1"/>
  <c r="AB27" i="1"/>
  <c r="AE10" i="1" a="1"/>
  <c r="AE10" i="1" s="1"/>
  <c r="J11" i="3"/>
  <c r="U67" i="10"/>
  <c r="S67" i="10"/>
  <c r="AB20" i="10"/>
  <c r="S60" i="10"/>
  <c r="T22" i="10"/>
  <c r="H31" i="10" s="1"/>
  <c r="H45" i="10"/>
  <c r="O38" i="10"/>
  <c r="H46" i="10"/>
  <c r="H67" i="10"/>
  <c r="Q38" i="10"/>
  <c r="O42" i="10"/>
  <c r="J112" i="9"/>
  <c r="AB110" i="9"/>
  <c r="Q42" i="9"/>
  <c r="U67" i="9" s="1"/>
  <c r="H46" i="9"/>
  <c r="R18" i="9"/>
  <c r="Q40" i="9"/>
  <c r="U60" i="9" s="1"/>
  <c r="H53" i="9"/>
  <c r="T22" i="9"/>
  <c r="T20" i="9"/>
  <c r="H30" i="9" s="1"/>
  <c r="T24" i="9"/>
  <c r="AB20" i="9"/>
  <c r="O67" i="9"/>
  <c r="O40" i="9"/>
  <c r="H45" i="9"/>
  <c r="U53" i="9"/>
  <c r="O38" i="9"/>
  <c r="J112" i="8"/>
  <c r="AB110" i="8"/>
  <c r="AB20" i="8"/>
  <c r="R112" i="8" s="1"/>
  <c r="Q40" i="8"/>
  <c r="S60" i="8" s="1"/>
  <c r="Q67" i="8"/>
  <c r="Q38" i="8"/>
  <c r="U53" i="8" s="1"/>
  <c r="O38" i="8"/>
  <c r="Q53" i="8" s="1"/>
  <c r="T20" i="8"/>
  <c r="H30" i="8" s="1"/>
  <c r="U67" i="8"/>
  <c r="T22" i="8"/>
  <c r="H45" i="8"/>
  <c r="H46" i="8"/>
  <c r="H67" i="8"/>
  <c r="J67" i="8"/>
  <c r="J112" i="6"/>
  <c r="R18" i="6"/>
  <c r="H67" i="6"/>
  <c r="J67" i="6"/>
  <c r="Q67" i="6"/>
  <c r="U42" i="6"/>
  <c r="M67" i="6" s="1"/>
  <c r="O67" i="6"/>
  <c r="S67" i="6"/>
  <c r="H45" i="6"/>
  <c r="H18" i="6"/>
  <c r="H46" i="6"/>
  <c r="M18" i="6"/>
  <c r="H18" i="4"/>
  <c r="R18" i="4"/>
  <c r="U38" i="4"/>
  <c r="M53" i="4" s="1"/>
  <c r="U42" i="4"/>
  <c r="M67" i="4" s="1"/>
  <c r="Q53" i="4"/>
  <c r="S60" i="4"/>
  <c r="S67" i="4"/>
  <c r="O67" i="4"/>
  <c r="O53" i="4"/>
  <c r="Q60" i="4"/>
  <c r="Q67" i="4"/>
  <c r="R26" i="2"/>
  <c r="U42" i="2"/>
  <c r="W67" i="2" s="1"/>
  <c r="X18" i="2"/>
  <c r="W42" i="2"/>
  <c r="Y67" i="2" s="1"/>
  <c r="N18" i="2"/>
  <c r="Z24" i="2" s="1"/>
  <c r="W40" i="2"/>
  <c r="AA60" i="2" s="1"/>
  <c r="P112" i="2"/>
  <c r="U40" i="2"/>
  <c r="N45" i="2"/>
  <c r="U38" i="2"/>
  <c r="N46" i="2"/>
  <c r="W38" i="2"/>
  <c r="U38" i="10" l="1"/>
  <c r="M53" i="10" s="1"/>
  <c r="J53" i="10"/>
  <c r="O53" i="10"/>
  <c r="Q53" i="10"/>
  <c r="U53" i="10"/>
  <c r="S53" i="10"/>
  <c r="O67" i="10"/>
  <c r="J67" i="10"/>
  <c r="U42" i="10"/>
  <c r="M67" i="10" s="1"/>
  <c r="Q67" i="10"/>
  <c r="R112" i="10"/>
  <c r="N112" i="10"/>
  <c r="J67" i="9"/>
  <c r="S67" i="9"/>
  <c r="U42" i="9"/>
  <c r="M67" i="9" s="1"/>
  <c r="S60" i="9"/>
  <c r="J53" i="9"/>
  <c r="U38" i="9"/>
  <c r="M53" i="9" s="1"/>
  <c r="Q53" i="9"/>
  <c r="O53" i="9"/>
  <c r="H31" i="9"/>
  <c r="U40" i="9"/>
  <c r="M60" i="9" s="1"/>
  <c r="J60" i="9"/>
  <c r="Q60" i="9"/>
  <c r="O60" i="9"/>
  <c r="N112" i="9"/>
  <c r="R112" i="9"/>
  <c r="T26" i="9"/>
  <c r="J53" i="8"/>
  <c r="N112" i="8"/>
  <c r="U38" i="8"/>
  <c r="M53" i="8" s="1"/>
  <c r="O53" i="8"/>
  <c r="S53" i="8"/>
  <c r="U60" i="8"/>
  <c r="T26" i="8"/>
  <c r="O40" i="8"/>
  <c r="H31" i="8"/>
  <c r="T24" i="6"/>
  <c r="T22" i="6"/>
  <c r="O38" i="6" s="1"/>
  <c r="T20" i="6"/>
  <c r="AB20" i="6"/>
  <c r="T24" i="4"/>
  <c r="T22" i="4"/>
  <c r="T20" i="4"/>
  <c r="H30" i="4" s="1"/>
  <c r="AB20" i="4"/>
  <c r="T26" i="4"/>
  <c r="Z20" i="2"/>
  <c r="N30" i="2" s="1"/>
  <c r="AH20" i="2"/>
  <c r="X112" i="2" s="1"/>
  <c r="Y60" i="2"/>
  <c r="AA42" i="2"/>
  <c r="S67" i="2" s="1"/>
  <c r="Z22" i="2"/>
  <c r="N31" i="2" s="1"/>
  <c r="U67" i="2"/>
  <c r="AA67" i="2"/>
  <c r="P67" i="2"/>
  <c r="W53" i="2"/>
  <c r="AA38" i="2"/>
  <c r="S53" i="2" s="1"/>
  <c r="P53" i="2"/>
  <c r="U53" i="2"/>
  <c r="AA53" i="2"/>
  <c r="Y53" i="2"/>
  <c r="P60" i="2"/>
  <c r="AA40" i="2"/>
  <c r="S60" i="2" s="1"/>
  <c r="W60" i="2"/>
  <c r="U60" i="2"/>
  <c r="O60" i="8" l="1"/>
  <c r="J60" i="8"/>
  <c r="U40" i="8"/>
  <c r="M60" i="8" s="1"/>
  <c r="Q60" i="8"/>
  <c r="O53" i="6"/>
  <c r="Q53" i="6"/>
  <c r="Q40" i="6"/>
  <c r="U60" i="6" s="1"/>
  <c r="Q38" i="6"/>
  <c r="U38" i="6" s="1"/>
  <c r="M53" i="6" s="1"/>
  <c r="H31" i="6"/>
  <c r="O40" i="6"/>
  <c r="H30" i="6"/>
  <c r="T26" i="6"/>
  <c r="R112" i="6"/>
  <c r="N112" i="6"/>
  <c r="R112" i="4"/>
  <c r="N112" i="4"/>
  <c r="H31" i="4"/>
  <c r="T112" i="2"/>
  <c r="Z26" i="2"/>
  <c r="S60" i="6" l="1"/>
  <c r="J53" i="6"/>
  <c r="S53" i="6"/>
  <c r="U53" i="6"/>
  <c r="J60" i="6"/>
  <c r="U40" i="6"/>
  <c r="M60" i="6" s="1"/>
  <c r="O60" i="6"/>
  <c r="Q60" i="6"/>
  <c r="G114" i="1"/>
  <c r="AB108" i="1"/>
  <c r="AB109" i="1"/>
  <c r="AB110" i="1"/>
  <c r="AB107" i="1"/>
  <c r="AB105" i="1"/>
  <c r="AB106" i="1"/>
  <c r="S43" i="1"/>
  <c r="S41" i="1"/>
  <c r="K43" i="1"/>
  <c r="S39" i="1"/>
  <c r="K41" i="1"/>
  <c r="K39" i="1"/>
  <c r="H20" i="1"/>
  <c r="P26" i="1"/>
  <c r="AC9" i="1"/>
  <c r="AC8" i="1"/>
  <c r="AC7" i="1"/>
  <c r="AC24" i="1" s="1"/>
  <c r="H29" i="1" s="1"/>
  <c r="AB9" i="1"/>
  <c r="AD9" i="1" s="1"/>
  <c r="AE9" i="1" s="1" a="1"/>
  <c r="AE9" i="1" s="1"/>
  <c r="AB8" i="1"/>
  <c r="AD8" i="1" s="1"/>
  <c r="AE8" i="1" s="1" a="1"/>
  <c r="AE8" i="1" s="1"/>
  <c r="AB7" i="1"/>
  <c r="H45" i="1"/>
  <c r="G18" i="1"/>
  <c r="AD7" i="1" l="1"/>
  <c r="AE7" i="1" s="1" a="1"/>
  <c r="AE7" i="1" s="1"/>
  <c r="AF7" i="3" s="1" a="1"/>
  <c r="AF7" i="3" s="1"/>
  <c r="AB24" i="1"/>
  <c r="H18" i="1"/>
  <c r="T20" i="1" s="1"/>
  <c r="J113" i="1"/>
  <c r="H54" i="1"/>
  <c r="AB111" i="1"/>
  <c r="Q43" i="1"/>
  <c r="S68" i="1" s="1"/>
  <c r="H47" i="1"/>
  <c r="H46" i="1"/>
  <c r="M18" i="1"/>
  <c r="H68" i="1"/>
  <c r="H61" i="1"/>
  <c r="T24" i="1" l="1"/>
  <c r="T22" i="1"/>
  <c r="O41" i="1" s="1"/>
  <c r="R18" i="1"/>
  <c r="T26" i="1" s="1"/>
  <c r="AF7" i="11" a="1"/>
  <c r="AF7" i="11" s="1"/>
  <c r="P10" i="3"/>
  <c r="P10" i="11"/>
  <c r="O43" i="1"/>
  <c r="Z13" i="11" s="1"/>
  <c r="U68" i="1"/>
  <c r="AB13" i="1"/>
  <c r="Q39" i="1" l="1"/>
  <c r="S54" i="1" s="1"/>
  <c r="Q41" i="1"/>
  <c r="Z12" i="3" s="1"/>
  <c r="O39" i="1"/>
  <c r="R113" i="1"/>
  <c r="P11" i="11" s="1"/>
  <c r="J14" i="11" s="1"/>
  <c r="N113" i="1"/>
  <c r="U43" i="1"/>
  <c r="Z13" i="3"/>
  <c r="U54" i="1" l="1"/>
  <c r="Z12" i="11"/>
  <c r="Z11" i="11"/>
  <c r="S61" i="1"/>
  <c r="U61" i="1"/>
  <c r="U41" i="1"/>
  <c r="U39" i="1"/>
  <c r="W11" i="11" s="1"/>
  <c r="P12" i="3"/>
  <c r="P13" i="3"/>
  <c r="Z11" i="3"/>
  <c r="T14" i="3" s="1"/>
  <c r="P13" i="11"/>
  <c r="P12" i="11"/>
  <c r="Q54" i="1"/>
  <c r="P11" i="3"/>
  <c r="J14" i="3" s="1"/>
  <c r="W13" i="3"/>
  <c r="W13" i="11"/>
  <c r="O54" i="1"/>
  <c r="J54" i="1"/>
  <c r="O61" i="1"/>
  <c r="J61" i="1"/>
  <c r="Q61" i="1"/>
  <c r="M68" i="1"/>
  <c r="Q68" i="1"/>
  <c r="O68" i="1"/>
  <c r="J68" i="1"/>
  <c r="T14" i="11" l="1"/>
  <c r="W12" i="3"/>
  <c r="W12" i="11"/>
  <c r="M61" i="1"/>
  <c r="W11" i="3"/>
  <c r="M5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<sst xmlns="http://schemas.openxmlformats.org/spreadsheetml/2006/main" count="935" uniqueCount="135">
  <si>
    <t>Hours Calculator</t>
  </si>
  <si>
    <t>Funded weeks</t>
  </si>
  <si>
    <t>Max weeks</t>
  </si>
  <si>
    <t>Cumulative hours</t>
  </si>
  <si>
    <t xml:space="preserve">Max total hours available for term </t>
  </si>
  <si>
    <t>Spring Term</t>
  </si>
  <si>
    <t>Section 1</t>
  </si>
  <si>
    <t>Provider Name</t>
  </si>
  <si>
    <t>Autumn Term</t>
  </si>
  <si>
    <t>Summer Term</t>
  </si>
  <si>
    <t>Child Name</t>
  </si>
  <si>
    <t>Autumn &amp; Spring Term</t>
  </si>
  <si>
    <t>Please download a new copy for every child to ensure the details are correct.</t>
  </si>
  <si>
    <t>Child DOB</t>
  </si>
  <si>
    <t>Spring &amp; Summer Term</t>
  </si>
  <si>
    <t>Summer &amp; Autumn Term</t>
  </si>
  <si>
    <t>Section 2</t>
  </si>
  <si>
    <t>Select Term / Terms for offer:</t>
  </si>
  <si>
    <t>Year</t>
  </si>
  <si>
    <t xml:space="preserve">Select Funding Entitlement: </t>
  </si>
  <si>
    <t>3/4 Year Old (Universal 15 Hours)</t>
  </si>
  <si>
    <t>Funded Weeks</t>
  </si>
  <si>
    <t>Maximum Number of Funded Weeks Available for Stretched Offer</t>
  </si>
  <si>
    <t>Maximum Total Available Hours</t>
  </si>
  <si>
    <t>2 Year Old</t>
  </si>
  <si>
    <t>3/4 Year Old (Extended 30 Hours)</t>
  </si>
  <si>
    <t>Actual hours per week to claim</t>
  </si>
  <si>
    <t>Number of hours using</t>
  </si>
  <si>
    <t>Number of Universal hours per week to claim (e.g. 15)</t>
  </si>
  <si>
    <t>Universal hours per week to claim</t>
  </si>
  <si>
    <t>Number of Extended hours per week to claim (e.g. 15)</t>
  </si>
  <si>
    <t xml:space="preserve">Extended hours per week to claim </t>
  </si>
  <si>
    <t>Offer Type</t>
  </si>
  <si>
    <t>Section 3</t>
  </si>
  <si>
    <t xml:space="preserve">Number of weeks attending per term </t>
  </si>
  <si>
    <t>Autumn</t>
  </si>
  <si>
    <t>Spring</t>
  </si>
  <si>
    <t>Summer</t>
  </si>
  <si>
    <t>Term</t>
  </si>
  <si>
    <t>Setting name(s)</t>
  </si>
  <si>
    <t>No. hours per week</t>
  </si>
  <si>
    <t>No. weeks</t>
  </si>
  <si>
    <t>Total Termly Hours</t>
  </si>
  <si>
    <t>Universal</t>
  </si>
  <si>
    <t>Extended</t>
  </si>
  <si>
    <t>Section 4</t>
  </si>
  <si>
    <t>Autumn Task</t>
  </si>
  <si>
    <t>Weeks Attended for term</t>
  </si>
  <si>
    <t xml:space="preserve">Average Hours Attended per week </t>
  </si>
  <si>
    <t>Hours Attended for term</t>
  </si>
  <si>
    <t>Universal Hours Claimed per week</t>
  </si>
  <si>
    <t>Universal Hours Claimed for term</t>
  </si>
  <si>
    <t>Extended Hours Claimed per week</t>
  </si>
  <si>
    <t>Extended Hours Claimed for term</t>
  </si>
  <si>
    <t>Spring Task</t>
  </si>
  <si>
    <t>Summer Task</t>
  </si>
  <si>
    <t>Section 5</t>
  </si>
  <si>
    <t>Delete days:</t>
  </si>
  <si>
    <t>● Where your setting is closed (including weekends and bank holidays if you are closed)</t>
  </si>
  <si>
    <t>● Before the child's start date</t>
  </si>
  <si>
    <t>● After the child's end date</t>
  </si>
  <si>
    <t>● For absences where funding cannot be claimed</t>
  </si>
  <si>
    <t>● Where EEF hours are not claimed</t>
  </si>
  <si>
    <t>● If not a leap year</t>
  </si>
  <si>
    <t>Jan</t>
  </si>
  <si>
    <t>Feb</t>
  </si>
  <si>
    <t>Mar</t>
  </si>
  <si>
    <t>Apr</t>
  </si>
  <si>
    <t>May</t>
  </si>
  <si>
    <t>Jun</t>
  </si>
  <si>
    <t>Jul</t>
  </si>
  <si>
    <t>Aug</t>
  </si>
  <si>
    <t>Sep</t>
  </si>
  <si>
    <t>Oct</t>
  </si>
  <si>
    <t>Nov</t>
  </si>
  <si>
    <t>Dec</t>
  </si>
  <si>
    <t>NUMBER OF DAYS</t>
  </si>
  <si>
    <t>Number of funded hours per day</t>
  </si>
  <si>
    <t>Section 6</t>
  </si>
  <si>
    <t>Stretched Offer Agreement</t>
  </si>
  <si>
    <t>Hours per week attending</t>
  </si>
  <si>
    <t>Hours to claim</t>
  </si>
  <si>
    <t>Banked hours</t>
  </si>
  <si>
    <t xml:space="preserve">Autumn </t>
  </si>
  <si>
    <t>Hours to be used term time</t>
  </si>
  <si>
    <t xml:space="preserve">Spring </t>
  </si>
  <si>
    <t>Hours to be used outside of term</t>
  </si>
  <si>
    <t xml:space="preserve">Summer </t>
  </si>
  <si>
    <t>I agree that the Childcare Provider named above may claim additional hours in a term on behalf of my child so that my child can access early education hours during holiday weeks.</t>
  </si>
  <si>
    <t>I agree</t>
  </si>
  <si>
    <t>I understand</t>
  </si>
  <si>
    <t>Authorised by Parent/Carer (PRINT)</t>
  </si>
  <si>
    <t>Date</t>
  </si>
  <si>
    <r>
      <t xml:space="preserve">Signed (or state </t>
    </r>
    <r>
      <rPr>
        <b/>
        <sz val="11"/>
        <color theme="1"/>
        <rFont val="Arial"/>
        <family val="2"/>
      </rPr>
      <t>returned by email)</t>
    </r>
  </si>
  <si>
    <t>Email address (if form is returned electronically your email address will represent signature and your declaration that this claim is correct)</t>
  </si>
  <si>
    <t>This page cannot be edited</t>
  </si>
  <si>
    <t>TEST PROVIDER</t>
  </si>
  <si>
    <t>Test Child</t>
  </si>
  <si>
    <t xml:space="preserve">Notes to User: </t>
  </si>
  <si>
    <t>● Ensure you download and save a new copy of the calculator for every child. This ensures that no mistakes are made.</t>
  </si>
  <si>
    <t>● (Optional) If you are creating stretched offers for multiple children, you can copy and paste the dates you are closed from section 4. Ensure you do not copy dates that the child is not attending (if they are not the same).</t>
  </si>
  <si>
    <t>● The calculator is for your guidance only, when completing stretched offers.</t>
  </si>
  <si>
    <t>Autumn Headcount Task</t>
  </si>
  <si>
    <t>Spring Headcount Task</t>
  </si>
  <si>
    <t>Summer Headcount Task</t>
  </si>
  <si>
    <t>TEST Provider</t>
  </si>
  <si>
    <t>Example 1</t>
  </si>
  <si>
    <t>Example 3</t>
  </si>
  <si>
    <t>Example 4</t>
  </si>
  <si>
    <t>Number of Funded/Universal hours per week to claim (e.g. 15)</t>
  </si>
  <si>
    <t>Expanded/
Extended</t>
  </si>
  <si>
    <t>Funded/
Universal</t>
  </si>
  <si>
    <t>Funded/ Universal Hours Claimed per week</t>
  </si>
  <si>
    <t>Funded/ Universal Hours Claimed for term</t>
  </si>
  <si>
    <t>Expanded/Extended Hours Claimed per week</t>
  </si>
  <si>
    <t>Expanded/Extended Hours Claimed for term</t>
  </si>
  <si>
    <t xml:space="preserve">I agree and understand that if my child leaves this provider part way through a funding year then the payment for any additional hours that have been claimed in a previous term but not yet accessed will remain with this provider </t>
  </si>
  <si>
    <t>I understand that this means that my child cannot then access these additional hours elsewhere during this funded year.</t>
  </si>
  <si>
    <t>Multiplier</t>
  </si>
  <si>
    <t>Universal?</t>
  </si>
  <si>
    <t>Extended?</t>
  </si>
  <si>
    <t>Y</t>
  </si>
  <si>
    <t>N</t>
  </si>
  <si>
    <t>Weekly Hours</t>
  </si>
  <si>
    <t>User Selections</t>
  </si>
  <si>
    <t>Max Uni</t>
  </si>
  <si>
    <t>Max Ext</t>
  </si>
  <si>
    <t>Universal 15 Hours (3&amp;4 Year Olds)</t>
  </si>
  <si>
    <t>Working Parent Family Extended 30 Hours (3&amp;4 Year Olds)</t>
  </si>
  <si>
    <t>Disadvantaged/Non-Economic Funded 15 Hours (2 Year Olds)</t>
  </si>
  <si>
    <t>Number of Expanded/Extended hours per week to claim (e.g. 15)</t>
  </si>
  <si>
    <t>Example 2</t>
  </si>
  <si>
    <t>Funded/Universal hours per week to claim</t>
  </si>
  <si>
    <t xml:space="preserve">Expanded/Extended hours per week to claim </t>
  </si>
  <si>
    <t>Working Parent Family Expanded 30 Hours (9 Months to 2 Year Olds)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</si>
</sst>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Arial"/>
      <family val="2"/>
    </font>
    <font>
      <sz val="12"/>
      <color rgb="FF0070C0"/>
      <name val="Arial"/>
      <family val="2"/>
    </font>
    <font>
      <b/>
      <sz val="12"/>
      <color theme="1"/>
      <name val="Arial"/>
      <family val="2"/>
    </font>
    <font>
      <sz val="9"/>
      <color theme="1"/>
      <name val="Arial"/>
      <family val="2"/>
    </font>
    <font>
      <b/>
      <sz val="11"/>
      <color theme="1"/>
      <name val="Arial"/>
      <family val="2"/>
    </font>
    <font>
      <b/>
      <sz val="10"/>
      <color theme="1"/>
      <name val="Arial"/>
      <family val="2"/>
    </font>
    <font>
      <b/>
      <sz val="14"/>
      <color theme="1"/>
      <name val="Arial"/>
      <family val="2"/>
    </font>
    <font>
      <sz val="10"/>
      <color rgb="FFFF0000"/>
      <name val="Arial"/>
      <family val="2"/>
    </font>
    <font>
      <b/>
      <sz val="12"/>
      <color theme="1"/>
      <name val="Calibri"/>
      <family val="2"/>
      <scheme val="minor"/>
    </font>
    <font>
      <sz val="10"/>
      <color theme="1"/>
      <name val="Arial"/>
      <family val="2"/>
    </font>
    <font>
      <sz val="12"/>
      <color rgb="FFFF0000"/>
      <name val="Arial"/>
      <family val="2"/>
    </font>
    <font>
      <b/>
      <sz val="11"/>
      <color theme="6" tint="-0.499984740745262"/>
      <name val="Calibri"/>
      <family val="2"/>
      <scheme val="minor"/>
    </font>
    <font>
      <sz val="12"/>
      <color theme="9"/>
      <name val="Calibri"/>
      <family val="2"/>
      <scheme val="minor"/>
    </font>
    <font>
      <sz val="12"/>
      <color theme="9"/>
      <name val="Calibri"/>
      <family val="2"/>
    </font>
    <font>
      <sz val="11"/>
      <color theme="1"/>
      <name val="Arial"/>
      <family val="2"/>
    </font>
    <font>
      <sz val="7.8"/>
      <color theme="1"/>
      <name val="Arial"/>
      <family val="2"/>
    </font>
    <font>
      <b/>
      <sz val="9"/>
      <color theme="1"/>
      <name val="Arial"/>
      <family val="2"/>
    </font>
    <font>
      <b/>
      <sz val="10.8"/>
      <color theme="6" tint="-0.499984740745262"/>
      <name val="Calibri"/>
      <family val="2"/>
      <scheme val="minor"/>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1"/>
        <bgColor indexed="64"/>
      </patternFill>
    </fill>
    <fill>
      <patternFill patternType="solid">
        <fgColor rgb="FFEFF7FF"/>
        <bgColor indexed="64"/>
      </patternFill>
    </fill>
    <fill>
      <patternFill patternType="solid">
        <fgColor rgb="FFD9ECFF"/>
        <bgColor indexed="64"/>
      </patternFill>
    </fill>
  </fills>
  <borders count="60">
    <border>
      <left/>
      <right/>
      <top/>
      <bottom/>
      <diagonal/>
    </border>
    <border>
      <left style="medium">
        <color theme="1"/>
      </left>
      <right style="medium">
        <color theme="1"/>
      </right>
      <top style="medium">
        <color theme="1"/>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indexed="64"/>
      </bottom>
      <diagonal/>
    </border>
    <border>
      <left/>
      <right style="medium">
        <color theme="1"/>
      </right>
      <top/>
      <bottom style="medium">
        <color indexed="64"/>
      </bottom>
      <diagonal/>
    </border>
    <border>
      <left style="medium">
        <color indexed="64"/>
      </left>
      <right/>
      <top/>
      <bottom style="medium">
        <color indexed="64"/>
      </bottom>
      <diagonal/>
    </border>
    <border>
      <left/>
      <right style="medium">
        <color theme="1"/>
      </right>
      <top style="medium">
        <color indexed="64"/>
      </top>
      <bottom/>
      <diagonal/>
    </border>
    <border>
      <left style="medium">
        <color theme="1"/>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268">
    <xf numFmtId="0" fontId="0" fillId="0" borderId="0" xfId="0"/>
    <xf numFmtId="0" fontId="1" fillId="0" borderId="32"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33" xfId="0" applyFont="1" applyBorder="1" applyAlignment="1" applyProtection="1">
      <alignment horizontal="center" vertical="center"/>
      <protection locked="0"/>
    </xf>
    <xf numFmtId="0" fontId="1" fillId="8" borderId="25" xfId="0" applyFont="1" applyFill="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36" xfId="0" applyFont="1" applyBorder="1" applyAlignment="1" applyProtection="1">
      <alignment horizontal="center" vertical="center"/>
      <protection locked="0"/>
    </xf>
    <xf numFmtId="0" fontId="1" fillId="0" borderId="35" xfId="0" applyFont="1" applyBorder="1" applyAlignment="1" applyProtection="1">
      <alignment horizontal="center" vertical="center"/>
      <protection locked="0"/>
    </xf>
    <xf numFmtId="0" fontId="1" fillId="0" borderId="0" xfId="0" applyFont="1" applyAlignment="1">
      <alignment horizontal="left" vertical="center"/>
    </xf>
    <xf numFmtId="0" fontId="1" fillId="2" borderId="0" xfId="0" applyFont="1" applyFill="1" applyAlignment="1">
      <alignment horizontal="left" vertical="center"/>
    </xf>
    <xf numFmtId="0" fontId="0" fillId="0" borderId="0" xfId="0" applyAlignment="1">
      <alignment horizontal="left" vertical="center"/>
    </xf>
    <xf numFmtId="0" fontId="0" fillId="2" borderId="0" xfId="0" applyFill="1" applyAlignment="1">
      <alignment horizontal="left" vertical="center"/>
    </xf>
    <xf numFmtId="0" fontId="1" fillId="2" borderId="2" xfId="0" applyFont="1" applyFill="1" applyBorder="1" applyAlignment="1">
      <alignment horizontal="left" vertical="center"/>
    </xf>
    <xf numFmtId="0" fontId="4" fillId="2" borderId="3" xfId="0" applyFont="1" applyFill="1" applyBorder="1" applyAlignment="1">
      <alignment horizontal="left" vertical="center"/>
    </xf>
    <xf numFmtId="0" fontId="4" fillId="2" borderId="4" xfId="0" applyFont="1" applyFill="1" applyBorder="1" applyAlignment="1">
      <alignment horizontal="left" vertical="center"/>
    </xf>
    <xf numFmtId="0" fontId="1" fillId="0" borderId="0" xfId="0" applyFont="1" applyAlignment="1">
      <alignment horizontal="left" vertical="center" textRotation="90"/>
    </xf>
    <xf numFmtId="0" fontId="3" fillId="0" borderId="0" xfId="0" applyFont="1" applyAlignment="1">
      <alignment horizontal="left" vertical="center"/>
    </xf>
    <xf numFmtId="0" fontId="0" fillId="2" borderId="5" xfId="0" applyFill="1" applyBorder="1" applyAlignment="1">
      <alignment horizontal="left" vertical="center"/>
    </xf>
    <xf numFmtId="0" fontId="1" fillId="2" borderId="3" xfId="0" applyFont="1" applyFill="1" applyBorder="1" applyAlignment="1">
      <alignment horizontal="left" vertical="center"/>
    </xf>
    <xf numFmtId="0" fontId="1" fillId="2" borderId="4" xfId="0" applyFont="1" applyFill="1" applyBorder="1" applyAlignment="1">
      <alignment horizontal="left" vertical="center"/>
    </xf>
    <xf numFmtId="0" fontId="0" fillId="2" borderId="6" xfId="0" applyFill="1" applyBorder="1" applyAlignment="1">
      <alignment horizontal="left" vertical="center"/>
    </xf>
    <xf numFmtId="0" fontId="1" fillId="2" borderId="7" xfId="0" applyFont="1" applyFill="1" applyBorder="1" applyAlignment="1">
      <alignment horizontal="left" vertical="center"/>
    </xf>
    <xf numFmtId="0" fontId="1" fillId="3" borderId="0" xfId="0" applyFont="1" applyFill="1" applyAlignment="1">
      <alignment horizontal="left" vertical="center"/>
    </xf>
    <xf numFmtId="0" fontId="10" fillId="2" borderId="6" xfId="0" applyFont="1" applyFill="1" applyBorder="1" applyAlignment="1">
      <alignment horizontal="left" vertical="center"/>
    </xf>
    <xf numFmtId="0" fontId="0" fillId="2" borderId="8" xfId="0" applyFill="1" applyBorder="1" applyAlignment="1">
      <alignment horizontal="left" vertical="center"/>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3" xfId="0" applyFont="1" applyFill="1" applyBorder="1" applyAlignment="1">
      <alignment horizontal="left" vertical="center"/>
    </xf>
    <xf numFmtId="0" fontId="1" fillId="2" borderId="0" xfId="0" quotePrefix="1" applyFont="1" applyFill="1" applyAlignment="1">
      <alignment horizontal="left" vertical="center"/>
    </xf>
    <xf numFmtId="0" fontId="8" fillId="0" borderId="0" xfId="0" applyFont="1" applyAlignment="1">
      <alignment horizontal="left" vertical="center"/>
    </xf>
    <xf numFmtId="0" fontId="0" fillId="5" borderId="25" xfId="0" applyFill="1" applyBorder="1"/>
    <xf numFmtId="0" fontId="2" fillId="0" borderId="0" xfId="0" applyFont="1" applyAlignment="1">
      <alignment horizontal="left" vertical="center"/>
    </xf>
    <xf numFmtId="0" fontId="11" fillId="0" borderId="28" xfId="0" applyFont="1" applyBorder="1" applyAlignment="1">
      <alignment vertical="center" wrapText="1"/>
    </xf>
    <xf numFmtId="0" fontId="3" fillId="0" borderId="0" xfId="0" applyFont="1" applyAlignment="1">
      <alignment horizontal="center" vertical="center" textRotation="90"/>
    </xf>
    <xf numFmtId="0" fontId="3" fillId="0" borderId="0" xfId="0" applyFont="1"/>
    <xf numFmtId="2" fontId="1" fillId="0" borderId="0" xfId="0" applyNumberFormat="1" applyFont="1" applyAlignment="1">
      <alignment horizontal="left" vertical="center"/>
    </xf>
    <xf numFmtId="0" fontId="3" fillId="0" borderId="0" xfId="0" applyFont="1" applyAlignment="1">
      <alignment vertical="center" textRotation="90"/>
    </xf>
    <xf numFmtId="0" fontId="3" fillId="2" borderId="29" xfId="0" applyFont="1" applyFill="1" applyBorder="1" applyAlignment="1">
      <alignment horizontal="center" vertical="center"/>
    </xf>
    <xf numFmtId="0" fontId="3" fillId="2" borderId="30" xfId="0" applyFont="1" applyFill="1" applyBorder="1" applyAlignment="1">
      <alignment horizontal="center" vertical="center"/>
    </xf>
    <xf numFmtId="0" fontId="3" fillId="2" borderId="31" xfId="0" applyFont="1" applyFill="1" applyBorder="1" applyAlignment="1">
      <alignment horizontal="center" vertical="center"/>
    </xf>
    <xf numFmtId="0" fontId="1" fillId="0" borderId="32" xfId="0" applyFont="1" applyBorder="1" applyAlignment="1">
      <alignment horizontal="center" vertical="center"/>
    </xf>
    <xf numFmtId="0" fontId="1" fillId="0" borderId="25"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vertical="center"/>
    </xf>
    <xf numFmtId="0" fontId="0" fillId="2" borderId="0" xfId="0" applyFill="1"/>
    <xf numFmtId="0" fontId="1" fillId="2" borderId="47" xfId="0" applyFont="1" applyFill="1" applyBorder="1" applyAlignment="1">
      <alignment horizontal="left" vertical="center"/>
    </xf>
    <xf numFmtId="0" fontId="1" fillId="2" borderId="48" xfId="0" applyFont="1" applyFill="1" applyBorder="1" applyAlignment="1">
      <alignment horizontal="left" vertical="center"/>
    </xf>
    <xf numFmtId="0" fontId="1" fillId="2" borderId="36" xfId="0" applyFont="1" applyFill="1" applyBorder="1" applyAlignment="1">
      <alignment horizontal="left" vertical="center"/>
    </xf>
    <xf numFmtId="0" fontId="1" fillId="8" borderId="25" xfId="0" applyFont="1" applyFill="1" applyBorder="1" applyAlignment="1">
      <alignment horizontal="center" vertical="center"/>
    </xf>
    <xf numFmtId="0" fontId="1" fillId="9" borderId="25" xfId="0" applyFont="1" applyFill="1" applyBorder="1" applyAlignment="1">
      <alignment horizontal="center" vertical="center"/>
    </xf>
    <xf numFmtId="0" fontId="1" fillId="0" borderId="34" xfId="0" applyFont="1" applyBorder="1" applyAlignment="1">
      <alignment horizontal="center" vertical="center"/>
    </xf>
    <xf numFmtId="0" fontId="1" fillId="9" borderId="35" xfId="0" applyFont="1" applyFill="1" applyBorder="1" applyAlignment="1">
      <alignment horizontal="center" vertical="center"/>
    </xf>
    <xf numFmtId="0" fontId="1" fillId="0" borderId="36" xfId="0" applyFont="1" applyBorder="1" applyAlignment="1">
      <alignment horizontal="center" vertical="center"/>
    </xf>
    <xf numFmtId="0" fontId="1" fillId="9" borderId="34" xfId="0" applyFont="1" applyFill="1" applyBorder="1" applyAlignment="1">
      <alignment horizontal="center" vertical="center"/>
    </xf>
    <xf numFmtId="0" fontId="1" fillId="0" borderId="35" xfId="0" applyFont="1" applyBorder="1" applyAlignment="1">
      <alignment horizontal="center" vertical="center"/>
    </xf>
    <xf numFmtId="0" fontId="15" fillId="0" borderId="0" xfId="0" applyFont="1" applyAlignment="1">
      <alignment horizontal="left" vertical="center"/>
    </xf>
    <xf numFmtId="0" fontId="0" fillId="3" borderId="0" xfId="0" applyFill="1"/>
    <xf numFmtId="0" fontId="2" fillId="2" borderId="0" xfId="0" applyFont="1" applyFill="1" applyAlignment="1">
      <alignment horizontal="left" vertical="center"/>
    </xf>
    <xf numFmtId="0" fontId="15" fillId="2" borderId="0" xfId="0" applyFont="1" applyFill="1"/>
    <xf numFmtId="0" fontId="15" fillId="0" borderId="0" xfId="0" applyFont="1"/>
    <xf numFmtId="0" fontId="15" fillId="0" borderId="0" xfId="0" applyFont="1" applyAlignment="1">
      <alignment horizontal="left"/>
    </xf>
    <xf numFmtId="0" fontId="15" fillId="2" borderId="2" xfId="0" applyFont="1" applyFill="1" applyBorder="1"/>
    <xf numFmtId="0" fontId="15" fillId="2" borderId="3" xfId="0" applyFont="1" applyFill="1" applyBorder="1"/>
    <xf numFmtId="0" fontId="15" fillId="2" borderId="4" xfId="0" applyFont="1" applyFill="1" applyBorder="1"/>
    <xf numFmtId="0" fontId="15" fillId="2" borderId="37" xfId="0" applyFont="1" applyFill="1" applyBorder="1"/>
    <xf numFmtId="0" fontId="15" fillId="2" borderId="7" xfId="0" applyFont="1" applyFill="1" applyBorder="1"/>
    <xf numFmtId="0" fontId="3" fillId="0" borderId="0" xfId="0" applyFont="1" applyAlignment="1">
      <alignment horizontal="center" vertical="center"/>
    </xf>
    <xf numFmtId="14" fontId="3" fillId="0" borderId="0" xfId="0" applyNumberFormat="1" applyFont="1" applyAlignment="1">
      <alignment horizontal="center" vertical="center"/>
    </xf>
    <xf numFmtId="0" fontId="15" fillId="2" borderId="19" xfId="0" quotePrefix="1" applyFont="1" applyFill="1" applyBorder="1"/>
    <xf numFmtId="0" fontId="15" fillId="2" borderId="9" xfId="0" applyFont="1" applyFill="1" applyBorder="1"/>
    <xf numFmtId="0" fontId="15" fillId="2" borderId="10" xfId="0" applyFont="1" applyFill="1" applyBorder="1"/>
    <xf numFmtId="0" fontId="8" fillId="0" borderId="0" xfId="0" applyFont="1" applyAlignment="1">
      <alignment vertical="center"/>
    </xf>
    <xf numFmtId="0" fontId="0" fillId="2" borderId="2" xfId="0" applyFill="1" applyBorder="1" applyAlignment="1">
      <alignment horizontal="left" vertical="center"/>
    </xf>
    <xf numFmtId="0" fontId="0" fillId="2" borderId="37" xfId="0" applyFill="1" applyBorder="1" applyAlignment="1">
      <alignment horizontal="left" vertical="center"/>
    </xf>
    <xf numFmtId="0" fontId="10" fillId="2" borderId="37" xfId="0" applyFont="1" applyFill="1" applyBorder="1" applyAlignment="1">
      <alignment horizontal="left" vertical="center"/>
    </xf>
    <xf numFmtId="0" fontId="0" fillId="2" borderId="19" xfId="0" applyFill="1" applyBorder="1" applyAlignment="1">
      <alignment horizontal="left" vertical="center"/>
    </xf>
    <xf numFmtId="0" fontId="1" fillId="2" borderId="37" xfId="0" applyFont="1" applyFill="1" applyBorder="1" applyAlignment="1">
      <alignment horizontal="left" vertical="center"/>
    </xf>
    <xf numFmtId="0" fontId="1" fillId="2" borderId="19" xfId="0" applyFont="1" applyFill="1" applyBorder="1" applyAlignment="1">
      <alignment horizontal="left" vertical="center"/>
    </xf>
    <xf numFmtId="0" fontId="3" fillId="2" borderId="22" xfId="0" applyFont="1" applyFill="1" applyBorder="1" applyAlignment="1">
      <alignment horizontal="left" vertical="center"/>
    </xf>
    <xf numFmtId="0" fontId="1" fillId="2" borderId="23" xfId="0" applyFont="1" applyFill="1" applyBorder="1" applyAlignment="1">
      <alignment horizontal="left" vertical="center"/>
    </xf>
    <xf numFmtId="0" fontId="1" fillId="2" borderId="24" xfId="0" applyFont="1" applyFill="1" applyBorder="1" applyAlignment="1">
      <alignment horizontal="left" vertical="center"/>
    </xf>
    <xf numFmtId="0" fontId="1" fillId="11" borderId="2" xfId="0" applyFont="1" applyFill="1" applyBorder="1" applyAlignment="1">
      <alignment horizontal="left" vertical="center"/>
    </xf>
    <xf numFmtId="0" fontId="1" fillId="11" borderId="3" xfId="0" applyFont="1" applyFill="1" applyBorder="1" applyAlignment="1">
      <alignment horizontal="left" vertical="center"/>
    </xf>
    <xf numFmtId="0" fontId="1" fillId="11" borderId="37" xfId="0" applyFont="1" applyFill="1" applyBorder="1" applyAlignment="1">
      <alignment horizontal="left" vertical="center"/>
    </xf>
    <xf numFmtId="0" fontId="1" fillId="11" borderId="0" xfId="0" applyFont="1" applyFill="1" applyAlignment="1">
      <alignment horizontal="left" vertical="center"/>
    </xf>
    <xf numFmtId="0" fontId="1" fillId="11" borderId="19" xfId="0" applyFont="1" applyFill="1" applyBorder="1" applyAlignment="1">
      <alignment horizontal="left" vertical="center"/>
    </xf>
    <xf numFmtId="0" fontId="1" fillId="11" borderId="9" xfId="0" applyFont="1" applyFill="1" applyBorder="1" applyAlignment="1">
      <alignment horizontal="left" vertical="center"/>
    </xf>
    <xf numFmtId="0" fontId="1" fillId="11" borderId="5" xfId="0" applyFont="1" applyFill="1" applyBorder="1" applyAlignment="1">
      <alignment horizontal="left" vertical="center"/>
    </xf>
    <xf numFmtId="0" fontId="1" fillId="11" borderId="6" xfId="0" applyFont="1" applyFill="1" applyBorder="1" applyAlignment="1">
      <alignment horizontal="left" vertical="center"/>
    </xf>
    <xf numFmtId="0" fontId="1" fillId="11" borderId="8" xfId="0" applyFont="1" applyFill="1" applyBorder="1" applyAlignment="1">
      <alignment horizontal="left" vertical="center"/>
    </xf>
    <xf numFmtId="0" fontId="1" fillId="5" borderId="2" xfId="0" applyFont="1" applyFill="1" applyBorder="1" applyAlignment="1">
      <alignment horizontal="center" vertical="center"/>
    </xf>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19" xfId="0" applyFont="1" applyFill="1" applyBorder="1" applyAlignment="1">
      <alignment horizontal="center" vertical="center"/>
    </xf>
    <xf numFmtId="0" fontId="1" fillId="5" borderId="9" xfId="0" applyFont="1" applyFill="1" applyBorder="1" applyAlignment="1">
      <alignment horizontal="center" vertical="center"/>
    </xf>
    <xf numFmtId="0" fontId="1" fillId="5" borderId="10" xfId="0" applyFont="1" applyFill="1" applyBorder="1" applyAlignment="1">
      <alignment horizontal="center" vertical="center"/>
    </xf>
    <xf numFmtId="2" fontId="1" fillId="5" borderId="2" xfId="0" applyNumberFormat="1" applyFont="1" applyFill="1" applyBorder="1" applyAlignment="1">
      <alignment horizontal="center" vertical="center" wrapText="1"/>
    </xf>
    <xf numFmtId="2" fontId="1" fillId="5" borderId="3" xfId="0" applyNumberFormat="1" applyFont="1" applyFill="1" applyBorder="1" applyAlignment="1">
      <alignment horizontal="center" vertical="center" wrapText="1"/>
    </xf>
    <xf numFmtId="2" fontId="1" fillId="5" borderId="4" xfId="0" applyNumberFormat="1" applyFont="1" applyFill="1" applyBorder="1" applyAlignment="1">
      <alignment horizontal="center" vertical="center" wrapText="1"/>
    </xf>
    <xf numFmtId="2" fontId="1" fillId="5" borderId="19" xfId="0" applyNumberFormat="1" applyFont="1" applyFill="1" applyBorder="1" applyAlignment="1">
      <alignment horizontal="center" vertical="center" wrapText="1"/>
    </xf>
    <xf numFmtId="2" fontId="1" fillId="5" borderId="9" xfId="0" applyNumberFormat="1" applyFont="1" applyFill="1" applyBorder="1" applyAlignment="1">
      <alignment horizontal="center" vertical="center" wrapText="1"/>
    </xf>
    <xf numFmtId="2" fontId="1" fillId="5" borderId="10" xfId="0" applyNumberFormat="1" applyFont="1" applyFill="1" applyBorder="1" applyAlignment="1">
      <alignment horizontal="center" vertical="center" wrapText="1"/>
    </xf>
    <xf numFmtId="0" fontId="3" fillId="4" borderId="0" xfId="0" applyFont="1" applyFill="1" applyAlignment="1">
      <alignment horizontal="center" vertical="center" textRotation="90"/>
    </xf>
    <xf numFmtId="0" fontId="15" fillId="0" borderId="0" xfId="0" applyFont="1" applyAlignment="1">
      <alignment horizontal="center" vertical="center"/>
    </xf>
    <xf numFmtId="0" fontId="15" fillId="0" borderId="0" xfId="0" applyFont="1" applyAlignment="1">
      <alignment horizontal="left" vertical="center" wrapText="1"/>
    </xf>
    <xf numFmtId="0" fontId="15" fillId="0" borderId="0" xfId="0" applyFont="1" applyAlignment="1">
      <alignment horizontal="left"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7"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2" fontId="13" fillId="0" borderId="38" xfId="0" applyNumberFormat="1" applyFont="1" applyBorder="1" applyAlignment="1">
      <alignment horizontal="right" vertical="top"/>
    </xf>
    <xf numFmtId="0" fontId="12" fillId="10" borderId="39" xfId="0" applyFont="1" applyFill="1" applyBorder="1" applyAlignment="1">
      <alignment horizontal="left" vertical="top" wrapText="1" indent="1"/>
    </xf>
    <xf numFmtId="0" fontId="12" fillId="10" borderId="40" xfId="0" applyFont="1" applyFill="1" applyBorder="1" applyAlignment="1">
      <alignment horizontal="left" vertical="top" wrapText="1" indent="1"/>
    </xf>
    <xf numFmtId="0" fontId="12" fillId="10" borderId="42" xfId="0" applyFont="1" applyFill="1" applyBorder="1" applyAlignment="1">
      <alignment horizontal="left" vertical="top" wrapText="1" indent="1"/>
    </xf>
    <xf numFmtId="0" fontId="12" fillId="10" borderId="0" xfId="0" applyFont="1" applyFill="1" applyAlignment="1">
      <alignment horizontal="left" vertical="top" wrapText="1" indent="1"/>
    </xf>
    <xf numFmtId="0" fontId="12" fillId="10" borderId="44" xfId="0" applyFont="1" applyFill="1" applyBorder="1" applyAlignment="1">
      <alignment horizontal="left" vertical="top" wrapText="1" indent="1"/>
    </xf>
    <xf numFmtId="0" fontId="12" fillId="10" borderId="45" xfId="0" applyFont="1" applyFill="1" applyBorder="1" applyAlignment="1">
      <alignment horizontal="left" vertical="top" wrapText="1" indent="1"/>
    </xf>
    <xf numFmtId="0" fontId="12" fillId="10" borderId="41" xfId="0" applyFont="1" applyFill="1" applyBorder="1" applyAlignment="1">
      <alignment horizontal="left" vertical="top" wrapText="1" indent="1"/>
    </xf>
    <xf numFmtId="0" fontId="12" fillId="10" borderId="43" xfId="0" applyFont="1" applyFill="1" applyBorder="1" applyAlignment="1">
      <alignment horizontal="left" vertical="top" wrapText="1" indent="1"/>
    </xf>
    <xf numFmtId="0" fontId="12" fillId="10" borderId="46" xfId="0" applyFont="1" applyFill="1" applyBorder="1" applyAlignment="1">
      <alignment horizontal="left" vertical="top" wrapText="1" indent="1"/>
    </xf>
    <xf numFmtId="1" fontId="13" fillId="0" borderId="38" xfId="0" applyNumberFormat="1" applyFont="1" applyBorder="1" applyAlignment="1">
      <alignment horizontal="right" vertical="top"/>
    </xf>
    <xf numFmtId="0" fontId="8" fillId="0" borderId="0" xfId="0" applyFont="1" applyAlignment="1">
      <alignment horizontal="center" vertical="center" wrapText="1"/>
    </xf>
    <xf numFmtId="0" fontId="11" fillId="0" borderId="0" xfId="0" applyFont="1" applyAlignment="1">
      <alignment horizontal="center" vertical="center" wrapText="1"/>
    </xf>
    <xf numFmtId="1" fontId="14" fillId="0" borderId="38" xfId="0" applyNumberFormat="1" applyFont="1" applyBorder="1" applyAlignment="1">
      <alignment horizontal="right" vertical="top"/>
    </xf>
    <xf numFmtId="2" fontId="14" fillId="0" borderId="38" xfId="0" applyNumberFormat="1" applyFont="1" applyBorder="1" applyAlignment="1">
      <alignment horizontal="right" vertical="top"/>
    </xf>
    <xf numFmtId="0" fontId="0" fillId="5" borderId="25" xfId="0" applyFill="1" applyBorder="1" applyAlignment="1">
      <alignment horizontal="center"/>
    </xf>
    <xf numFmtId="0" fontId="0" fillId="0" borderId="25" xfId="0" applyBorder="1" applyAlignment="1">
      <alignment horizontal="center"/>
    </xf>
    <xf numFmtId="2" fontId="0" fillId="0" borderId="25" xfId="0" applyNumberForma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3" fillId="2" borderId="22"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3" fillId="5" borderId="22" xfId="0" applyFont="1" applyFill="1" applyBorder="1" applyAlignment="1">
      <alignment horizontal="center" vertical="center"/>
    </xf>
    <xf numFmtId="0" fontId="3" fillId="5" borderId="23" xfId="0" applyFont="1" applyFill="1" applyBorder="1" applyAlignment="1">
      <alignment horizontal="center" vertical="center"/>
    </xf>
    <xf numFmtId="0" fontId="1" fillId="6" borderId="22" xfId="0" applyFont="1" applyFill="1" applyBorder="1" applyAlignment="1" applyProtection="1">
      <alignment horizontal="center" vertical="center"/>
      <protection locked="0"/>
    </xf>
    <xf numFmtId="0" fontId="1" fillId="6" borderId="24" xfId="0" applyFont="1" applyFill="1" applyBorder="1" applyAlignment="1" applyProtection="1">
      <alignment horizontal="center" vertical="center"/>
      <protection locked="0"/>
    </xf>
    <xf numFmtId="0" fontId="3" fillId="2" borderId="25" xfId="0" applyFont="1" applyFill="1" applyBorder="1" applyAlignment="1">
      <alignment horizontal="center" vertical="center"/>
    </xf>
    <xf numFmtId="0" fontId="9" fillId="2" borderId="25" xfId="0" applyFont="1" applyFill="1" applyBorder="1" applyAlignment="1">
      <alignment horizontal="center"/>
    </xf>
    <xf numFmtId="0" fontId="5" fillId="2" borderId="25" xfId="0" applyFont="1" applyFill="1" applyBorder="1" applyAlignment="1">
      <alignment horizontal="center" vertical="center" wrapText="1"/>
    </xf>
    <xf numFmtId="0" fontId="10" fillId="5" borderId="25" xfId="0" applyFont="1" applyFill="1" applyBorder="1" applyAlignment="1">
      <alignment horizontal="center" vertical="center"/>
    </xf>
    <xf numFmtId="2" fontId="0" fillId="0" borderId="26" xfId="0" applyNumberFormat="1" applyBorder="1" applyAlignment="1">
      <alignment horizontal="center"/>
    </xf>
    <xf numFmtId="2" fontId="0" fillId="0" borderId="27" xfId="0" applyNumberFormat="1" applyBorder="1" applyAlignment="1">
      <alignment horizontal="center"/>
    </xf>
    <xf numFmtId="0" fontId="5" fillId="2"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6" fillId="5" borderId="1" xfId="0" applyFont="1" applyFill="1" applyBorder="1" applyAlignment="1">
      <alignment horizontal="left" vertical="center" wrapText="1"/>
    </xf>
    <xf numFmtId="0" fontId="1" fillId="6" borderId="1" xfId="0" applyFont="1" applyFill="1" applyBorder="1" applyAlignment="1" applyProtection="1">
      <alignment horizontal="center" vertical="center"/>
      <protection locked="0"/>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8" xfId="0" applyFont="1" applyFill="1" applyBorder="1" applyAlignment="1">
      <alignment horizontal="center" vertical="center" wrapText="1"/>
    </xf>
    <xf numFmtId="2" fontId="1" fillId="5" borderId="14" xfId="0" applyNumberFormat="1" applyFont="1" applyFill="1" applyBorder="1" applyAlignment="1">
      <alignment horizontal="center" vertical="center"/>
    </xf>
    <xf numFmtId="2" fontId="1" fillId="5" borderId="15" xfId="0" applyNumberFormat="1" applyFont="1" applyFill="1" applyBorder="1" applyAlignment="1">
      <alignment horizontal="center" vertical="center"/>
    </xf>
    <xf numFmtId="2" fontId="1" fillId="5" borderId="16" xfId="0" applyNumberFormat="1" applyFont="1" applyFill="1" applyBorder="1" applyAlignment="1">
      <alignment horizontal="center" vertical="center"/>
    </xf>
    <xf numFmtId="2" fontId="1" fillId="5" borderId="17" xfId="0" applyNumberFormat="1" applyFont="1" applyFill="1" applyBorder="1" applyAlignment="1">
      <alignment horizontal="center" vertical="center"/>
    </xf>
    <xf numFmtId="2" fontId="1" fillId="5" borderId="9" xfId="0" applyNumberFormat="1" applyFont="1" applyFill="1" applyBorder="1" applyAlignment="1">
      <alignment horizontal="center" vertical="center"/>
    </xf>
    <xf numFmtId="2" fontId="1" fillId="5" borderId="18"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7" fillId="7"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19" xfId="0" applyFont="1" applyFill="1" applyBorder="1" applyAlignment="1">
      <alignment horizontal="center" vertical="center" wrapText="1"/>
    </xf>
    <xf numFmtId="2" fontId="1" fillId="5" borderId="21" xfId="0" applyNumberFormat="1" applyFont="1" applyFill="1" applyBorder="1" applyAlignment="1">
      <alignment horizontal="center" vertical="center"/>
    </xf>
    <xf numFmtId="2" fontId="1" fillId="5" borderId="3" xfId="0" applyNumberFormat="1" applyFont="1" applyFill="1" applyBorder="1" applyAlignment="1">
      <alignment horizontal="center" vertical="center"/>
    </xf>
    <xf numFmtId="2" fontId="1" fillId="5" borderId="4" xfId="0" applyNumberFormat="1" applyFont="1" applyFill="1" applyBorder="1" applyAlignment="1">
      <alignment horizontal="center" vertical="center"/>
    </xf>
    <xf numFmtId="2" fontId="1" fillId="5" borderId="10"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4" borderId="0" xfId="0" applyFont="1" applyFill="1" applyAlignment="1">
      <alignment horizontal="center" vertical="center" textRotation="90" wrapText="1"/>
    </xf>
    <xf numFmtId="0" fontId="3" fillId="5" borderId="1" xfId="0" applyFont="1" applyFill="1" applyBorder="1" applyAlignment="1">
      <alignment horizontal="center" vertical="center"/>
    </xf>
    <xf numFmtId="0" fontId="3" fillId="6" borderId="1" xfId="0" applyFont="1" applyFill="1" applyBorder="1" applyAlignment="1" applyProtection="1">
      <alignment horizontal="center" vertical="center"/>
      <protection locked="0"/>
    </xf>
    <xf numFmtId="0" fontId="2" fillId="3" borderId="0" xfId="0" applyFont="1" applyFill="1" applyAlignment="1">
      <alignment horizontal="center" vertical="center" wrapText="1"/>
    </xf>
    <xf numFmtId="14" fontId="3" fillId="6" borderId="1" xfId="0" applyNumberFormat="1" applyFont="1" applyFill="1" applyBorder="1" applyAlignment="1" applyProtection="1">
      <alignment horizontal="center" vertical="center"/>
      <protection locked="0"/>
    </xf>
    <xf numFmtId="0" fontId="3" fillId="5"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0" xfId="0" applyFont="1" applyFill="1" applyBorder="1" applyAlignment="1">
      <alignment horizontal="center" vertical="center" wrapText="1"/>
    </xf>
    <xf numFmtId="2" fontId="1" fillId="5" borderId="2" xfId="0" applyNumberFormat="1" applyFont="1" applyFill="1" applyBorder="1" applyAlignment="1">
      <alignment horizontal="center" vertical="center"/>
    </xf>
    <xf numFmtId="2" fontId="1" fillId="5" borderId="19" xfId="0" applyNumberFormat="1" applyFont="1" applyFill="1" applyBorder="1" applyAlignment="1">
      <alignment horizontal="center" vertical="center"/>
    </xf>
    <xf numFmtId="0" fontId="15" fillId="5" borderId="25" xfId="0" applyFont="1" applyFill="1" applyBorder="1" applyAlignment="1">
      <alignment horizontal="left" vertical="center"/>
    </xf>
    <xf numFmtId="49" fontId="1" fillId="0" borderId="25" xfId="0" applyNumberFormat="1" applyFont="1" applyBorder="1" applyAlignment="1" applyProtection="1">
      <alignment horizontal="center" vertical="center" wrapText="1"/>
      <protection locked="0"/>
    </xf>
    <xf numFmtId="0" fontId="15" fillId="5" borderId="25" xfId="0" applyFont="1" applyFill="1" applyBorder="1" applyAlignment="1">
      <alignment horizontal="left" vertical="center" wrapText="1"/>
    </xf>
    <xf numFmtId="0" fontId="1" fillId="5" borderId="25"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5" fillId="3" borderId="52" xfId="0" applyFont="1" applyFill="1" applyBorder="1" applyAlignment="1">
      <alignment horizontal="right" vertical="center"/>
    </xf>
    <xf numFmtId="0" fontId="15" fillId="3" borderId="28" xfId="0" applyFont="1" applyFill="1" applyBorder="1" applyAlignment="1">
      <alignment horizontal="right" vertical="center"/>
    </xf>
    <xf numFmtId="0" fontId="15" fillId="3" borderId="54" xfId="0" applyFont="1" applyFill="1" applyBorder="1" applyAlignment="1">
      <alignment horizontal="right" vertical="center"/>
    </xf>
    <xf numFmtId="0" fontId="15" fillId="3" borderId="55" xfId="0" applyFont="1" applyFill="1" applyBorder="1" applyAlignment="1">
      <alignment horizontal="right" vertical="center"/>
    </xf>
    <xf numFmtId="0" fontId="15" fillId="3" borderId="53" xfId="0" applyFont="1" applyFill="1" applyBorder="1" applyAlignment="1">
      <alignment horizontal="center"/>
    </xf>
    <xf numFmtId="0" fontId="15" fillId="3" borderId="56" xfId="0" applyFont="1" applyFill="1" applyBorder="1" applyAlignment="1">
      <alignment horizontal="center"/>
    </xf>
    <xf numFmtId="0" fontId="1" fillId="5" borderId="25" xfId="0" applyFont="1" applyFill="1" applyBorder="1" applyAlignment="1">
      <alignment horizontal="center" vertical="center" wrapText="1"/>
    </xf>
    <xf numFmtId="14" fontId="15" fillId="0" borderId="25" xfId="0" applyNumberFormat="1" applyFont="1" applyBorder="1" applyAlignment="1" applyProtection="1">
      <alignment horizontal="center"/>
      <protection locked="0"/>
    </xf>
    <xf numFmtId="0" fontId="15" fillId="3" borderId="53" xfId="0" applyFont="1" applyFill="1" applyBorder="1" applyAlignment="1">
      <alignment horizontal="center" vertical="center"/>
    </xf>
    <xf numFmtId="0" fontId="15" fillId="3" borderId="56" xfId="0" applyFont="1" applyFill="1" applyBorder="1" applyAlignment="1">
      <alignment horizontal="center" vertical="center"/>
    </xf>
    <xf numFmtId="0" fontId="1" fillId="5" borderId="57" xfId="0" applyFont="1" applyFill="1" applyBorder="1" applyAlignment="1">
      <alignment horizontal="left" vertical="center" wrapText="1"/>
    </xf>
    <xf numFmtId="0" fontId="1" fillId="5" borderId="54" xfId="0" applyFont="1" applyFill="1" applyBorder="1" applyAlignment="1">
      <alignment horizontal="left" vertical="center" wrapText="1"/>
    </xf>
    <xf numFmtId="0" fontId="15" fillId="3" borderId="58" xfId="0" applyFont="1" applyFill="1" applyBorder="1" applyAlignment="1">
      <alignment horizontal="right" vertical="center"/>
    </xf>
    <xf numFmtId="0" fontId="15" fillId="3" borderId="0" xfId="0" applyFont="1" applyFill="1" applyAlignment="1">
      <alignment horizontal="right" vertical="center"/>
    </xf>
    <xf numFmtId="0" fontId="15" fillId="3" borderId="59" xfId="0" applyFont="1" applyFill="1" applyBorder="1" applyAlignment="1">
      <alignment horizontal="center"/>
    </xf>
    <xf numFmtId="2" fontId="15" fillId="5" borderId="22" xfId="0" applyNumberFormat="1" applyFont="1" applyFill="1" applyBorder="1" applyAlignment="1">
      <alignment horizontal="center" vertical="center"/>
    </xf>
    <xf numFmtId="2" fontId="15" fillId="5" borderId="23" xfId="0" applyNumberFormat="1" applyFont="1" applyFill="1" applyBorder="1" applyAlignment="1">
      <alignment horizontal="center" vertical="center"/>
    </xf>
    <xf numFmtId="2" fontId="15" fillId="5" borderId="24" xfId="0" applyNumberFormat="1" applyFont="1" applyFill="1" applyBorder="1" applyAlignment="1">
      <alignment horizontal="center" vertical="center"/>
    </xf>
    <xf numFmtId="0" fontId="6" fillId="2" borderId="19" xfId="0" applyFont="1" applyFill="1" applyBorder="1" applyAlignment="1">
      <alignment horizontal="left" wrapText="1"/>
    </xf>
    <xf numFmtId="0" fontId="6" fillId="2" borderId="9" xfId="0" applyFont="1" applyFill="1" applyBorder="1" applyAlignment="1">
      <alignment horizontal="left" wrapText="1"/>
    </xf>
    <xf numFmtId="0" fontId="6" fillId="2" borderId="10" xfId="0" applyFont="1" applyFill="1" applyBorder="1" applyAlignment="1">
      <alignment horizontal="left" wrapText="1"/>
    </xf>
    <xf numFmtId="2" fontId="5" fillId="5" borderId="9" xfId="0" applyNumberFormat="1" applyFont="1" applyFill="1" applyBorder="1" applyAlignment="1">
      <alignment horizontal="center"/>
    </xf>
    <xf numFmtId="2" fontId="5" fillId="5" borderId="10" xfId="0" applyNumberFormat="1" applyFont="1" applyFill="1" applyBorder="1" applyAlignment="1">
      <alignment horizontal="center"/>
    </xf>
    <xf numFmtId="0" fontId="15" fillId="2" borderId="19" xfId="0" applyFont="1" applyFill="1" applyBorder="1" applyAlignment="1">
      <alignment horizontal="center" vertical="center"/>
    </xf>
    <xf numFmtId="0" fontId="15" fillId="2" borderId="9" xfId="0" applyFont="1" applyFill="1" applyBorder="1" applyAlignment="1">
      <alignment horizontal="center" vertical="center"/>
    </xf>
    <xf numFmtId="2" fontId="15" fillId="5" borderId="19" xfId="0" applyNumberFormat="1" applyFont="1" applyFill="1" applyBorder="1" applyAlignment="1">
      <alignment horizontal="center" vertical="center"/>
    </xf>
    <xf numFmtId="2" fontId="15" fillId="5" borderId="9" xfId="0" applyNumberFormat="1" applyFont="1" applyFill="1" applyBorder="1" applyAlignment="1">
      <alignment horizontal="center" vertical="center"/>
    </xf>
    <xf numFmtId="2" fontId="15" fillId="5" borderId="10" xfId="0" applyNumberFormat="1" applyFont="1" applyFill="1" applyBorder="1" applyAlignment="1">
      <alignment horizontal="center" vertical="center"/>
    </xf>
    <xf numFmtId="0" fontId="6" fillId="2" borderId="22" xfId="0" applyFont="1" applyFill="1" applyBorder="1" applyAlignment="1">
      <alignment horizontal="left"/>
    </xf>
    <xf numFmtId="0" fontId="6" fillId="2" borderId="23" xfId="0" applyFont="1" applyFill="1" applyBorder="1" applyAlignment="1">
      <alignment horizontal="left"/>
    </xf>
    <xf numFmtId="0" fontId="6" fillId="2" borderId="24" xfId="0" applyFont="1" applyFill="1" applyBorder="1" applyAlignment="1">
      <alignment horizontal="left"/>
    </xf>
    <xf numFmtId="2" fontId="5" fillId="5" borderId="23" xfId="0" quotePrefix="1" applyNumberFormat="1" applyFont="1" applyFill="1" applyBorder="1" applyAlignment="1">
      <alignment horizontal="center"/>
    </xf>
    <xf numFmtId="2" fontId="5" fillId="5" borderId="24" xfId="0" quotePrefix="1" applyNumberFormat="1" applyFont="1" applyFill="1" applyBorder="1" applyAlignment="1">
      <alignment horizont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3" fillId="2" borderId="1" xfId="0" applyFont="1" applyFill="1" applyBorder="1" applyAlignment="1">
      <alignment horizontal="left" vertical="center"/>
    </xf>
    <xf numFmtId="2" fontId="3" fillId="5" borderId="1" xfId="0" applyNumberFormat="1" applyFont="1" applyFill="1" applyBorder="1" applyAlignment="1">
      <alignment horizontal="center" vertical="center"/>
    </xf>
    <xf numFmtId="0" fontId="3" fillId="2" borderId="49" xfId="0" applyFont="1" applyFill="1" applyBorder="1" applyAlignment="1">
      <alignment horizontal="left" vertical="center"/>
    </xf>
    <xf numFmtId="0" fontId="3" fillId="2" borderId="50" xfId="0" applyFont="1" applyFill="1" applyBorder="1" applyAlignment="1">
      <alignment horizontal="left" vertical="center"/>
    </xf>
    <xf numFmtId="0" fontId="3" fillId="2" borderId="51" xfId="0" applyFont="1" applyFill="1" applyBorder="1" applyAlignment="1">
      <alignment horizontal="left" vertical="center"/>
    </xf>
    <xf numFmtId="0" fontId="3" fillId="5" borderId="49" xfId="0" applyFont="1" applyFill="1" applyBorder="1" applyAlignment="1">
      <alignment horizontal="center" vertical="center"/>
    </xf>
    <xf numFmtId="0" fontId="3" fillId="5" borderId="50" xfId="0" applyFont="1" applyFill="1" applyBorder="1" applyAlignment="1">
      <alignment horizontal="center" vertical="center"/>
    </xf>
    <xf numFmtId="0" fontId="3" fillId="5" borderId="51" xfId="0" applyFont="1" applyFill="1" applyBorder="1" applyAlignment="1">
      <alignment horizontal="center" vertical="center"/>
    </xf>
    <xf numFmtId="14" fontId="3" fillId="5" borderId="49" xfId="0" applyNumberFormat="1" applyFont="1" applyFill="1" applyBorder="1" applyAlignment="1">
      <alignment horizontal="center" vertical="center"/>
    </xf>
    <xf numFmtId="14" fontId="3" fillId="5" borderId="50" xfId="0" applyNumberFormat="1" applyFont="1" applyFill="1" applyBorder="1" applyAlignment="1">
      <alignment horizontal="center" vertical="center"/>
    </xf>
    <xf numFmtId="14" fontId="3" fillId="5" borderId="51" xfId="0" applyNumberFormat="1" applyFont="1" applyFill="1" applyBorder="1" applyAlignment="1">
      <alignment horizontal="center" vertical="center"/>
    </xf>
    <xf numFmtId="2" fontId="5" fillId="5" borderId="22" xfId="0" applyNumberFormat="1" applyFont="1" applyFill="1" applyBorder="1" applyAlignment="1">
      <alignment horizontal="center"/>
    </xf>
    <xf numFmtId="0" fontId="5" fillId="5" borderId="23" xfId="0" applyFont="1" applyFill="1" applyBorder="1" applyAlignment="1">
      <alignment horizontal="center"/>
    </xf>
    <xf numFmtId="0" fontId="5" fillId="5" borderId="24" xfId="0" applyFont="1" applyFill="1" applyBorder="1" applyAlignment="1">
      <alignment horizontal="center"/>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3" fillId="6" borderId="1" xfId="0" applyFont="1" applyFill="1" applyBorder="1" applyAlignment="1">
      <alignment horizontal="center" vertical="center"/>
    </xf>
    <xf numFmtId="14" fontId="3" fillId="6"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0" fontId="1" fillId="6" borderId="22" xfId="0" applyFont="1" applyFill="1" applyBorder="1" applyAlignment="1">
      <alignment horizontal="center" vertical="center"/>
    </xf>
    <xf numFmtId="0" fontId="1" fillId="6" borderId="24" xfId="0" applyFont="1" applyFill="1" applyBorder="1" applyAlignment="1">
      <alignment horizontal="center" vertical="center"/>
    </xf>
    <xf numFmtId="0" fontId="16" fillId="5" borderId="25" xfId="0" applyFont="1" applyFill="1" applyBorder="1" applyAlignment="1">
      <alignment horizontal="center" vertical="center" wrapText="1"/>
    </xf>
    <xf numFmtId="0" fontId="16" fillId="5" borderId="25" xfId="0" applyFont="1" applyFill="1" applyBorder="1" applyAlignment="1">
      <alignment horizontal="center" vertical="center"/>
    </xf>
    <xf numFmtId="1" fontId="13" fillId="0" borderId="38" xfId="0" applyNumberFormat="1" applyFont="1" applyBorder="1" applyAlignment="1">
      <alignment vertical="top"/>
    </xf>
    <xf numFmtId="2" fontId="13" fillId="0" borderId="38" xfId="0" applyNumberFormat="1" applyFont="1" applyBorder="1" applyAlignment="1">
      <alignment vertical="top"/>
    </xf>
    <xf numFmtId="0" fontId="1" fillId="3" borderId="0" xfId="0" applyFont="1" applyFill="1" applyAlignment="1">
      <alignment horizontal="left" vertical="center" wrapText="1"/>
    </xf>
    <xf numFmtId="0" fontId="18" fillId="10" borderId="40" xfId="0" applyFont="1" applyFill="1" applyBorder="1" applyAlignment="1">
      <alignment horizontal="left" vertical="top" wrapText="1" indent="1"/>
    </xf>
    <xf numFmtId="0" fontId="18" fillId="10" borderId="41" xfId="0" applyFont="1" applyFill="1" applyBorder="1" applyAlignment="1">
      <alignment horizontal="left" vertical="top" wrapText="1" indent="1"/>
    </xf>
    <xf numFmtId="0" fontId="18" fillId="10" borderId="0" xfId="0" applyFont="1" applyFill="1" applyAlignment="1">
      <alignment horizontal="left" vertical="top" wrapText="1" indent="1"/>
    </xf>
    <xf numFmtId="0" fontId="18" fillId="10" borderId="43" xfId="0" applyFont="1" applyFill="1" applyBorder="1" applyAlignment="1">
      <alignment horizontal="left" vertical="top" wrapText="1" indent="1"/>
    </xf>
    <xf numFmtId="0" fontId="18" fillId="10" borderId="45" xfId="0" applyFont="1" applyFill="1" applyBorder="1" applyAlignment="1">
      <alignment horizontal="left" vertical="top" wrapText="1" indent="1"/>
    </xf>
    <xf numFmtId="0" fontId="18" fillId="10" borderId="46" xfId="0" applyFont="1" applyFill="1" applyBorder="1" applyAlignment="1">
      <alignment horizontal="left" vertical="top" wrapText="1" indent="1"/>
    </xf>
    <xf numFmtId="0" fontId="17" fillId="5"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15" fillId="6" borderId="1" xfId="0" applyFont="1" applyFill="1" applyBorder="1" applyAlignment="1" applyProtection="1">
      <alignment horizontal="center" vertical="center"/>
      <protection locked="0"/>
    </xf>
  </cellXfs>
  <cellStyles count="1">
    <cellStyle name="Normal" xfId="0" builtinId="0"/>
  </cellStyles>
  <dxfs count="214">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b/>
        <i val="0"/>
        <color rgb="FFFF0000"/>
      </font>
    </dxf>
    <dxf>
      <font>
        <color theme="0"/>
      </font>
      <fill>
        <patternFill patternType="none">
          <bgColor auto="1"/>
        </patternFill>
      </fill>
      <border>
        <left/>
        <right/>
        <top/>
        <bottom/>
        <vertical/>
        <horizontal/>
      </border>
    </dxf>
    <dxf>
      <font>
        <b/>
        <i val="0"/>
        <color rgb="FFFF000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
      <font>
        <b/>
        <i val="0"/>
        <color rgb="FFFF0000"/>
      </font>
    </dxf>
    <dxf>
      <font>
        <color theme="0"/>
      </font>
      <fill>
        <patternFill patternType="none">
          <bgColor auto="1"/>
        </patternFill>
      </fill>
      <border>
        <left/>
        <right/>
        <top/>
        <bottom/>
        <vertical/>
        <horizontal/>
      </border>
    </dxf>
    <dxf>
      <font>
        <b/>
        <i val="0"/>
        <color rgb="FFFF0000"/>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rgb="FF9C0006"/>
      </font>
      <fill>
        <patternFill>
          <bgColor rgb="FFFFC7CE"/>
        </patternFill>
      </fill>
    </dxf>
    <dxf>
      <font>
        <color theme="1"/>
      </font>
      <fill>
        <patternFill>
          <bgColor theme="1"/>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bgColor theme="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solid">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1"/>
      </font>
      <fill>
        <patternFill patternType="solid">
          <bgColor theme="1"/>
        </patternFill>
      </fill>
    </dxf>
    <dxf>
      <font>
        <color theme="0"/>
      </font>
      <fill>
        <patternFill patternType="none">
          <bgColor auto="1"/>
        </patternFill>
      </fill>
    </dxf>
    <dxf>
      <font>
        <color theme="0"/>
      </font>
      <fill>
        <patternFill patternType="none">
          <bgColor auto="1"/>
        </patternFill>
      </fill>
      <border>
        <vertical/>
        <horizontal/>
      </border>
    </dxf>
  </dxfs>
  <tableStyles count="0" defaultTableStyle="TableStyleMedium2" defaultPivotStyle="PivotStyleLight16"/>
  <colors>
    <mruColors>
      <color rgb="FFD9ECFF"/>
      <color rgb="FFEFF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0</xdr:colOff>
      <xdr:row>1</xdr:row>
      <xdr:rowOff>180975</xdr:rowOff>
    </xdr:from>
    <xdr:to>
      <xdr:col>39</xdr:col>
      <xdr:colOff>363680</xdr:colOff>
      <xdr:row>5</xdr:row>
      <xdr:rowOff>18574</xdr:rowOff>
    </xdr:to>
    <xdr:pic>
      <xdr:nvPicPr>
        <xdr:cNvPr id="2" name="Picture 1" descr="SCCblack(2tier)">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686800" y="426720"/>
          <a:ext cx="2706830" cy="83010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24</xdr:col>
      <xdr:colOff>0</xdr:colOff>
      <xdr:row>1</xdr:row>
      <xdr:rowOff>180975</xdr:rowOff>
    </xdr:from>
    <xdr:to>
      <xdr:col>39</xdr:col>
      <xdr:colOff>363680</xdr:colOff>
      <xdr:row>5</xdr:row>
      <xdr:rowOff>18574</xdr:rowOff>
    </xdr:to>
    <xdr:pic>
      <xdr:nvPicPr>
        <xdr:cNvPr id="2" name="Picture 1" descr="SCCblack(2tier)">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686800" y="426720"/>
          <a:ext cx="2706830" cy="8301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57150</xdr:colOff>
          <xdr:row>14</xdr:row>
          <xdr:rowOff>123825</xdr:rowOff>
        </xdr:from>
        <xdr:to>
          <xdr:col>29</xdr:col>
          <xdr:colOff>0</xdr:colOff>
          <xdr:row>15</xdr:row>
          <xdr:rowOff>133350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16</xdr:row>
          <xdr:rowOff>247650</xdr:rowOff>
        </xdr:from>
        <xdr:to>
          <xdr:col>29</xdr:col>
          <xdr:colOff>0</xdr:colOff>
          <xdr:row>18</xdr:row>
          <xdr:rowOff>19050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19</xdr:row>
          <xdr:rowOff>123825</xdr:rowOff>
        </xdr:from>
        <xdr:to>
          <xdr:col>29</xdr:col>
          <xdr:colOff>0</xdr:colOff>
          <xdr:row>20</xdr:row>
          <xdr:rowOff>133350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31</xdr:col>
      <xdr:colOff>0</xdr:colOff>
      <xdr:row>2</xdr:row>
      <xdr:rowOff>0</xdr:rowOff>
    </xdr:from>
    <xdr:to>
      <xdr:col>49</xdr:col>
      <xdr:colOff>96391</xdr:colOff>
      <xdr:row>6</xdr:row>
      <xdr:rowOff>59054</xdr:rowOff>
    </xdr:to>
    <xdr:pic>
      <xdr:nvPicPr>
        <xdr:cNvPr id="2" name="Picture 1" descr="SCCblack(2tier)">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10201275" y="495300"/>
          <a:ext cx="2826256" cy="87439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17232</xdr:colOff>
      <xdr:row>3</xdr:row>
      <xdr:rowOff>30912</xdr:rowOff>
    </xdr:from>
    <xdr:to>
      <xdr:col>46</xdr:col>
      <xdr:colOff>24992</xdr:colOff>
      <xdr:row>4</xdr:row>
      <xdr:rowOff>166511</xdr:rowOff>
    </xdr:to>
    <xdr:sp macro="" textlink="">
      <xdr:nvSpPr>
        <xdr:cNvPr id="2" name="Callout: Line with Border and Accent Bar 4">
          <a:extLst>
            <a:ext uri="{FF2B5EF4-FFF2-40B4-BE49-F238E27FC236}">
              <a16:creationId xmlns:a16="http://schemas.microsoft.com/office/drawing/2014/main" id="{00000000-0008-0000-0200-000002000000}"/>
            </a:ext>
          </a:extLst>
        </xdr:cNvPr>
        <xdr:cNvSpPr/>
      </xdr:nvSpPr>
      <xdr:spPr>
        <a:xfrm>
          <a:off x="11161482" y="745287"/>
          <a:ext cx="2293760" cy="373724"/>
        </a:xfrm>
        <a:prstGeom prst="accentBorderCallout1">
          <a:avLst>
            <a:gd name="adj1" fmla="val 26473"/>
            <a:gd name="adj2" fmla="val -3078"/>
            <a:gd name="adj3" fmla="val 69054"/>
            <a:gd name="adj4" fmla="val -4949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Enter your setting's name.</a:t>
          </a:r>
        </a:p>
      </xdr:txBody>
    </xdr:sp>
    <xdr:clientData/>
  </xdr:twoCellAnchor>
  <xdr:twoCellAnchor>
    <xdr:from>
      <xdr:col>40</xdr:col>
      <xdr:colOff>21042</xdr:colOff>
      <xdr:row>5</xdr:row>
      <xdr:rowOff>32991</xdr:rowOff>
    </xdr:from>
    <xdr:to>
      <xdr:col>46</xdr:col>
      <xdr:colOff>24992</xdr:colOff>
      <xdr:row>7</xdr:row>
      <xdr:rowOff>113001</xdr:rowOff>
    </xdr:to>
    <xdr:sp macro="" textlink="">
      <xdr:nvSpPr>
        <xdr:cNvPr id="3" name="Callout: Line with Border and Accent Bar 2">
          <a:extLst>
            <a:ext uri="{FF2B5EF4-FFF2-40B4-BE49-F238E27FC236}">
              <a16:creationId xmlns:a16="http://schemas.microsoft.com/office/drawing/2014/main" id="{00000000-0008-0000-0200-000003000000}"/>
            </a:ext>
          </a:extLst>
        </xdr:cNvPr>
        <xdr:cNvSpPr/>
      </xdr:nvSpPr>
      <xdr:spPr>
        <a:xfrm>
          <a:off x="11165292" y="1223616"/>
          <a:ext cx="2289950" cy="413385"/>
        </a:xfrm>
        <a:prstGeom prst="accentBorderCallout1">
          <a:avLst>
            <a:gd name="adj1" fmla="val 26473"/>
            <a:gd name="adj2" fmla="val -3078"/>
            <a:gd name="adj3" fmla="val 65769"/>
            <a:gd name="adj4" fmla="val -49868"/>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Enter the</a:t>
          </a:r>
          <a:r>
            <a:rPr lang="en-GB" sz="1100" baseline="0">
              <a:latin typeface="Arial" panose="020B0604020202020204" pitchFamily="34" charset="0"/>
              <a:cs typeface="Arial" panose="020B0604020202020204" pitchFamily="34" charset="0"/>
            </a:rPr>
            <a:t> child's </a:t>
          </a:r>
          <a:r>
            <a:rPr lang="en-GB" sz="1100">
              <a:latin typeface="Arial" panose="020B0604020202020204" pitchFamily="34" charset="0"/>
              <a:cs typeface="Arial" panose="020B0604020202020204" pitchFamily="34" charset="0"/>
            </a:rPr>
            <a:t>details - For</a:t>
          </a:r>
          <a:r>
            <a:rPr lang="en-GB" sz="1100" baseline="0">
              <a:latin typeface="Arial" panose="020B0604020202020204" pitchFamily="34" charset="0"/>
              <a:cs typeface="Arial" panose="020B0604020202020204" pitchFamily="34" charset="0"/>
            </a:rPr>
            <a:t> your reference.</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13422</xdr:colOff>
      <xdr:row>7</xdr:row>
      <xdr:rowOff>186777</xdr:rowOff>
    </xdr:from>
    <xdr:to>
      <xdr:col>46</xdr:col>
      <xdr:colOff>24992</xdr:colOff>
      <xdr:row>10</xdr:row>
      <xdr:rowOff>183656</xdr:rowOff>
    </xdr:to>
    <xdr:sp macro="" textlink="">
      <xdr:nvSpPr>
        <xdr:cNvPr id="5" name="Callout: Line with Border and Accent Bar 4">
          <a:extLst>
            <a:ext uri="{FF2B5EF4-FFF2-40B4-BE49-F238E27FC236}">
              <a16:creationId xmlns:a16="http://schemas.microsoft.com/office/drawing/2014/main" id="{00000000-0008-0000-0200-000005000000}"/>
            </a:ext>
          </a:extLst>
        </xdr:cNvPr>
        <xdr:cNvSpPr/>
      </xdr:nvSpPr>
      <xdr:spPr>
        <a:xfrm>
          <a:off x="11157672" y="1710777"/>
          <a:ext cx="2297570" cy="711254"/>
        </a:xfrm>
        <a:prstGeom prst="accentBorderCallout1">
          <a:avLst>
            <a:gd name="adj1" fmla="val 26473"/>
            <a:gd name="adj2" fmla="val -3078"/>
            <a:gd name="adj3" fmla="val 68628"/>
            <a:gd name="adj4" fmla="val -49884"/>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eaLnBrk="1" fontAlgn="auto" latinLnBrk="0" hangingPunct="1"/>
          <a:r>
            <a:rPr lang="en-GB" sz="1100">
              <a:solidFill>
                <a:schemeClr val="dk1"/>
              </a:solidFill>
              <a:effectLst/>
              <a:latin typeface="Arial" panose="020B0604020202020204" pitchFamily="34" charset="0"/>
              <a:ea typeface="+mn-ea"/>
              <a:cs typeface="Arial" panose="020B0604020202020204" pitchFamily="34" charset="0"/>
            </a:rPr>
            <a:t>Use the drop</a:t>
          </a:r>
          <a:r>
            <a:rPr lang="en-GB" sz="1100" baseline="0">
              <a:solidFill>
                <a:schemeClr val="dk1"/>
              </a:solidFill>
              <a:effectLst/>
              <a:latin typeface="Arial" panose="020B0604020202020204" pitchFamily="34" charset="0"/>
              <a:ea typeface="+mn-ea"/>
              <a:cs typeface="Arial" panose="020B0604020202020204" pitchFamily="34" charset="0"/>
            </a:rPr>
            <a:t> down list to select the term, or select "Year" if you are stretching over the year.</a:t>
          </a:r>
          <a:endParaRPr lang="en-GB">
            <a:effectLst/>
            <a:latin typeface="Arial" panose="020B0604020202020204" pitchFamily="34" charset="0"/>
            <a:cs typeface="Arial" panose="020B0604020202020204" pitchFamily="34" charset="0"/>
          </a:endParaRPr>
        </a:p>
      </xdr:txBody>
    </xdr:sp>
    <xdr:clientData/>
  </xdr:twoCellAnchor>
  <xdr:twoCellAnchor>
    <xdr:from>
      <xdr:col>40</xdr:col>
      <xdr:colOff>21042</xdr:colOff>
      <xdr:row>11</xdr:row>
      <xdr:rowOff>35935</xdr:rowOff>
    </xdr:from>
    <xdr:to>
      <xdr:col>46</xdr:col>
      <xdr:colOff>24992</xdr:colOff>
      <xdr:row>14</xdr:row>
      <xdr:rowOff>49441</xdr:rowOff>
    </xdr:to>
    <xdr:sp macro="" textlink="">
      <xdr:nvSpPr>
        <xdr:cNvPr id="6" name="Callout: Line with Border and Accent Bar 5">
          <a:extLst>
            <a:ext uri="{FF2B5EF4-FFF2-40B4-BE49-F238E27FC236}">
              <a16:creationId xmlns:a16="http://schemas.microsoft.com/office/drawing/2014/main" id="{00000000-0008-0000-0200-000006000000}"/>
            </a:ext>
          </a:extLst>
        </xdr:cNvPr>
        <xdr:cNvSpPr/>
      </xdr:nvSpPr>
      <xdr:spPr>
        <a:xfrm>
          <a:off x="11165292" y="2512435"/>
          <a:ext cx="2289950" cy="585006"/>
        </a:xfrm>
        <a:prstGeom prst="accentBorderCallout1">
          <a:avLst>
            <a:gd name="adj1" fmla="val 26473"/>
            <a:gd name="adj2" fmla="val -3078"/>
            <a:gd name="adj3" fmla="val 45603"/>
            <a:gd name="adj4" fmla="val -48816"/>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Use</a:t>
          </a:r>
          <a:r>
            <a:rPr lang="en-GB" sz="1100" baseline="0">
              <a:latin typeface="Arial" panose="020B0604020202020204" pitchFamily="34" charset="0"/>
              <a:cs typeface="Arial" panose="020B0604020202020204" pitchFamily="34" charset="0"/>
            </a:rPr>
            <a:t> the drop down list to select the funding entitlement for the child.</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17232</xdr:colOff>
      <xdr:row>15</xdr:row>
      <xdr:rowOff>32990</xdr:rowOff>
    </xdr:from>
    <xdr:to>
      <xdr:col>46</xdr:col>
      <xdr:colOff>24992</xdr:colOff>
      <xdr:row>18</xdr:row>
      <xdr:rowOff>188854</xdr:rowOff>
    </xdr:to>
    <xdr:sp macro="" textlink="">
      <xdr:nvSpPr>
        <xdr:cNvPr id="7" name="Callout: Line with Border and Accent Bar 6">
          <a:extLst>
            <a:ext uri="{FF2B5EF4-FFF2-40B4-BE49-F238E27FC236}">
              <a16:creationId xmlns:a16="http://schemas.microsoft.com/office/drawing/2014/main" id="{00000000-0008-0000-0200-000007000000}"/>
            </a:ext>
          </a:extLst>
        </xdr:cNvPr>
        <xdr:cNvSpPr/>
      </xdr:nvSpPr>
      <xdr:spPr>
        <a:xfrm>
          <a:off x="11161482" y="3176240"/>
          <a:ext cx="2293760" cy="870239"/>
        </a:xfrm>
        <a:prstGeom prst="accentBorderCallout1">
          <a:avLst>
            <a:gd name="adj1" fmla="val 26473"/>
            <a:gd name="adj2" fmla="val -3078"/>
            <a:gd name="adj3" fmla="val 42983"/>
            <a:gd name="adj4" fmla="val -49767"/>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This table will automatically show you the number of weeks and hours available</a:t>
          </a:r>
          <a:r>
            <a:rPr lang="en-GB" sz="1100" baseline="0">
              <a:latin typeface="Arial" panose="020B0604020202020204" pitchFamily="34" charset="0"/>
              <a:cs typeface="Arial" panose="020B0604020202020204" pitchFamily="34" charset="0"/>
            </a:rPr>
            <a:t> for the child, based on the information entered above.</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21042</xdr:colOff>
      <xdr:row>19</xdr:row>
      <xdr:rowOff>185045</xdr:rowOff>
    </xdr:from>
    <xdr:to>
      <xdr:col>46</xdr:col>
      <xdr:colOff>24992</xdr:colOff>
      <xdr:row>22</xdr:row>
      <xdr:rowOff>223837</xdr:rowOff>
    </xdr:to>
    <xdr:sp macro="" textlink="">
      <xdr:nvSpPr>
        <xdr:cNvPr id="8" name="Callout: Line with Border and Accent Bar 7">
          <a:extLst>
            <a:ext uri="{FF2B5EF4-FFF2-40B4-BE49-F238E27FC236}">
              <a16:creationId xmlns:a16="http://schemas.microsoft.com/office/drawing/2014/main" id="{00000000-0008-0000-0200-000008000000}"/>
            </a:ext>
          </a:extLst>
        </xdr:cNvPr>
        <xdr:cNvSpPr/>
      </xdr:nvSpPr>
      <xdr:spPr>
        <a:xfrm>
          <a:off x="11165292" y="4280795"/>
          <a:ext cx="2289950" cy="753167"/>
        </a:xfrm>
        <a:prstGeom prst="accentBorderCallout1">
          <a:avLst>
            <a:gd name="adj1" fmla="val 26473"/>
            <a:gd name="adj2" fmla="val -3078"/>
            <a:gd name="adj3" fmla="val 39631"/>
            <a:gd name="adj4" fmla="val -49835"/>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This table will automatically show you the number of weeks and hours available</a:t>
          </a:r>
          <a:r>
            <a:rPr lang="en-GB" sz="1100" baseline="0">
              <a:latin typeface="Arial" panose="020B0604020202020204" pitchFamily="34" charset="0"/>
              <a:cs typeface="Arial" panose="020B0604020202020204" pitchFamily="34" charset="0"/>
            </a:rPr>
            <a:t>.</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17232</xdr:colOff>
      <xdr:row>23</xdr:row>
      <xdr:rowOff>201324</xdr:rowOff>
    </xdr:from>
    <xdr:to>
      <xdr:col>46</xdr:col>
      <xdr:colOff>24992</xdr:colOff>
      <xdr:row>26</xdr:row>
      <xdr:rowOff>235093</xdr:rowOff>
    </xdr:to>
    <xdr:sp macro="" textlink="">
      <xdr:nvSpPr>
        <xdr:cNvPr id="9" name="Callout: Line with Border and Accent Bar 8">
          <a:extLst>
            <a:ext uri="{FF2B5EF4-FFF2-40B4-BE49-F238E27FC236}">
              <a16:creationId xmlns:a16="http://schemas.microsoft.com/office/drawing/2014/main" id="{00000000-0008-0000-0200-000009000000}"/>
            </a:ext>
          </a:extLst>
        </xdr:cNvPr>
        <xdr:cNvSpPr/>
      </xdr:nvSpPr>
      <xdr:spPr>
        <a:xfrm>
          <a:off x="11161482" y="5249574"/>
          <a:ext cx="2293760" cy="748144"/>
        </a:xfrm>
        <a:prstGeom prst="accentBorderCallout1">
          <a:avLst>
            <a:gd name="adj1" fmla="val 26473"/>
            <a:gd name="adj2" fmla="val -3078"/>
            <a:gd name="adj3" fmla="val 59901"/>
            <a:gd name="adj4" fmla="val -49424"/>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This will show</a:t>
          </a:r>
          <a:r>
            <a:rPr lang="en-GB" sz="1100" baseline="0">
              <a:latin typeface="Arial" panose="020B0604020202020204" pitchFamily="34" charset="0"/>
              <a:cs typeface="Arial" panose="020B0604020202020204" pitchFamily="34" charset="0"/>
            </a:rPr>
            <a:t> how many hours the child has remaining (if not claiming full entitlement).</a:t>
          </a:r>
          <a:endParaRPr lang="en-GB" sz="1100">
            <a:latin typeface="Arial" panose="020B0604020202020204" pitchFamily="34" charset="0"/>
            <a:cs typeface="Arial" panose="020B0604020202020204" pitchFamily="34" charset="0"/>
          </a:endParaRPr>
        </a:p>
      </xdr:txBody>
    </xdr:sp>
    <xdr:clientData/>
  </xdr:twoCellAnchor>
  <xdr:twoCellAnchor>
    <xdr:from>
      <xdr:col>1</xdr:col>
      <xdr:colOff>0</xdr:colOff>
      <xdr:row>16</xdr:row>
      <xdr:rowOff>98193</xdr:rowOff>
    </xdr:from>
    <xdr:to>
      <xdr:col>7</xdr:col>
      <xdr:colOff>11570</xdr:colOff>
      <xdr:row>19</xdr:row>
      <xdr:rowOff>75159</xdr:rowOff>
    </xdr:to>
    <xdr:sp macro="" textlink="">
      <xdr:nvSpPr>
        <xdr:cNvPr id="10" name="Callout: Line with Border and Accent Bar 9">
          <a:extLst>
            <a:ext uri="{FF2B5EF4-FFF2-40B4-BE49-F238E27FC236}">
              <a16:creationId xmlns:a16="http://schemas.microsoft.com/office/drawing/2014/main" id="{00000000-0008-0000-0200-00000A000000}"/>
            </a:ext>
          </a:extLst>
        </xdr:cNvPr>
        <xdr:cNvSpPr/>
      </xdr:nvSpPr>
      <xdr:spPr>
        <a:xfrm>
          <a:off x="0" y="3674398"/>
          <a:ext cx="2349525" cy="730306"/>
        </a:xfrm>
        <a:prstGeom prst="accentBorderCallout1">
          <a:avLst>
            <a:gd name="adj1" fmla="val 41409"/>
            <a:gd name="adj2" fmla="val 102724"/>
            <a:gd name="adj3" fmla="val 122317"/>
            <a:gd name="adj4" fmla="val 170133"/>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Enter the number of weeks</a:t>
          </a:r>
          <a:r>
            <a:rPr lang="en-GB" sz="1100" baseline="0">
              <a:latin typeface="Arial" panose="020B0604020202020204" pitchFamily="34" charset="0"/>
              <a:cs typeface="Arial" panose="020B0604020202020204" pitchFamily="34" charset="0"/>
            </a:rPr>
            <a:t> the child will attend with you.</a:t>
          </a:r>
          <a:endParaRPr lang="en-GB" sz="1100">
            <a:latin typeface="Arial" panose="020B0604020202020204" pitchFamily="34" charset="0"/>
            <a:cs typeface="Arial" panose="020B0604020202020204" pitchFamily="34" charset="0"/>
          </a:endParaRPr>
        </a:p>
      </xdr:txBody>
    </xdr:sp>
    <xdr:clientData/>
  </xdr:twoCellAnchor>
  <xdr:twoCellAnchor>
    <xdr:from>
      <xdr:col>1</xdr:col>
      <xdr:colOff>0</xdr:colOff>
      <xdr:row>19</xdr:row>
      <xdr:rowOff>189461</xdr:rowOff>
    </xdr:from>
    <xdr:to>
      <xdr:col>6</xdr:col>
      <xdr:colOff>385990</xdr:colOff>
      <xdr:row>22</xdr:row>
      <xdr:rowOff>192058</xdr:rowOff>
    </xdr:to>
    <xdr:sp macro="" textlink="">
      <xdr:nvSpPr>
        <xdr:cNvPr id="11" name="Callout: Line with Border and Accent Bar 10">
          <a:extLst>
            <a:ext uri="{FF2B5EF4-FFF2-40B4-BE49-F238E27FC236}">
              <a16:creationId xmlns:a16="http://schemas.microsoft.com/office/drawing/2014/main" id="{00000000-0008-0000-0200-00000B000000}"/>
            </a:ext>
          </a:extLst>
        </xdr:cNvPr>
        <xdr:cNvSpPr/>
      </xdr:nvSpPr>
      <xdr:spPr>
        <a:xfrm>
          <a:off x="0" y="4519006"/>
          <a:ext cx="2334285" cy="755938"/>
        </a:xfrm>
        <a:prstGeom prst="accentBorderCallout1">
          <a:avLst>
            <a:gd name="adj1" fmla="val 41409"/>
            <a:gd name="adj2" fmla="val 102724"/>
            <a:gd name="adj3" fmla="val 67986"/>
            <a:gd name="adj4" fmla="val 170509"/>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Enter</a:t>
          </a:r>
          <a:r>
            <a:rPr lang="en-GB" sz="1100" baseline="0">
              <a:latin typeface="Arial" panose="020B0604020202020204" pitchFamily="34" charset="0"/>
              <a:cs typeface="Arial" panose="020B0604020202020204" pitchFamily="34" charset="0"/>
            </a:rPr>
            <a:t> the number of Universal hours the child will claim. </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aseline="0">
              <a:solidFill>
                <a:schemeClr val="dk1"/>
              </a:solidFill>
              <a:effectLst/>
              <a:latin typeface="Arial" panose="020B0604020202020204" pitchFamily="34" charset="0"/>
              <a:ea typeface="+mn-ea"/>
              <a:cs typeface="Arial" panose="020B0604020202020204" pitchFamily="34" charset="0"/>
            </a:rPr>
            <a:t>Maximum 15 hours.</a:t>
          </a:r>
          <a:endParaRPr lang="en-GB">
            <a:effectLst/>
            <a:latin typeface="Arial" panose="020B0604020202020204" pitchFamily="34" charset="0"/>
            <a:cs typeface="Arial" panose="020B0604020202020204" pitchFamily="34" charset="0"/>
          </a:endParaRPr>
        </a:p>
        <a:p>
          <a:pPr algn="l"/>
          <a:endParaRPr lang="en-GB" sz="1100">
            <a:latin typeface="Arial" panose="020B0604020202020204" pitchFamily="34" charset="0"/>
            <a:cs typeface="Arial" panose="020B0604020202020204" pitchFamily="34" charset="0"/>
          </a:endParaRPr>
        </a:p>
      </xdr:txBody>
    </xdr:sp>
    <xdr:clientData/>
  </xdr:twoCellAnchor>
  <xdr:twoCellAnchor>
    <xdr:from>
      <xdr:col>1</xdr:col>
      <xdr:colOff>0</xdr:colOff>
      <xdr:row>23</xdr:row>
      <xdr:rowOff>77931</xdr:rowOff>
    </xdr:from>
    <xdr:to>
      <xdr:col>7</xdr:col>
      <xdr:colOff>5855</xdr:colOff>
      <xdr:row>26</xdr:row>
      <xdr:rowOff>78626</xdr:rowOff>
    </xdr:to>
    <xdr:sp macro="" textlink="">
      <xdr:nvSpPr>
        <xdr:cNvPr id="12" name="Callout: Line with Border and Accent Bar 11">
          <a:extLst>
            <a:ext uri="{FF2B5EF4-FFF2-40B4-BE49-F238E27FC236}">
              <a16:creationId xmlns:a16="http://schemas.microsoft.com/office/drawing/2014/main" id="{00000000-0008-0000-0200-00000C000000}"/>
            </a:ext>
          </a:extLst>
        </xdr:cNvPr>
        <xdr:cNvSpPr/>
      </xdr:nvSpPr>
      <xdr:spPr>
        <a:xfrm>
          <a:off x="0" y="5411931"/>
          <a:ext cx="2343810" cy="754036"/>
        </a:xfrm>
        <a:prstGeom prst="accentBorderCallout1">
          <a:avLst>
            <a:gd name="adj1" fmla="val 41409"/>
            <a:gd name="adj2" fmla="val 102724"/>
            <a:gd name="adj3" fmla="val 18848"/>
            <a:gd name="adj4" fmla="val 171138"/>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Enter</a:t>
          </a:r>
          <a:r>
            <a:rPr lang="en-GB" sz="1100" baseline="0">
              <a:latin typeface="Arial" panose="020B0604020202020204" pitchFamily="34" charset="0"/>
              <a:cs typeface="Arial" panose="020B0604020202020204" pitchFamily="34" charset="0"/>
            </a:rPr>
            <a:t> the number of Extended hours the child will claim (if eligible).</a:t>
          </a:r>
        </a:p>
        <a:p>
          <a:pPr algn="l"/>
          <a:r>
            <a:rPr lang="en-GB" sz="1100" baseline="0">
              <a:latin typeface="Arial" panose="020B0604020202020204" pitchFamily="34" charset="0"/>
              <a:cs typeface="Arial" panose="020B0604020202020204" pitchFamily="34" charset="0"/>
            </a:rPr>
            <a:t>Maximum 15 hours.</a:t>
          </a:r>
        </a:p>
      </xdr:txBody>
    </xdr:sp>
    <xdr:clientData/>
  </xdr:twoCellAnchor>
  <xdr:twoCellAnchor>
    <xdr:from>
      <xdr:col>1</xdr:col>
      <xdr:colOff>0</xdr:colOff>
      <xdr:row>26</xdr:row>
      <xdr:rowOff>170411</xdr:rowOff>
    </xdr:from>
    <xdr:to>
      <xdr:col>7</xdr:col>
      <xdr:colOff>7760</xdr:colOff>
      <xdr:row>31</xdr:row>
      <xdr:rowOff>51954</xdr:rowOff>
    </xdr:to>
    <xdr:sp macro="" textlink="">
      <xdr:nvSpPr>
        <xdr:cNvPr id="13" name="Callout: Line with Border and Accent Bar 12">
          <a:extLst>
            <a:ext uri="{FF2B5EF4-FFF2-40B4-BE49-F238E27FC236}">
              <a16:creationId xmlns:a16="http://schemas.microsoft.com/office/drawing/2014/main" id="{00000000-0008-0000-0200-00000D000000}"/>
            </a:ext>
          </a:extLst>
        </xdr:cNvPr>
        <xdr:cNvSpPr/>
      </xdr:nvSpPr>
      <xdr:spPr>
        <a:xfrm>
          <a:off x="389659" y="6257752"/>
          <a:ext cx="2345715" cy="894657"/>
        </a:xfrm>
        <a:prstGeom prst="accentBorderCallout1">
          <a:avLst>
            <a:gd name="adj1" fmla="val 41409"/>
            <a:gd name="adj2" fmla="val 102724"/>
            <a:gd name="adj3" fmla="val -20306"/>
            <a:gd name="adj4" fmla="val 169908"/>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If the</a:t>
          </a:r>
          <a:r>
            <a:rPr lang="en-GB" sz="1100" baseline="0">
              <a:latin typeface="Arial" panose="020B0604020202020204" pitchFamily="34" charset="0"/>
              <a:cs typeface="Arial" panose="020B0604020202020204" pitchFamily="34" charset="0"/>
            </a:rPr>
            <a:t> number of weeks the child will attend with you is greater than the number of funded weeks, this will change to "stretched"</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11516</xdr:colOff>
      <xdr:row>30</xdr:row>
      <xdr:rowOff>54120</xdr:rowOff>
    </xdr:from>
    <xdr:to>
      <xdr:col>46</xdr:col>
      <xdr:colOff>24992</xdr:colOff>
      <xdr:row>35</xdr:row>
      <xdr:rowOff>166688</xdr:rowOff>
    </xdr:to>
    <xdr:sp macro="" textlink="">
      <xdr:nvSpPr>
        <xdr:cNvPr id="14" name="Callout: Line with Border and Accent Bar 13">
          <a:extLst>
            <a:ext uri="{FF2B5EF4-FFF2-40B4-BE49-F238E27FC236}">
              <a16:creationId xmlns:a16="http://schemas.microsoft.com/office/drawing/2014/main" id="{00000000-0008-0000-0200-00000E000000}"/>
            </a:ext>
          </a:extLst>
        </xdr:cNvPr>
        <xdr:cNvSpPr/>
      </xdr:nvSpPr>
      <xdr:spPr>
        <a:xfrm>
          <a:off x="11155766" y="6626370"/>
          <a:ext cx="2299476" cy="1112693"/>
        </a:xfrm>
        <a:prstGeom prst="accentBorderCallout1">
          <a:avLst>
            <a:gd name="adj1" fmla="val 26473"/>
            <a:gd name="adj2" fmla="val -3078"/>
            <a:gd name="adj3" fmla="val 53709"/>
            <a:gd name="adj4" fmla="val -50526"/>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If you have</a:t>
          </a:r>
          <a:r>
            <a:rPr lang="en-GB" sz="1100" baseline="0">
              <a:latin typeface="Arial" panose="020B0604020202020204" pitchFamily="34" charset="0"/>
              <a:cs typeface="Arial" panose="020B0604020202020204" pitchFamily="34" charset="0"/>
            </a:rPr>
            <a:t> selected more than one term in section 2, you will need to complete this table. </a:t>
          </a:r>
        </a:p>
        <a:p>
          <a:pPr algn="l"/>
          <a:endParaRPr lang="en-GB" sz="1100" baseline="0">
            <a:latin typeface="Arial" panose="020B0604020202020204" pitchFamily="34" charset="0"/>
            <a:cs typeface="Arial" panose="020B0604020202020204" pitchFamily="34" charset="0"/>
          </a:endParaRPr>
        </a:p>
        <a:p>
          <a:pPr algn="l"/>
          <a:r>
            <a:rPr lang="en-GB" sz="1100" baseline="0">
              <a:latin typeface="Arial" panose="020B0604020202020204" pitchFamily="34" charset="0"/>
              <a:cs typeface="Arial" panose="020B0604020202020204" pitchFamily="34" charset="0"/>
            </a:rPr>
            <a:t>If you have selected a single term, this table will not appear.</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17231</xdr:colOff>
      <xdr:row>36</xdr:row>
      <xdr:rowOff>145560</xdr:rowOff>
    </xdr:from>
    <xdr:to>
      <xdr:col>46</xdr:col>
      <xdr:colOff>24992</xdr:colOff>
      <xdr:row>41</xdr:row>
      <xdr:rowOff>52215</xdr:rowOff>
    </xdr:to>
    <xdr:sp macro="" textlink="">
      <xdr:nvSpPr>
        <xdr:cNvPr id="15" name="Callout: Line with Border and Accent Bar 14">
          <a:extLst>
            <a:ext uri="{FF2B5EF4-FFF2-40B4-BE49-F238E27FC236}">
              <a16:creationId xmlns:a16="http://schemas.microsoft.com/office/drawing/2014/main" id="{00000000-0008-0000-0200-00000F000000}"/>
            </a:ext>
          </a:extLst>
        </xdr:cNvPr>
        <xdr:cNvSpPr/>
      </xdr:nvSpPr>
      <xdr:spPr>
        <a:xfrm>
          <a:off x="11161481" y="7956060"/>
          <a:ext cx="2293761" cy="1097280"/>
        </a:xfrm>
        <a:prstGeom prst="accentBorderCallout1">
          <a:avLst>
            <a:gd name="adj1" fmla="val 26473"/>
            <a:gd name="adj2" fmla="val -3078"/>
            <a:gd name="adj3" fmla="val 50525"/>
            <a:gd name="adj4" fmla="val -50169"/>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Section 3 will automatically fill out</a:t>
          </a:r>
          <a:r>
            <a:rPr lang="en-GB" sz="1100" baseline="0">
              <a:latin typeface="Arial" panose="020B0604020202020204" pitchFamily="34" charset="0"/>
              <a:cs typeface="Arial" panose="020B0604020202020204" pitchFamily="34" charset="0"/>
            </a:rPr>
            <a:t> based on your entries in section 1 and 2. </a:t>
          </a:r>
        </a:p>
        <a:p>
          <a:pPr algn="l"/>
          <a:r>
            <a:rPr lang="en-GB" sz="1100" b="1" baseline="0">
              <a:latin typeface="Arial" panose="020B0604020202020204" pitchFamily="34" charset="0"/>
              <a:cs typeface="Arial" panose="020B0604020202020204" pitchFamily="34" charset="0"/>
            </a:rPr>
            <a:t>This shows what you should write on the PAF.</a:t>
          </a:r>
          <a:endParaRPr lang="en-GB" sz="1100" b="1">
            <a:latin typeface="Arial" panose="020B0604020202020204" pitchFamily="34" charset="0"/>
            <a:cs typeface="Arial" panose="020B0604020202020204" pitchFamily="34" charset="0"/>
          </a:endParaRPr>
        </a:p>
      </xdr:txBody>
    </xdr:sp>
    <xdr:clientData/>
  </xdr:twoCellAnchor>
  <xdr:twoCellAnchor>
    <xdr:from>
      <xdr:col>0</xdr:col>
      <xdr:colOff>381000</xdr:colOff>
      <xdr:row>50</xdr:row>
      <xdr:rowOff>17317</xdr:rowOff>
    </xdr:from>
    <xdr:to>
      <xdr:col>7</xdr:col>
      <xdr:colOff>2911</xdr:colOff>
      <xdr:row>55</xdr:row>
      <xdr:rowOff>69272</xdr:rowOff>
    </xdr:to>
    <xdr:sp macro="" textlink="">
      <xdr:nvSpPr>
        <xdr:cNvPr id="16" name="Callout: Line with Border and Accent Bar 15">
          <a:extLst>
            <a:ext uri="{FF2B5EF4-FFF2-40B4-BE49-F238E27FC236}">
              <a16:creationId xmlns:a16="http://schemas.microsoft.com/office/drawing/2014/main" id="{00000000-0008-0000-0200-000010000000}"/>
            </a:ext>
          </a:extLst>
        </xdr:cNvPr>
        <xdr:cNvSpPr/>
      </xdr:nvSpPr>
      <xdr:spPr>
        <a:xfrm>
          <a:off x="381000" y="12200658"/>
          <a:ext cx="2349525" cy="1307523"/>
        </a:xfrm>
        <a:prstGeom prst="accentBorderCallout1">
          <a:avLst>
            <a:gd name="adj1" fmla="val 41409"/>
            <a:gd name="adj2" fmla="val 102724"/>
            <a:gd name="adj3" fmla="val 11770"/>
            <a:gd name="adj4" fmla="val 171014"/>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Section 4 demonstrates</a:t>
          </a:r>
          <a:r>
            <a:rPr lang="en-GB" sz="1100" baseline="0">
              <a:latin typeface="Arial" panose="020B0604020202020204" pitchFamily="34" charset="0"/>
              <a:cs typeface="Arial" panose="020B0604020202020204" pitchFamily="34" charset="0"/>
            </a:rPr>
            <a:t> what you should enter into the Provider Portal to make sure you claim correctly for the child. </a:t>
          </a:r>
        </a:p>
        <a:p>
          <a:pPr algn="l"/>
          <a:endParaRPr lang="en-GB" sz="1100" baseline="0">
            <a:latin typeface="Arial" panose="020B0604020202020204" pitchFamily="34" charset="0"/>
            <a:cs typeface="Arial" panose="020B0604020202020204" pitchFamily="34" charset="0"/>
          </a:endParaRPr>
        </a:p>
        <a:p>
          <a:pPr algn="l"/>
          <a:r>
            <a:rPr lang="en-GB" sz="1100" baseline="0">
              <a:latin typeface="Arial" panose="020B0604020202020204" pitchFamily="34" charset="0"/>
              <a:cs typeface="Arial" panose="020B0604020202020204" pitchFamily="34" charset="0"/>
            </a:rPr>
            <a:t>Please double check this is correct before submitting.</a:t>
          </a:r>
          <a:endParaRPr lang="en-GB" sz="1100">
            <a:latin typeface="Arial" panose="020B0604020202020204" pitchFamily="34" charset="0"/>
            <a:cs typeface="Arial" panose="020B0604020202020204" pitchFamily="34" charset="0"/>
          </a:endParaRPr>
        </a:p>
      </xdr:txBody>
    </xdr:sp>
    <xdr:clientData/>
  </xdr:twoCellAnchor>
  <xdr:twoCellAnchor>
    <xdr:from>
      <xdr:col>40</xdr:col>
      <xdr:colOff>22946</xdr:colOff>
      <xdr:row>56</xdr:row>
      <xdr:rowOff>34724</xdr:rowOff>
    </xdr:from>
    <xdr:to>
      <xdr:col>46</xdr:col>
      <xdr:colOff>24992</xdr:colOff>
      <xdr:row>58</xdr:row>
      <xdr:rowOff>34897</xdr:rowOff>
    </xdr:to>
    <xdr:sp macro="" textlink="">
      <xdr:nvSpPr>
        <xdr:cNvPr id="18" name="Callout: Line with Border and Accent Bar 17">
          <a:extLst>
            <a:ext uri="{FF2B5EF4-FFF2-40B4-BE49-F238E27FC236}">
              <a16:creationId xmlns:a16="http://schemas.microsoft.com/office/drawing/2014/main" id="{00000000-0008-0000-0200-000012000000}"/>
            </a:ext>
          </a:extLst>
        </xdr:cNvPr>
        <xdr:cNvSpPr/>
      </xdr:nvSpPr>
      <xdr:spPr>
        <a:xfrm>
          <a:off x="11167196" y="13107787"/>
          <a:ext cx="2288046" cy="476423"/>
        </a:xfrm>
        <a:prstGeom prst="accentBorderCallout1">
          <a:avLst>
            <a:gd name="adj1" fmla="val 26473"/>
            <a:gd name="adj2" fmla="val -3078"/>
            <a:gd name="adj3" fmla="val 50525"/>
            <a:gd name="adj4" fmla="val -50169"/>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Only the terms you have selected</a:t>
          </a:r>
          <a:r>
            <a:rPr lang="en-GB" sz="1100" baseline="0">
              <a:latin typeface="Arial" panose="020B0604020202020204" pitchFamily="34" charset="0"/>
              <a:cs typeface="Arial" panose="020B0604020202020204" pitchFamily="34" charset="0"/>
            </a:rPr>
            <a:t> in section 2</a:t>
          </a:r>
          <a:r>
            <a:rPr lang="en-GB" sz="1100">
              <a:latin typeface="Arial" panose="020B0604020202020204" pitchFamily="34" charset="0"/>
              <a:cs typeface="Arial" panose="020B0604020202020204" pitchFamily="34" charset="0"/>
            </a:rPr>
            <a:t> will appear.</a:t>
          </a:r>
          <a:endParaRPr lang="en-GB" sz="1100" b="1">
            <a:latin typeface="Arial" panose="020B0604020202020204" pitchFamily="34" charset="0"/>
            <a:cs typeface="Arial" panose="020B0604020202020204" pitchFamily="34" charset="0"/>
          </a:endParaRPr>
        </a:p>
      </xdr:txBody>
    </xdr:sp>
    <xdr:clientData/>
  </xdr:twoCellAnchor>
  <xdr:twoCellAnchor>
    <xdr:from>
      <xdr:col>40</xdr:col>
      <xdr:colOff>22946</xdr:colOff>
      <xdr:row>75</xdr:row>
      <xdr:rowOff>67628</xdr:rowOff>
    </xdr:from>
    <xdr:to>
      <xdr:col>46</xdr:col>
      <xdr:colOff>24992</xdr:colOff>
      <xdr:row>84</xdr:row>
      <xdr:rowOff>111619</xdr:rowOff>
    </xdr:to>
    <xdr:sp macro="" textlink="">
      <xdr:nvSpPr>
        <xdr:cNvPr id="19" name="Callout: Line with Border and Accent Bar 18">
          <a:extLst>
            <a:ext uri="{FF2B5EF4-FFF2-40B4-BE49-F238E27FC236}">
              <a16:creationId xmlns:a16="http://schemas.microsoft.com/office/drawing/2014/main" id="{00000000-0008-0000-0200-000013000000}"/>
            </a:ext>
          </a:extLst>
        </xdr:cNvPr>
        <xdr:cNvSpPr/>
      </xdr:nvSpPr>
      <xdr:spPr>
        <a:xfrm>
          <a:off x="11167196" y="17546003"/>
          <a:ext cx="2288046" cy="2187116"/>
        </a:xfrm>
        <a:prstGeom prst="accentBorderCallout1">
          <a:avLst>
            <a:gd name="adj1" fmla="val 26473"/>
            <a:gd name="adj2" fmla="val -3078"/>
            <a:gd name="adj3" fmla="val 28918"/>
            <a:gd name="adj4" fmla="val -52649"/>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baseline="0">
              <a:latin typeface="Arial" panose="020B0604020202020204" pitchFamily="34" charset="0"/>
              <a:cs typeface="Arial" panose="020B0604020202020204" pitchFamily="34" charset="0"/>
            </a:rPr>
            <a:t>Delete the days as specified by selecting and pressing the "delete" key.</a:t>
          </a:r>
        </a:p>
        <a:p>
          <a:pPr algn="l"/>
          <a:endParaRPr lang="en-GB" sz="1100" baseline="0">
            <a:latin typeface="Arial" panose="020B0604020202020204" pitchFamily="34" charset="0"/>
            <a:cs typeface="Arial" panose="020B0604020202020204" pitchFamily="34" charset="0"/>
          </a:endParaRPr>
        </a:p>
        <a:p>
          <a:pPr algn="l"/>
          <a:r>
            <a:rPr lang="en-GB" sz="1100" baseline="0">
              <a:latin typeface="Arial" panose="020B0604020202020204" pitchFamily="34" charset="0"/>
              <a:cs typeface="Arial" panose="020B0604020202020204" pitchFamily="34" charset="0"/>
            </a:rPr>
            <a:t>If you accidentally delete a day, just retype the number in the box.</a:t>
          </a:r>
        </a:p>
        <a:p>
          <a:pPr algn="l"/>
          <a:endParaRPr lang="en-GB" sz="1100" baseline="0">
            <a:latin typeface="Arial" panose="020B0604020202020204" pitchFamily="34" charset="0"/>
            <a:cs typeface="Arial" panose="020B0604020202020204" pitchFamily="34" charset="0"/>
          </a:endParaRPr>
        </a:p>
        <a:p>
          <a:pPr algn="l"/>
          <a:r>
            <a:rPr lang="en-GB" sz="1100" baseline="0">
              <a:latin typeface="Arial" panose="020B0604020202020204" pitchFamily="34" charset="0"/>
              <a:cs typeface="Arial" panose="020B0604020202020204" pitchFamily="34" charset="0"/>
            </a:rPr>
            <a:t>This will form part of the stretched offer agreement as it highlights the specific dates the child will attend with you.</a:t>
          </a:r>
        </a:p>
        <a:p>
          <a:pPr algn="l"/>
          <a:endParaRPr lang="en-GB" sz="1100">
            <a:latin typeface="Arial" panose="020B0604020202020204" pitchFamily="34" charset="0"/>
            <a:cs typeface="Arial" panose="020B0604020202020204" pitchFamily="34" charset="0"/>
          </a:endParaRPr>
        </a:p>
      </xdr:txBody>
    </xdr:sp>
    <xdr:clientData/>
  </xdr:twoCellAnchor>
  <xdr:twoCellAnchor>
    <xdr:from>
      <xdr:col>40</xdr:col>
      <xdr:colOff>17231</xdr:colOff>
      <xdr:row>105</xdr:row>
      <xdr:rowOff>57930</xdr:rowOff>
    </xdr:from>
    <xdr:to>
      <xdr:col>46</xdr:col>
      <xdr:colOff>21182</xdr:colOff>
      <xdr:row>112</xdr:row>
      <xdr:rowOff>29181</xdr:rowOff>
    </xdr:to>
    <xdr:sp macro="" textlink="">
      <xdr:nvSpPr>
        <xdr:cNvPr id="20" name="Callout: Line with Border and Accent Bar 19">
          <a:extLst>
            <a:ext uri="{FF2B5EF4-FFF2-40B4-BE49-F238E27FC236}">
              <a16:creationId xmlns:a16="http://schemas.microsoft.com/office/drawing/2014/main" id="{00000000-0008-0000-0200-000014000000}"/>
            </a:ext>
          </a:extLst>
        </xdr:cNvPr>
        <xdr:cNvSpPr/>
      </xdr:nvSpPr>
      <xdr:spPr>
        <a:xfrm>
          <a:off x="11161481" y="24680055"/>
          <a:ext cx="2289951" cy="1638126"/>
        </a:xfrm>
        <a:prstGeom prst="accentBorderCallout1">
          <a:avLst>
            <a:gd name="adj1" fmla="val 26473"/>
            <a:gd name="adj2" fmla="val -3078"/>
            <a:gd name="adj3" fmla="val 71238"/>
            <a:gd name="adj4" fmla="val -68022"/>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lang="en-GB" sz="1100">
              <a:latin typeface="Arial" panose="020B0604020202020204" pitchFamily="34" charset="0"/>
              <a:cs typeface="Arial" panose="020B0604020202020204" pitchFamily="34" charset="0"/>
            </a:rPr>
            <a:t>Section 4 shows</a:t>
          </a:r>
          <a:r>
            <a:rPr lang="en-GB" sz="1100" baseline="0">
              <a:latin typeface="Arial" panose="020B0604020202020204" pitchFamily="34" charset="0"/>
              <a:cs typeface="Arial" panose="020B0604020202020204" pitchFamily="34" charset="0"/>
            </a:rPr>
            <a:t> you how many days the child will attend with you during the term, and then how many funded hours per day they are entitled to based on the entitlement you have entered. This is for your reference only, and does not need to be inputted on the PAF or on the Provider Portal.</a:t>
          </a:r>
          <a:endParaRPr lang="en-GB" sz="1100">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24</xdr:col>
      <xdr:colOff>0</xdr:colOff>
      <xdr:row>1</xdr:row>
      <xdr:rowOff>180975</xdr:rowOff>
    </xdr:from>
    <xdr:to>
      <xdr:col>39</xdr:col>
      <xdr:colOff>363680</xdr:colOff>
      <xdr:row>5</xdr:row>
      <xdr:rowOff>18574</xdr:rowOff>
    </xdr:to>
    <xdr:pic>
      <xdr:nvPicPr>
        <xdr:cNvPr id="2" name="Picture 1" descr="SCCblack(2tier)">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686800" y="426720"/>
          <a:ext cx="2706830" cy="830104"/>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23</xdr:col>
      <xdr:colOff>396362</xdr:colOff>
      <xdr:row>1</xdr:row>
      <xdr:rowOff>46161</xdr:rowOff>
    </xdr:from>
    <xdr:to>
      <xdr:col>37</xdr:col>
      <xdr:colOff>334326</xdr:colOff>
      <xdr:row>4</xdr:row>
      <xdr:rowOff>134854</xdr:rowOff>
    </xdr:to>
    <xdr:pic>
      <xdr:nvPicPr>
        <xdr:cNvPr id="3" name="Picture 2" descr="SCCblack(2tier)">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876141" y="293418"/>
          <a:ext cx="2774545" cy="830463"/>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28</xdr:col>
          <xdr:colOff>57150</xdr:colOff>
          <xdr:row>14</xdr:row>
          <xdr:rowOff>123825</xdr:rowOff>
        </xdr:from>
        <xdr:to>
          <xdr:col>29</xdr:col>
          <xdr:colOff>0</xdr:colOff>
          <xdr:row>15</xdr:row>
          <xdr:rowOff>123825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16</xdr:row>
          <xdr:rowOff>247650</xdr:rowOff>
        </xdr:from>
        <xdr:to>
          <xdr:col>29</xdr:col>
          <xdr:colOff>0</xdr:colOff>
          <xdr:row>18</xdr:row>
          <xdr:rowOff>9525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57150</xdr:colOff>
          <xdr:row>19</xdr:row>
          <xdr:rowOff>123825</xdr:rowOff>
        </xdr:from>
        <xdr:to>
          <xdr:col>29</xdr:col>
          <xdr:colOff>0</xdr:colOff>
          <xdr:row>20</xdr:row>
          <xdr:rowOff>142875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31</xdr:col>
      <xdr:colOff>0</xdr:colOff>
      <xdr:row>2</xdr:row>
      <xdr:rowOff>0</xdr:rowOff>
    </xdr:from>
    <xdr:to>
      <xdr:col>49</xdr:col>
      <xdr:colOff>96391</xdr:colOff>
      <xdr:row>6</xdr:row>
      <xdr:rowOff>59054</xdr:rowOff>
    </xdr:to>
    <xdr:pic>
      <xdr:nvPicPr>
        <xdr:cNvPr id="2" name="Picture 1" descr="SCCblack(2tier)">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10707688" y="246063"/>
          <a:ext cx="2826574" cy="865187"/>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24</xdr:col>
      <xdr:colOff>0</xdr:colOff>
      <xdr:row>1</xdr:row>
      <xdr:rowOff>180975</xdr:rowOff>
    </xdr:from>
    <xdr:to>
      <xdr:col>39</xdr:col>
      <xdr:colOff>359870</xdr:colOff>
      <xdr:row>5</xdr:row>
      <xdr:rowOff>22384</xdr:rowOff>
    </xdr:to>
    <xdr:pic>
      <xdr:nvPicPr>
        <xdr:cNvPr id="2" name="Picture 1" descr="SCCblack(2tier)">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686800" y="426720"/>
          <a:ext cx="2706830" cy="830104"/>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23</xdr:col>
      <xdr:colOff>396362</xdr:colOff>
      <xdr:row>1</xdr:row>
      <xdr:rowOff>46161</xdr:rowOff>
    </xdr:from>
    <xdr:ext cx="2619091" cy="822730"/>
    <xdr:pic>
      <xdr:nvPicPr>
        <xdr:cNvPr id="2" name="Picture 1" descr="SCCblack(2tier)">
          <a:extLst>
            <a:ext uri="{FF2B5EF4-FFF2-40B4-BE49-F238E27FC236}">
              <a16:creationId xmlns:a16="http://schemas.microsoft.com/office/drawing/2014/main" id="{97806E82-4582-4215-AA86-43D5421A9381}"/>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9140312" y="236661"/>
          <a:ext cx="2619091" cy="822730"/>
        </a:xfrm>
        <a:prstGeom prst="rect">
          <a:avLst/>
        </a:prstGeom>
        <a:noFill/>
        <a:ln>
          <a:noFill/>
        </a:ln>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24</xdr:col>
      <xdr:colOff>0</xdr:colOff>
      <xdr:row>1</xdr:row>
      <xdr:rowOff>180975</xdr:rowOff>
    </xdr:from>
    <xdr:to>
      <xdr:col>39</xdr:col>
      <xdr:colOff>363680</xdr:colOff>
      <xdr:row>5</xdr:row>
      <xdr:rowOff>18574</xdr:rowOff>
    </xdr:to>
    <xdr:pic>
      <xdr:nvPicPr>
        <xdr:cNvPr id="2" name="Picture 1" descr="SCCblack(2tier)">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duotone>
            <a:prstClr val="black"/>
            <a:schemeClr val="accent3">
              <a:tint val="45000"/>
              <a:satMod val="400000"/>
            </a:schemeClr>
          </a:duotone>
          <a:extLst>
            <a:ext uri="{28A0092B-C50C-407E-A947-70E740481C1C}">
              <a14:useLocalDpi xmlns:a14="http://schemas.microsoft.com/office/drawing/2010/main" val="0"/>
            </a:ext>
          </a:extLst>
        </a:blip>
        <a:srcRect/>
        <a:stretch>
          <a:fillRect/>
        </a:stretch>
      </xdr:blipFill>
      <xdr:spPr bwMode="auto">
        <a:xfrm>
          <a:off x="8686800" y="426720"/>
          <a:ext cx="2706830" cy="830104"/>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6.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19C88-2B64-4AE7-98E0-F1898CFA6B58}">
  <sheetPr>
    <tabColor rgb="FFC00000"/>
    <pageSetUpPr autoPageBreaks="0"/>
  </sheetPr>
  <dimension ref="D2:AN115"/>
  <sheetViews>
    <sheetView showGridLines="0" zoomScaleNormal="100" workbookViewId="0">
      <selection activeCell="L13" sqref="L13:V14"/>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4" width="5.7109375" style="9"/>
    <col min="25" max="26" width="5.7109375" style="9" hidden="1" customWidth="1"/>
    <col min="27" max="27" width="20.28515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17" t="s">
        <v>5</v>
      </c>
      <c r="AB4" s="18">
        <v>11</v>
      </c>
      <c r="AC4" s="18">
        <v>13</v>
      </c>
      <c r="AD4" s="18">
        <v>165</v>
      </c>
      <c r="AE4" s="19" t="str">
        <f>IF(AND($L$10=$AA$4,$L$13=$AA$16),165, IF(AND($L$10=$AA$4,$L$13=$AA$17),165, IF(AND($L$10=$AA$4,$L$13=$AA$18), 330, " ")))</f>
        <v xml:space="preserve"> </v>
      </c>
    </row>
    <row r="5" spans="4:40" ht="19.899999999999999" customHeight="1" thickBot="1" x14ac:dyDescent="0.3">
      <c r="D5" s="8"/>
      <c r="E5" s="177" t="s">
        <v>6</v>
      </c>
      <c r="F5" s="8"/>
      <c r="G5" s="8"/>
      <c r="H5" s="178" t="s">
        <v>7</v>
      </c>
      <c r="I5" s="178"/>
      <c r="J5" s="178"/>
      <c r="K5" s="178"/>
      <c r="L5" s="179"/>
      <c r="M5" s="179"/>
      <c r="N5" s="179"/>
      <c r="O5" s="179"/>
      <c r="P5" s="179"/>
      <c r="Q5" s="179"/>
      <c r="R5" s="179"/>
      <c r="S5" s="179"/>
      <c r="T5" s="179"/>
      <c r="U5" s="179"/>
      <c r="V5" s="179"/>
      <c r="W5" s="10"/>
      <c r="X5" s="11"/>
      <c r="Y5" s="11"/>
      <c r="AA5" s="20" t="s">
        <v>8</v>
      </c>
      <c r="AB5" s="9">
        <v>14</v>
      </c>
      <c r="AC5" s="9">
        <v>17</v>
      </c>
      <c r="AD5" s="9">
        <v>210</v>
      </c>
      <c r="AE5" s="21" t="str">
        <f>IF(AND($L$10=$AA$5,$L$13=$AA$16),210, IF(AND($L$10=$AA$5,$L$13=$AA$17),210, IF(AND($L$10=$AA$5,$L$13=$AA$18), 420, " ")))</f>
        <v xml:space="preserve"> </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20" t="s">
        <v>9</v>
      </c>
      <c r="AB6" s="9">
        <v>13</v>
      </c>
      <c r="AC6" s="9">
        <v>22</v>
      </c>
      <c r="AD6" s="9">
        <v>195</v>
      </c>
      <c r="AE6" s="21" t="str">
        <f>IF(AND($L$10=$AA$6,$L$13=$AA$16),195, IF(AND($L$10=$AA$6,$L$13=$AA$17),195, IF(AND($L$10=$AA$6,$L$13=$AA$18), 390, " ")))</f>
        <v xml:space="preserve"> </v>
      </c>
    </row>
    <row r="7" spans="4:40" ht="19.899999999999999" customHeight="1" thickBot="1" x14ac:dyDescent="0.3">
      <c r="D7" s="8"/>
      <c r="E7" s="177"/>
      <c r="F7" s="8"/>
      <c r="G7" s="8"/>
      <c r="H7" s="178" t="s">
        <v>10</v>
      </c>
      <c r="I7" s="178"/>
      <c r="J7" s="178"/>
      <c r="K7" s="178"/>
      <c r="L7" s="179"/>
      <c r="M7" s="179"/>
      <c r="N7" s="179"/>
      <c r="O7" s="179"/>
      <c r="P7" s="179"/>
      <c r="Q7" s="179"/>
      <c r="R7" s="179"/>
      <c r="S7" s="179"/>
      <c r="T7" s="179"/>
      <c r="U7" s="179"/>
      <c r="V7" s="179"/>
      <c r="W7" s="10"/>
      <c r="X7" s="11"/>
      <c r="Y7" s="11"/>
      <c r="AA7" s="23" t="s">
        <v>11</v>
      </c>
      <c r="AB7" s="9">
        <f>AB4+AB5</f>
        <v>25</v>
      </c>
      <c r="AC7" s="9">
        <f>AC4+AC5</f>
        <v>30</v>
      </c>
      <c r="AD7" s="9">
        <f>AD4+AD5</f>
        <v>375</v>
      </c>
      <c r="AE7" s="21" t="str">
        <f>IF(AND($L$10=$AA$7,$L$13=$AA$16),375, IF(AND($L$10=$AA$7,$L$13=$AA$17),375, IF(AND($L$10=$AA$7,$L$13=$AA$18), 750, " ")))</f>
        <v xml:space="preserve"> </v>
      </c>
      <c r="AH7" s="180" t="s">
        <v>12</v>
      </c>
      <c r="AI7" s="180"/>
      <c r="AJ7" s="180"/>
      <c r="AK7" s="180"/>
      <c r="AL7" s="180"/>
      <c r="AM7" s="180"/>
      <c r="AN7" s="180"/>
    </row>
    <row r="8" spans="4:40" ht="19.899999999999999" customHeight="1" thickBot="1" x14ac:dyDescent="0.3">
      <c r="D8" s="8"/>
      <c r="E8" s="177"/>
      <c r="F8" s="8"/>
      <c r="G8" s="8"/>
      <c r="H8" s="178" t="s">
        <v>13</v>
      </c>
      <c r="I8" s="178"/>
      <c r="J8" s="178"/>
      <c r="K8" s="178"/>
      <c r="L8" s="181"/>
      <c r="M8" s="179"/>
      <c r="N8" s="179"/>
      <c r="O8" s="179"/>
      <c r="P8" s="179"/>
      <c r="Q8" s="179"/>
      <c r="R8" s="179"/>
      <c r="S8" s="179"/>
      <c r="T8" s="179"/>
      <c r="U8" s="179"/>
      <c r="V8" s="179"/>
      <c r="W8" s="10"/>
      <c r="X8" s="11"/>
      <c r="Y8" s="11"/>
      <c r="AA8" s="23" t="s">
        <v>14</v>
      </c>
      <c r="AB8" s="9">
        <f>AB4+AB6</f>
        <v>24</v>
      </c>
      <c r="AC8" s="9">
        <f>AC4+AC6</f>
        <v>35</v>
      </c>
      <c r="AD8" s="9">
        <f>AD4+AD6</f>
        <v>360</v>
      </c>
      <c r="AE8" s="21" t="str">
        <f>IF(AND($L$10=$AA$8,$L$13=$AA$16),360, IF(AND($L$10=$AA$8,$L$13=$AA$17),360, IF(AND($L$10=$AA$8,$L$13=$AA$18), 720, " ")))</f>
        <v xml:space="preserve">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23" t="s">
        <v>15</v>
      </c>
      <c r="AB9" s="9">
        <f>AB6+AB5</f>
        <v>27</v>
      </c>
      <c r="AC9" s="9">
        <f>AC6+AC5</f>
        <v>39</v>
      </c>
      <c r="AD9" s="9">
        <f>AD6+AD5</f>
        <v>405</v>
      </c>
      <c r="AE9" s="21">
        <f>IF(AND($L$10=$AA$9,$L$13=$AA$16),405, IF(AND($L$10=$AA$9,$L$13=$AA$17),405, IF(AND($L$10=$AA$9,$L$13=$AA$18), 810, " ")))</f>
        <v>405</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153" t="s">
        <v>15</v>
      </c>
      <c r="M10" s="153"/>
      <c r="N10" s="153"/>
      <c r="O10" s="153"/>
      <c r="P10" s="153"/>
      <c r="Q10" s="153"/>
      <c r="R10" s="153"/>
      <c r="S10" s="153"/>
      <c r="T10" s="153"/>
      <c r="U10" s="153"/>
      <c r="V10" s="153"/>
      <c r="W10" s="10"/>
      <c r="X10" s="11"/>
      <c r="Y10" s="11"/>
      <c r="AA10" s="24" t="s">
        <v>18</v>
      </c>
      <c r="AB10" s="25">
        <v>38</v>
      </c>
      <c r="AC10" s="25">
        <v>52</v>
      </c>
      <c r="AD10" s="25"/>
      <c r="AE10" s="26" t="str">
        <f>IF(AND($L$10=$AA$10,$L$13=$AA$16),570, IF(AND($L$10=$AA$10,$L$13=$AA$17),570, IF(AND($L$10=$AA$10,$L$13=$AA$18), 1140, " ")))</f>
        <v xml:space="preserve"> </v>
      </c>
      <c r="AH10" s="180"/>
      <c r="AI10" s="180"/>
      <c r="AJ10" s="180"/>
      <c r="AK10" s="180"/>
      <c r="AL10" s="180"/>
      <c r="AM10" s="180"/>
      <c r="AN10" s="180"/>
    </row>
    <row r="11" spans="4:40" ht="19.899999999999999" customHeight="1" thickBot="1" x14ac:dyDescent="0.3">
      <c r="D11" s="8"/>
      <c r="E11" s="104"/>
      <c r="F11" s="8"/>
      <c r="G11" s="8"/>
      <c r="H11" s="182"/>
      <c r="I11" s="182"/>
      <c r="J11" s="182"/>
      <c r="K11" s="182"/>
      <c r="L11" s="153"/>
      <c r="M11" s="153"/>
      <c r="N11" s="153"/>
      <c r="O11" s="153"/>
      <c r="P11" s="153"/>
      <c r="Q11" s="153"/>
      <c r="R11" s="153"/>
      <c r="S11" s="153"/>
      <c r="T11" s="153"/>
      <c r="U11" s="153"/>
      <c r="V11" s="153"/>
      <c r="W11" s="10"/>
      <c r="X11" s="11"/>
      <c r="Y11" s="11"/>
      <c r="AH11" s="22"/>
      <c r="AI11" s="22"/>
      <c r="AJ11" s="22"/>
      <c r="AK11" s="22"/>
      <c r="AL11" s="22"/>
      <c r="AM11" s="22"/>
      <c r="AN11" s="22"/>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153" t="s">
        <v>20</v>
      </c>
      <c r="M13" s="153"/>
      <c r="N13" s="153"/>
      <c r="O13" s="153"/>
      <c r="P13" s="153"/>
      <c r="Q13" s="153"/>
      <c r="R13" s="153"/>
      <c r="S13" s="153"/>
      <c r="T13" s="153"/>
      <c r="U13" s="153"/>
      <c r="V13" s="153"/>
      <c r="W13" s="10"/>
      <c r="X13" s="11"/>
      <c r="Y13" s="11"/>
    </row>
    <row r="14" spans="4:40" ht="19.899999999999999" customHeight="1" thickBot="1" x14ac:dyDescent="0.3">
      <c r="D14" s="8"/>
      <c r="E14" s="104"/>
      <c r="F14" s="8"/>
      <c r="G14" s="8"/>
      <c r="H14" s="182"/>
      <c r="I14" s="182"/>
      <c r="J14" s="182"/>
      <c r="K14" s="182"/>
      <c r="L14" s="153"/>
      <c r="M14" s="153"/>
      <c r="N14" s="153"/>
      <c r="O14" s="153"/>
      <c r="P14" s="153"/>
      <c r="Q14" s="153"/>
      <c r="R14" s="153"/>
      <c r="S14" s="153"/>
      <c r="T14" s="153"/>
      <c r="U14" s="153"/>
      <c r="V14" s="153"/>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27" t="s">
        <v>24</v>
      </c>
    </row>
    <row r="17" spans="4:28"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28" t="s">
        <v>20</v>
      </c>
    </row>
    <row r="18" spans="4:28" ht="19.899999999999999" customHeight="1" thickBot="1" x14ac:dyDescent="0.3">
      <c r="D18" s="8"/>
      <c r="E18" s="104"/>
      <c r="F18" s="8"/>
      <c r="G18" s="8" t="str">
        <f>L10</f>
        <v>Summer &amp; Autumn Term</v>
      </c>
      <c r="H18" s="151">
        <f>IFERROR(VLOOKUP($G$18,$AA$4:$AE$10,2, FALSE), " ")</f>
        <v>27</v>
      </c>
      <c r="I18" s="151"/>
      <c r="J18" s="151"/>
      <c r="K18" s="151"/>
      <c r="L18" s="151"/>
      <c r="M18" s="151">
        <f>IFERROR(VLOOKUP($G$18,$AA$4:$AE$10,3, FALSE)," ")</f>
        <v>39</v>
      </c>
      <c r="N18" s="151"/>
      <c r="O18" s="151"/>
      <c r="P18" s="151"/>
      <c r="Q18" s="151"/>
      <c r="R18" s="151">
        <f>IFERROR(VLOOKUP($G$18,$AA$4:$AE$10,5, FALSE)," ")</f>
        <v>405</v>
      </c>
      <c r="S18" s="151"/>
      <c r="T18" s="151"/>
      <c r="U18" s="151"/>
      <c r="V18" s="151"/>
      <c r="W18" s="10"/>
      <c r="X18" s="11"/>
      <c r="Y18" s="11"/>
      <c r="AA18" s="29" t="s">
        <v>25</v>
      </c>
    </row>
    <row r="19" spans="4:28"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row>
    <row r="20" spans="4:28"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over 2 terms</v>
      </c>
      <c r="I20" s="152"/>
      <c r="J20" s="152"/>
      <c r="K20" s="152"/>
      <c r="L20" s="153">
        <v>39</v>
      </c>
      <c r="M20" s="153"/>
      <c r="N20" s="153"/>
      <c r="O20"/>
      <c r="P20" s="154" t="s">
        <v>26</v>
      </c>
      <c r="Q20" s="155"/>
      <c r="R20" s="155"/>
      <c r="S20" s="156"/>
      <c r="T20" s="160">
        <f>IFERROR(($L$22+$L$24)*$H$18/$L$20," ")</f>
        <v>10.384615384615385</v>
      </c>
      <c r="U20" s="161"/>
      <c r="V20" s="162"/>
      <c r="W20" s="10"/>
      <c r="X20" s="11"/>
      <c r="AA20" s="9" t="s">
        <v>27</v>
      </c>
      <c r="AB20" s="9">
        <f>(L24+L22)*H18</f>
        <v>405</v>
      </c>
    </row>
    <row r="21" spans="4:28" ht="19.899999999999999" customHeight="1" thickBot="1" x14ac:dyDescent="0.3">
      <c r="D21" s="8"/>
      <c r="E21" s="104"/>
      <c r="F21" s="8"/>
      <c r="G21" s="8"/>
      <c r="H21" s="152"/>
      <c r="I21" s="152"/>
      <c r="J21" s="152"/>
      <c r="K21" s="152"/>
      <c r="L21" s="153"/>
      <c r="M21" s="153"/>
      <c r="N21" s="153"/>
      <c r="O21"/>
      <c r="P21" s="157"/>
      <c r="Q21" s="158"/>
      <c r="R21" s="158"/>
      <c r="S21" s="159"/>
      <c r="T21" s="163"/>
      <c r="U21" s="164"/>
      <c r="V21" s="165"/>
      <c r="W21" s="10"/>
      <c r="X21" s="11"/>
    </row>
    <row r="22" spans="4:28" ht="19.899999999999999" customHeight="1" thickBot="1" x14ac:dyDescent="0.3">
      <c r="D22" s="8"/>
      <c r="E22" s="104"/>
      <c r="F22" s="8"/>
      <c r="G22" s="8"/>
      <c r="H22" s="152" t="s">
        <v>28</v>
      </c>
      <c r="I22" s="152"/>
      <c r="J22" s="152"/>
      <c r="K22" s="152"/>
      <c r="L22" s="153">
        <v>15</v>
      </c>
      <c r="M22" s="153"/>
      <c r="N22" s="153"/>
      <c r="O22"/>
      <c r="P22" s="168" t="s">
        <v>29</v>
      </c>
      <c r="Q22" s="169"/>
      <c r="R22" s="169"/>
      <c r="S22" s="183"/>
      <c r="T22" s="185">
        <f>IFERROR(L22*H18/L20, " ")</f>
        <v>10.384615384615385</v>
      </c>
      <c r="U22" s="173"/>
      <c r="V22" s="174"/>
      <c r="W22" s="8"/>
    </row>
    <row r="23" spans="4:28" ht="19.899999999999999" customHeight="1" thickBot="1" x14ac:dyDescent="0.3">
      <c r="D23" s="8"/>
      <c r="E23" s="104"/>
      <c r="F23" s="8"/>
      <c r="G23" s="8"/>
      <c r="H23" s="152"/>
      <c r="I23" s="152"/>
      <c r="J23" s="152"/>
      <c r="K23" s="152"/>
      <c r="L23" s="153"/>
      <c r="M23" s="153"/>
      <c r="N23" s="153"/>
      <c r="O23"/>
      <c r="P23" s="171"/>
      <c r="Q23" s="158"/>
      <c r="R23" s="158"/>
      <c r="S23" s="184"/>
      <c r="T23" s="186"/>
      <c r="U23" s="164"/>
      <c r="V23" s="175"/>
      <c r="W23" s="8"/>
    </row>
    <row r="24" spans="4:28" ht="19.899999999999999" customHeight="1" thickBot="1" x14ac:dyDescent="0.3">
      <c r="D24" s="8"/>
      <c r="E24" s="104"/>
      <c r="F24" s="8"/>
      <c r="G24" s="8"/>
      <c r="H24" s="152" t="s">
        <v>30</v>
      </c>
      <c r="I24" s="152"/>
      <c r="J24" s="152"/>
      <c r="K24" s="152"/>
      <c r="L24" s="153"/>
      <c r="M24" s="153"/>
      <c r="N24" s="153"/>
      <c r="O24"/>
      <c r="P24" s="168" t="s">
        <v>31</v>
      </c>
      <c r="Q24" s="169"/>
      <c r="R24" s="169"/>
      <c r="S24" s="183"/>
      <c r="T24" s="185">
        <f>IFERROR(L24*H18/L20, " ")</f>
        <v>0</v>
      </c>
      <c r="U24" s="173"/>
      <c r="V24" s="174"/>
      <c r="W24" s="8"/>
    </row>
    <row r="25" spans="4:28" ht="19.899999999999999" customHeight="1" thickBot="1" x14ac:dyDescent="0.3">
      <c r="D25" s="8"/>
      <c r="E25" s="104"/>
      <c r="F25" s="8"/>
      <c r="G25" s="8"/>
      <c r="H25" s="152"/>
      <c r="I25" s="152"/>
      <c r="J25" s="152"/>
      <c r="K25" s="152"/>
      <c r="L25" s="153"/>
      <c r="M25" s="153"/>
      <c r="N25" s="153"/>
      <c r="O25" s="8"/>
      <c r="P25" s="171"/>
      <c r="Q25" s="158"/>
      <c r="R25" s="158"/>
      <c r="S25" s="184"/>
      <c r="T25" s="186"/>
      <c r="U25" s="164"/>
      <c r="V25" s="175"/>
      <c r="W25" s="8"/>
    </row>
    <row r="26" spans="4:28"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for these 2 terms</v>
      </c>
      <c r="Q26" s="169"/>
      <c r="R26" s="169"/>
      <c r="S26" s="170"/>
      <c r="T26" s="172">
        <f>IFERROR(R18-(L20*T20), " ")</f>
        <v>0</v>
      </c>
      <c r="U26" s="173"/>
      <c r="V26" s="174"/>
      <c r="W26" s="8"/>
      <c r="AA26" s="30"/>
    </row>
    <row r="27" spans="4:28"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30"/>
    </row>
    <row r="28" spans="4:28" ht="15" x14ac:dyDescent="0.25">
      <c r="D28" s="8"/>
      <c r="E28" s="104"/>
      <c r="F28" s="8"/>
      <c r="G28" s="8"/>
      <c r="H28" s="31" t="str">
        <f>IF(OR(AND(L10=AA4,L20&gt;AC4), AND(L10=AA5,L20&gt;AC5), AND(L10=AA6,L20&gt;AC6),AND(L10=AA10,L20&gt;AC10), AND(L10=AA7,L20&gt;AC7), AND(L10=AA8,L20&gt;AC8),AND(L10=AA9,L20&gt;AC9)), "The number of weeks attending is greater than is available.", " ")</f>
        <v xml:space="preserve"> </v>
      </c>
      <c r="I28" s="8"/>
      <c r="J28" s="8"/>
      <c r="K28" s="8"/>
      <c r="L28" s="8"/>
      <c r="M28" s="8"/>
      <c r="N28" s="8"/>
      <c r="O28" s="8"/>
      <c r="P28" s="8"/>
      <c r="Q28" s="8"/>
      <c r="R28" s="8"/>
      <c r="S28" s="8"/>
      <c r="T28" s="8"/>
      <c r="U28" s="8"/>
      <c r="V28"/>
      <c r="W28" s="8"/>
    </row>
    <row r="29" spans="4:28" ht="15" x14ac:dyDescent="0.25">
      <c r="D29" s="8"/>
      <c r="E29" s="104"/>
      <c r="F29" s="8"/>
      <c r="G29" s="8"/>
      <c r="H29" s="31" t="str">
        <f>IF(AND(OR(L13=AA17,L13=AA16),L24&gt;0), "This child is not entitled to Extended hours funding.", " ")</f>
        <v xml:space="preserve"> </v>
      </c>
      <c r="I29" s="8"/>
      <c r="J29" s="8"/>
      <c r="K29" s="8"/>
      <c r="L29" s="8"/>
      <c r="M29" s="8"/>
      <c r="N29" s="8"/>
      <c r="O29" s="8"/>
      <c r="P29" s="8"/>
      <c r="Q29" s="8"/>
      <c r="R29" s="8"/>
      <c r="S29" s="8"/>
      <c r="T29" s="8"/>
      <c r="U29" s="8"/>
      <c r="V29"/>
      <c r="W29" s="8"/>
    </row>
    <row r="30" spans="4:28" ht="15" x14ac:dyDescent="0.25">
      <c r="D30" s="8"/>
      <c r="E30" s="104"/>
      <c r="F30" s="8"/>
      <c r="G30" s="8"/>
      <c r="H30" s="31" t="str">
        <f>IF(AND(OR($L$13=$AA$17,$L$13=$AA$16),$T$20&gt;15), "You cannot claim more than 15 hours per week.", IF(AND($L$13=$AA$18,$T$20&gt;30), "You cannot claim more than 30 hours per week.", " "))</f>
        <v xml:space="preserve"> </v>
      </c>
      <c r="I30" s="8"/>
      <c r="J30" s="8"/>
      <c r="K30" s="8"/>
      <c r="L30" s="8"/>
      <c r="M30" s="8"/>
      <c r="N30" s="8"/>
      <c r="O30" s="8"/>
      <c r="P30" s="8"/>
      <c r="Q30" s="8"/>
      <c r="R30" s="8"/>
      <c r="S30" s="8"/>
      <c r="T30" s="8"/>
      <c r="U30" s="8"/>
      <c r="V30"/>
      <c r="W30" s="8"/>
    </row>
    <row r="31" spans="4:28" ht="15" x14ac:dyDescent="0.25">
      <c r="D31" s="8"/>
      <c r="E31" s="104"/>
      <c r="F31" s="8"/>
      <c r="G31" s="8"/>
      <c r="H31" s="31" t="str">
        <f>IF(OR($T$22&gt;15,$T$24&gt;15), "You cannot claim more than 15 Universal or 15 Extended hours per week.", " ")</f>
        <v xml:space="preserve"> </v>
      </c>
      <c r="I31" s="8"/>
      <c r="J31" s="8"/>
      <c r="K31" s="8"/>
      <c r="L31" s="8"/>
      <c r="M31" s="8"/>
      <c r="N31" s="8"/>
      <c r="O31" s="8"/>
      <c r="P31" s="8"/>
      <c r="Q31" s="8"/>
      <c r="R31" s="8"/>
      <c r="S31" s="8"/>
      <c r="T31" s="8"/>
      <c r="U31" s="8"/>
      <c r="V31"/>
      <c r="W31" s="8"/>
    </row>
    <row r="32" spans="4:28" ht="19.899999999999999" customHeight="1" thickBot="1" x14ac:dyDescent="0.3">
      <c r="D32" s="8"/>
      <c r="E32" s="8"/>
      <c r="F32" s="8"/>
      <c r="G32" s="8"/>
      <c r="H32" s="8"/>
      <c r="I32" s="8"/>
      <c r="J32" s="8"/>
      <c r="K32" s="8"/>
      <c r="L32" s="8"/>
      <c r="M32" s="8"/>
      <c r="N32" s="8"/>
      <c r="O32" s="8"/>
      <c r="P32" s="8"/>
      <c r="Q32" s="8"/>
      <c r="R32" s="8"/>
      <c r="S32" s="8"/>
      <c r="T32" s="8"/>
      <c r="U32" s="8"/>
      <c r="V32"/>
      <c r="W32" s="8"/>
    </row>
    <row r="33" spans="4:23" ht="19.899999999999999" customHeight="1" thickBot="1" x14ac:dyDescent="0.3">
      <c r="D33" s="8"/>
      <c r="E33" s="104" t="s">
        <v>33</v>
      </c>
      <c r="F33" s="8"/>
      <c r="G33" s="8"/>
      <c r="H33" s="137" t="s">
        <v>34</v>
      </c>
      <c r="I33" s="138"/>
      <c r="J33" s="138"/>
      <c r="K33" s="138"/>
      <c r="L33" s="138"/>
      <c r="M33" s="138"/>
      <c r="N33" s="138"/>
      <c r="O33" s="138"/>
      <c r="P33" s="138"/>
      <c r="Q33" s="138"/>
      <c r="R33" s="138"/>
      <c r="S33" s="138"/>
      <c r="T33" s="138"/>
      <c r="U33" s="138"/>
      <c r="V33" s="139"/>
      <c r="W33" s="8"/>
    </row>
    <row r="34" spans="4:23" ht="19.899999999999999" customHeight="1" thickBot="1" x14ac:dyDescent="0.3">
      <c r="D34" s="8"/>
      <c r="E34" s="104"/>
      <c r="F34" s="8"/>
      <c r="G34" s="8"/>
      <c r="H34" s="140" t="s">
        <v>35</v>
      </c>
      <c r="I34" s="141"/>
      <c r="J34" s="141"/>
      <c r="K34" s="142">
        <v>17</v>
      </c>
      <c r="L34" s="143"/>
      <c r="M34" s="141" t="s">
        <v>36</v>
      </c>
      <c r="N34" s="141"/>
      <c r="O34" s="141"/>
      <c r="P34" s="142">
        <v>13</v>
      </c>
      <c r="Q34" s="143"/>
      <c r="R34" s="141" t="s">
        <v>37</v>
      </c>
      <c r="S34" s="141"/>
      <c r="T34" s="141"/>
      <c r="U34" s="142">
        <v>22</v>
      </c>
      <c r="V34" s="143"/>
      <c r="W34" s="8"/>
    </row>
    <row r="35" spans="4:23" ht="8.4499999999999993" customHeight="1" x14ac:dyDescent="0.25">
      <c r="D35" s="8"/>
      <c r="E35" s="104"/>
      <c r="F35" s="8"/>
      <c r="G35" s="8"/>
      <c r="H35" s="8"/>
      <c r="I35" s="8"/>
      <c r="J35" s="8"/>
      <c r="K35" s="8"/>
      <c r="L35" s="8"/>
      <c r="M35" s="8"/>
      <c r="N35" s="8"/>
      <c r="O35" s="8"/>
      <c r="P35" s="8"/>
      <c r="Q35" s="8"/>
      <c r="R35" s="8"/>
      <c r="S35" s="8"/>
      <c r="T35" s="8"/>
      <c r="U35" s="8"/>
      <c r="V35"/>
      <c r="W35" s="8"/>
    </row>
    <row r="36" spans="4:23" ht="19.899999999999999" customHeight="1" x14ac:dyDescent="0.25">
      <c r="D36" s="8"/>
      <c r="E36" s="104"/>
      <c r="F36" s="8"/>
      <c r="G36" s="8"/>
      <c r="H36" s="144" t="s">
        <v>38</v>
      </c>
      <c r="I36" s="144"/>
      <c r="J36" s="144" t="s">
        <v>39</v>
      </c>
      <c r="K36" s="144"/>
      <c r="L36" s="144"/>
      <c r="M36" s="144"/>
      <c r="N36" s="144"/>
      <c r="O36" s="144" t="s">
        <v>40</v>
      </c>
      <c r="P36" s="144"/>
      <c r="Q36" s="144"/>
      <c r="R36" s="144"/>
      <c r="S36" s="145" t="s">
        <v>41</v>
      </c>
      <c r="T36" s="145"/>
      <c r="U36" s="146" t="s">
        <v>42</v>
      </c>
      <c r="V36" s="146"/>
      <c r="W36" s="8"/>
    </row>
    <row r="37" spans="4:23" ht="19.899999999999999" customHeight="1" x14ac:dyDescent="0.25">
      <c r="D37" s="8"/>
      <c r="E37" s="104"/>
      <c r="F37" s="8"/>
      <c r="G37" s="8"/>
      <c r="H37" s="144"/>
      <c r="I37" s="144"/>
      <c r="J37" s="144"/>
      <c r="K37" s="144"/>
      <c r="L37" s="144"/>
      <c r="M37" s="144"/>
      <c r="N37" s="144"/>
      <c r="O37" s="147" t="s">
        <v>43</v>
      </c>
      <c r="P37" s="147"/>
      <c r="Q37" s="147" t="s">
        <v>44</v>
      </c>
      <c r="R37" s="147"/>
      <c r="S37" s="145"/>
      <c r="T37" s="145"/>
      <c r="U37" s="146"/>
      <c r="V37" s="146"/>
      <c r="W37" s="8"/>
    </row>
    <row r="38" spans="4:23" ht="19.899999999999999" customHeight="1" x14ac:dyDescent="0.25">
      <c r="D38" s="8"/>
      <c r="E38" s="104"/>
      <c r="F38" s="8"/>
      <c r="G38" s="8"/>
      <c r="H38" s="132" t="s">
        <v>35</v>
      </c>
      <c r="I38" s="132"/>
      <c r="J38" s="32">
        <v>1</v>
      </c>
      <c r="K38" s="133">
        <f>IF(OR($L$10=$AA$5,$L$10=$AA$10, $L$10=$AA$7,$L$10=$AA$9),$L$5, " ")</f>
        <v>0</v>
      </c>
      <c r="L38" s="133"/>
      <c r="M38" s="133"/>
      <c r="N38" s="133"/>
      <c r="O38" s="134">
        <f>IFERROR(IF($L$10=$AA$5, $T$22, IF($L$10=$AA$10,($L$22*$AB$5/$S$38), IF($L$10=$AA$7,($L$22*$AB$5/$S$38), IF($L$10=$AA$9,($L$22*$AB$5/$S$38), " ")))), " ")</f>
        <v>12.352941176470589</v>
      </c>
      <c r="P38" s="134"/>
      <c r="Q38" s="134">
        <f>IFERROR(IF($L$10=$AA$5, $T$24, IF($L$10=$AA$10,($L$24*$AB$5/$S$38), IF($L$10=$AA$7,($L$24*$AB$5/$S$38), IF($L$10=$AA$9,($L$24*$AB$5/$S$38), " ")))), " ")</f>
        <v>0</v>
      </c>
      <c r="R38" s="134"/>
      <c r="S38" s="135">
        <f>IF($L$10=$AA$5, $L$20, IF(OR($L$10=$AA$10, $L$10=$AA$7, $L$10=$AA$9),$K$34," "))</f>
        <v>17</v>
      </c>
      <c r="T38" s="136"/>
      <c r="U38" s="134">
        <f>IFERROR(IF($L$10=$AA$5, (($O$38+$Q$38)*$S$38), IF(OR($L$10=$AA$7, $L$10=$AA$9, $L$10=$AA$10), (($O$38+$Q$38)*$S$38)," "))," ")</f>
        <v>210</v>
      </c>
      <c r="V38" s="134"/>
      <c r="W38" s="8"/>
    </row>
    <row r="39" spans="4:23" ht="19.899999999999999" customHeight="1" x14ac:dyDescent="0.25">
      <c r="D39" s="8"/>
      <c r="E39" s="104"/>
      <c r="F39" s="8"/>
      <c r="G39" s="8"/>
      <c r="H39" s="132"/>
      <c r="I39" s="132"/>
      <c r="J39" s="32">
        <v>2</v>
      </c>
      <c r="K39" s="133"/>
      <c r="L39" s="133"/>
      <c r="M39" s="133"/>
      <c r="N39" s="133"/>
      <c r="O39" s="134"/>
      <c r="P39" s="134"/>
      <c r="Q39" s="134"/>
      <c r="R39" s="134"/>
      <c r="S39" s="133"/>
      <c r="T39" s="133"/>
      <c r="U39" s="134"/>
      <c r="V39" s="134"/>
      <c r="W39" s="8"/>
    </row>
    <row r="40" spans="4:23" ht="19.899999999999999" customHeight="1" x14ac:dyDescent="0.25">
      <c r="D40" s="8"/>
      <c r="E40" s="104"/>
      <c r="F40" s="8"/>
      <c r="G40" s="8"/>
      <c r="H40" s="132" t="s">
        <v>36</v>
      </c>
      <c r="I40" s="132"/>
      <c r="J40" s="32">
        <v>1</v>
      </c>
      <c r="K40" s="133" t="str">
        <f>IF(OR($L$10=$AA$4,$L$10=$AA$10, $L$10=$AA$7,$L$10=$AA$8),$L$5, " ")</f>
        <v xml:space="preserve"> </v>
      </c>
      <c r="L40" s="133"/>
      <c r="M40" s="133"/>
      <c r="N40" s="133"/>
      <c r="O40" s="134" t="str">
        <f>IFERROR(IF($L$10=$AA$4, $T$22, IF($L$10=$AA$10,($L$22*$AB$4/$S$40), IF($L$10=$AA$7,($L$22*$AB$4/$S$40), IF($L$10=$AA$8,($L$22*$AB$4/$S$40), " ")))), " ")</f>
        <v xml:space="preserve"> </v>
      </c>
      <c r="P40" s="134"/>
      <c r="Q40" s="134" t="str">
        <f>IFERROR(IF($L$10=$AA$4, $T$24, IF($L$10=$AA$10,($L$24*$AB$4/$S$40), IF($L$10=$AA$7,($L$24*$AB$4/$S$40), IF($L$10=$AA$8,($L$24*$AB$4/$S$40), " ")))), " ")</f>
        <v xml:space="preserve"> </v>
      </c>
      <c r="R40" s="134"/>
      <c r="S40" s="133" t="str">
        <f>IF($L$10=$AA$4, $L$20, IF(OR($L$10=$AA$10, $L$10=$AA$7, $L$10=$AA$8),$P$34," "))</f>
        <v xml:space="preserve"> </v>
      </c>
      <c r="T40" s="133"/>
      <c r="U40" s="148" t="str">
        <f>IFERROR(IF($L$10=$AA$4, (($O$40+$Q$40)*$S$40),  IF(OR($L$10=$AA$7, $L$10=$AA$8,$L$10=$AA$10), (($O$40+$Q$40)*$S$40)," "))," ")</f>
        <v xml:space="preserve"> </v>
      </c>
      <c r="V40" s="149"/>
      <c r="W40" s="8"/>
    </row>
    <row r="41" spans="4:23" ht="19.899999999999999" customHeight="1" x14ac:dyDescent="0.25">
      <c r="D41" s="8"/>
      <c r="E41" s="104"/>
      <c r="F41" s="8"/>
      <c r="G41" s="8"/>
      <c r="H41" s="132"/>
      <c r="I41" s="132"/>
      <c r="J41" s="32">
        <v>2</v>
      </c>
      <c r="K41" s="133"/>
      <c r="L41" s="133"/>
      <c r="M41" s="133"/>
      <c r="N41" s="133"/>
      <c r="O41" s="134"/>
      <c r="P41" s="134"/>
      <c r="Q41" s="134"/>
      <c r="R41" s="134"/>
      <c r="S41" s="133"/>
      <c r="T41" s="133"/>
      <c r="U41" s="134"/>
      <c r="V41" s="134"/>
      <c r="W41" s="8"/>
    </row>
    <row r="42" spans="4:23" ht="19.899999999999999" customHeight="1" x14ac:dyDescent="0.25">
      <c r="D42" s="8"/>
      <c r="E42" s="104"/>
      <c r="F42" s="8"/>
      <c r="G42" s="8"/>
      <c r="H42" s="132" t="s">
        <v>37</v>
      </c>
      <c r="I42" s="132"/>
      <c r="J42" s="32">
        <v>1</v>
      </c>
      <c r="K42" s="133">
        <f>IF(OR($L$10=$AA$6,$L$10=$AA$10, $L$10=$AA$8,$L$10=$AA$9),$L$5, " ")</f>
        <v>0</v>
      </c>
      <c r="L42" s="133"/>
      <c r="M42" s="133"/>
      <c r="N42" s="133"/>
      <c r="O42" s="134">
        <f>IFERROR(IF($L$10=$AA$6, $T$22, IF($L$10=$AA$10,($L$22*$AB$6/$S$42), IF($L$10=$AA$9,($L$22*$AB$6/$S$42), IF($L$10=$AA$8,($L$22*$AB$6/$S$42), " ")))), " ")</f>
        <v>8.8636363636363633</v>
      </c>
      <c r="P42" s="134"/>
      <c r="Q42" s="134">
        <f>IFERROR(IF($L$10=$AA$6, $T$24, IF($L$10=$AA$10,($L$24*$AB$6/$S$42), IF($L$10=$AA$9,($L$24*$AB$6/$S$42), IF($L$10=$AA$8,($L$24*$AB$6/$S$42), " ")))), " ")</f>
        <v>0</v>
      </c>
      <c r="R42" s="134"/>
      <c r="S42" s="133">
        <f>IF($L$10=$AA$6, $L$20, IF(OR($L$10=$AA$10, $L$10=$AA$9, $L$10=$AA$8),$U$34," "))</f>
        <v>22</v>
      </c>
      <c r="T42" s="133"/>
      <c r="U42" s="134">
        <f>IFERROR(IF($L$10=$AA$6, (($O$42+$Q$42)*$S$42), IF(OR($L$10=$AA$8, $L$10=$AA$9,$L$10=$AA$10), (($O$42+$Q$42)*$S$42)," "))," ")</f>
        <v>195</v>
      </c>
      <c r="V42" s="134"/>
      <c r="W42" s="8"/>
    </row>
    <row r="43" spans="4:23" ht="19.899999999999999" customHeight="1" x14ac:dyDescent="0.25">
      <c r="D43" s="8"/>
      <c r="E43" s="104"/>
      <c r="F43" s="8"/>
      <c r="G43" s="8"/>
      <c r="H43" s="132"/>
      <c r="I43" s="132"/>
      <c r="J43" s="32">
        <v>2</v>
      </c>
      <c r="K43" s="133"/>
      <c r="L43" s="133"/>
      <c r="M43" s="133"/>
      <c r="N43" s="133"/>
      <c r="O43" s="134"/>
      <c r="P43" s="134"/>
      <c r="Q43" s="133"/>
      <c r="R43" s="133"/>
      <c r="S43" s="133"/>
      <c r="T43" s="133"/>
      <c r="U43" s="133"/>
      <c r="V43" s="133"/>
      <c r="W43" s="8"/>
    </row>
    <row r="44" spans="4:23" ht="15" x14ac:dyDescent="0.25">
      <c r="D44" s="8"/>
      <c r="E44" s="104"/>
      <c r="F44" s="8"/>
      <c r="G44" s="8"/>
      <c r="H44" s="33" t="str">
        <f>IF(L10=AA10, "If stretching over the year, please remember to enter weeks attending per term.", " ")</f>
        <v xml:space="preserve"> </v>
      </c>
      <c r="I44" s="34"/>
      <c r="J44" s="34"/>
      <c r="K44" s="34"/>
      <c r="L44" s="34"/>
      <c r="M44" s="34"/>
      <c r="N44" s="34"/>
      <c r="O44" s="34"/>
      <c r="P44" s="34"/>
      <c r="Q44" s="34"/>
      <c r="R44" s="34"/>
      <c r="S44" s="34"/>
      <c r="T44" s="34"/>
      <c r="U44" s="34"/>
      <c r="V44" s="34"/>
      <c r="W44" s="8"/>
    </row>
    <row r="45" spans="4:23" ht="36.6" customHeight="1" x14ac:dyDescent="0.25">
      <c r="D45" s="8"/>
      <c r="E45" s="104"/>
      <c r="F45" s="8"/>
      <c r="G45" s="8"/>
      <c r="H45" s="128" t="str">
        <f>IF(SUM(S38:T43)&gt;L20, "The sum of the number of weeks you have entered per term is greater than the number of weeks the child is attending. Please edit the number of weeks the child will attend per term.", " ")</f>
        <v xml:space="preserve"> </v>
      </c>
      <c r="I45" s="128"/>
      <c r="J45" s="128"/>
      <c r="K45" s="128"/>
      <c r="L45" s="128"/>
      <c r="M45" s="128"/>
      <c r="N45" s="128"/>
      <c r="O45" s="128"/>
      <c r="P45" s="128"/>
      <c r="Q45" s="128"/>
      <c r="R45" s="128"/>
      <c r="S45" s="128"/>
      <c r="T45" s="128"/>
      <c r="U45" s="128"/>
      <c r="V45" s="128"/>
      <c r="W45" s="8"/>
    </row>
    <row r="46" spans="4:23" ht="43.15" customHeight="1" x14ac:dyDescent="0.25">
      <c r="D46" s="8"/>
      <c r="E46" s="104"/>
      <c r="F46" s="8"/>
      <c r="G46" s="8"/>
      <c r="H46" s="129" t="str">
        <f>IF(SUM(S38:T43)&lt;L20, "The sum of the number of weeks you have entered per term is lower than the number of weeks the child is attending. Please edit the number of weeks the child will attend per term.", " ")</f>
        <v xml:space="preserve"> </v>
      </c>
      <c r="I46" s="129"/>
      <c r="J46" s="129"/>
      <c r="K46" s="129"/>
      <c r="L46" s="129"/>
      <c r="M46" s="129"/>
      <c r="N46" s="129"/>
      <c r="O46" s="129"/>
      <c r="P46" s="129"/>
      <c r="Q46" s="129"/>
      <c r="R46" s="129"/>
      <c r="S46" s="129"/>
      <c r="T46" s="129"/>
      <c r="U46" s="129"/>
      <c r="V46" s="129"/>
      <c r="W46" s="8"/>
    </row>
    <row r="47" spans="4:23" ht="19.899999999999999" customHeight="1" x14ac:dyDescent="0.25">
      <c r="D47" s="8"/>
      <c r="E47" s="35"/>
      <c r="F47" s="8"/>
      <c r="G47" s="8"/>
      <c r="H47" s="8"/>
      <c r="I47" s="8"/>
      <c r="J47" s="8"/>
      <c r="K47" s="8"/>
      <c r="L47" s="8"/>
      <c r="M47" s="8"/>
      <c r="N47" s="8"/>
      <c r="O47" s="8"/>
      <c r="P47" s="8"/>
      <c r="Q47" s="8"/>
      <c r="R47" s="8"/>
      <c r="S47" s="8"/>
      <c r="T47" s="8"/>
      <c r="U47" s="8"/>
      <c r="V47"/>
      <c r="W47" s="8"/>
    </row>
    <row r="48" spans="4:23" ht="19.899999999999999" customHeight="1" x14ac:dyDescent="0.25">
      <c r="D48" s="8"/>
      <c r="E48" s="104" t="s">
        <v>45</v>
      </c>
      <c r="F48" s="8"/>
      <c r="G48" s="8"/>
      <c r="H48" s="16" t="s">
        <v>46</v>
      </c>
      <c r="I48" s="8"/>
      <c r="J48" s="8"/>
      <c r="K48" s="8"/>
      <c r="L48" s="8"/>
      <c r="M48" s="8"/>
      <c r="N48" s="8"/>
      <c r="O48" s="8"/>
      <c r="P48" s="8"/>
      <c r="Q48" s="8"/>
      <c r="R48" s="8"/>
      <c r="S48" s="8"/>
      <c r="T48" s="8"/>
      <c r="U48" s="8"/>
      <c r="V48"/>
      <c r="W48" s="8"/>
    </row>
    <row r="49" spans="4:27" ht="19.899999999999999" customHeight="1" x14ac:dyDescent="0.25">
      <c r="D49" s="8"/>
      <c r="E49" s="104"/>
      <c r="F49" s="8"/>
      <c r="G49" s="8"/>
      <c r="H49" s="118" t="s">
        <v>47</v>
      </c>
      <c r="I49" s="119"/>
      <c r="J49" s="118" t="s">
        <v>48</v>
      </c>
      <c r="K49" s="119"/>
      <c r="L49" s="119"/>
      <c r="M49" s="118" t="s">
        <v>49</v>
      </c>
      <c r="N49" s="124"/>
      <c r="O49" s="119" t="s">
        <v>50</v>
      </c>
      <c r="P49" s="124"/>
      <c r="Q49" s="119" t="s">
        <v>51</v>
      </c>
      <c r="R49" s="124"/>
      <c r="S49" s="119" t="s">
        <v>52</v>
      </c>
      <c r="T49" s="124"/>
      <c r="U49" s="119" t="s">
        <v>53</v>
      </c>
      <c r="V49" s="124"/>
      <c r="W49" s="8"/>
    </row>
    <row r="50" spans="4:27" ht="19.899999999999999" customHeight="1" x14ac:dyDescent="0.25">
      <c r="D50" s="8"/>
      <c r="E50" s="104"/>
      <c r="F50" s="8"/>
      <c r="G50" s="8"/>
      <c r="H50" s="120"/>
      <c r="I50" s="121"/>
      <c r="J50" s="120"/>
      <c r="K50" s="121"/>
      <c r="L50" s="121"/>
      <c r="M50" s="120"/>
      <c r="N50" s="125"/>
      <c r="O50" s="121"/>
      <c r="P50" s="125"/>
      <c r="Q50" s="121"/>
      <c r="R50" s="125"/>
      <c r="S50" s="121"/>
      <c r="T50" s="125"/>
      <c r="U50" s="121"/>
      <c r="V50" s="125"/>
      <c r="W50" s="8"/>
    </row>
    <row r="51" spans="4:27" ht="19.899999999999999" customHeight="1" x14ac:dyDescent="0.25">
      <c r="D51" s="8"/>
      <c r="E51" s="104"/>
      <c r="F51" s="8"/>
      <c r="G51" s="8"/>
      <c r="H51" s="120"/>
      <c r="I51" s="121"/>
      <c r="J51" s="120"/>
      <c r="K51" s="121"/>
      <c r="L51" s="121"/>
      <c r="M51" s="120"/>
      <c r="N51" s="125"/>
      <c r="O51" s="121"/>
      <c r="P51" s="125"/>
      <c r="Q51" s="121"/>
      <c r="R51" s="125"/>
      <c r="S51" s="121"/>
      <c r="T51" s="125"/>
      <c r="U51" s="121"/>
      <c r="V51" s="125"/>
      <c r="W51" s="8"/>
    </row>
    <row r="52" spans="4:27" ht="19.899999999999999" customHeight="1" x14ac:dyDescent="0.25">
      <c r="D52" s="8"/>
      <c r="E52" s="104"/>
      <c r="F52" s="8"/>
      <c r="G52" s="8"/>
      <c r="H52" s="122"/>
      <c r="I52" s="123"/>
      <c r="J52" s="122"/>
      <c r="K52" s="123"/>
      <c r="L52" s="123"/>
      <c r="M52" s="122"/>
      <c r="N52" s="126"/>
      <c r="O52" s="123"/>
      <c r="P52" s="126"/>
      <c r="Q52" s="123"/>
      <c r="R52" s="126"/>
      <c r="S52" s="123"/>
      <c r="T52" s="126"/>
      <c r="U52" s="123"/>
      <c r="V52" s="126"/>
      <c r="W52" s="8"/>
    </row>
    <row r="53" spans="4:27" ht="19.899999999999999" customHeight="1" x14ac:dyDescent="0.25">
      <c r="D53" s="8"/>
      <c r="E53" s="104"/>
      <c r="F53" s="8"/>
      <c r="G53" s="8"/>
      <c r="H53" s="130">
        <f>IFERROR($S$38, "0.00")</f>
        <v>17</v>
      </c>
      <c r="I53" s="130"/>
      <c r="J53" s="131">
        <f>IFERROR(SUM(O38+Q38), "0.00")</f>
        <v>12.352941176470589</v>
      </c>
      <c r="K53" s="131"/>
      <c r="L53" s="131"/>
      <c r="M53" s="131">
        <f>IFERROR(U38,"0.00")</f>
        <v>210</v>
      </c>
      <c r="N53" s="131"/>
      <c r="O53" s="131">
        <f>IFERROR(O38, "0.00")</f>
        <v>12.352941176470589</v>
      </c>
      <c r="P53" s="131"/>
      <c r="Q53" s="131">
        <f>IFERROR(O38*S38, "0.00")</f>
        <v>210</v>
      </c>
      <c r="R53" s="131"/>
      <c r="S53" s="131">
        <f>IFERROR(Q38, "0.00")</f>
        <v>0</v>
      </c>
      <c r="T53" s="131"/>
      <c r="U53" s="131">
        <f>IFERROR(Q38*S38, "0.00")</f>
        <v>0</v>
      </c>
      <c r="V53" s="131"/>
      <c r="W53" s="8"/>
    </row>
    <row r="54" spans="4:27" ht="19.899999999999999" customHeight="1" x14ac:dyDescent="0.25">
      <c r="D54" s="8"/>
      <c r="E54" s="104"/>
      <c r="F54" s="8"/>
      <c r="G54" s="8"/>
      <c r="H54" s="130"/>
      <c r="I54" s="130"/>
      <c r="J54" s="131"/>
      <c r="K54" s="131"/>
      <c r="L54" s="131"/>
      <c r="M54" s="131"/>
      <c r="N54" s="131"/>
      <c r="O54" s="131"/>
      <c r="P54" s="131"/>
      <c r="Q54" s="131"/>
      <c r="R54" s="131"/>
      <c r="S54" s="131"/>
      <c r="T54" s="131"/>
      <c r="U54" s="131"/>
      <c r="V54" s="131"/>
      <c r="W54" s="8"/>
    </row>
    <row r="55" spans="4:27" ht="19.899999999999999" customHeight="1" x14ac:dyDescent="0.25">
      <c r="D55" s="8"/>
      <c r="E55" s="104"/>
      <c r="F55" s="8"/>
      <c r="G55" s="8"/>
      <c r="H55" s="36" t="s">
        <v>54</v>
      </c>
      <c r="I55"/>
      <c r="J55"/>
      <c r="K55"/>
      <c r="L55"/>
      <c r="M55"/>
      <c r="N55" s="8"/>
      <c r="O55"/>
      <c r="P55" s="8"/>
      <c r="Q55"/>
      <c r="R55" s="8"/>
      <c r="S55"/>
      <c r="T55" s="8"/>
      <c r="U55"/>
      <c r="V55"/>
      <c r="W55" s="8"/>
    </row>
    <row r="56" spans="4:27" ht="19.899999999999999" customHeight="1" x14ac:dyDescent="0.25">
      <c r="D56" s="8"/>
      <c r="E56" s="104"/>
      <c r="F56" s="8"/>
      <c r="G56" s="8"/>
      <c r="H56" s="118" t="s">
        <v>47</v>
      </c>
      <c r="I56" s="119"/>
      <c r="J56" s="118" t="s">
        <v>48</v>
      </c>
      <c r="K56" s="119"/>
      <c r="L56" s="119"/>
      <c r="M56" s="118" t="s">
        <v>49</v>
      </c>
      <c r="N56" s="124"/>
      <c r="O56" s="119" t="s">
        <v>50</v>
      </c>
      <c r="P56" s="124"/>
      <c r="Q56" s="119" t="s">
        <v>51</v>
      </c>
      <c r="R56" s="124"/>
      <c r="S56" s="119" t="s">
        <v>52</v>
      </c>
      <c r="T56" s="124"/>
      <c r="U56" s="119" t="s">
        <v>53</v>
      </c>
      <c r="V56" s="124"/>
      <c r="W56" s="8"/>
    </row>
    <row r="57" spans="4:27" ht="19.899999999999999" customHeight="1" x14ac:dyDescent="0.25">
      <c r="D57" s="8"/>
      <c r="E57" s="104"/>
      <c r="F57" s="8"/>
      <c r="G57" s="8"/>
      <c r="H57" s="120"/>
      <c r="I57" s="121"/>
      <c r="J57" s="120"/>
      <c r="K57" s="121"/>
      <c r="L57" s="121"/>
      <c r="M57" s="120"/>
      <c r="N57" s="125"/>
      <c r="O57" s="121"/>
      <c r="P57" s="125"/>
      <c r="Q57" s="121"/>
      <c r="R57" s="125"/>
      <c r="S57" s="121"/>
      <c r="T57" s="125"/>
      <c r="U57" s="121"/>
      <c r="V57" s="125"/>
      <c r="W57" s="8"/>
    </row>
    <row r="58" spans="4:27" ht="19.899999999999999" customHeight="1" x14ac:dyDescent="0.25">
      <c r="D58" s="8"/>
      <c r="E58" s="104"/>
      <c r="F58" s="8"/>
      <c r="G58" s="8"/>
      <c r="H58" s="120"/>
      <c r="I58" s="121"/>
      <c r="J58" s="120"/>
      <c r="K58" s="121"/>
      <c r="L58" s="121"/>
      <c r="M58" s="120"/>
      <c r="N58" s="125"/>
      <c r="O58" s="121"/>
      <c r="P58" s="125"/>
      <c r="Q58" s="121"/>
      <c r="R58" s="125"/>
      <c r="S58" s="121"/>
      <c r="T58" s="125"/>
      <c r="U58" s="121"/>
      <c r="V58" s="125"/>
      <c r="W58" s="8"/>
    </row>
    <row r="59" spans="4:27" ht="19.899999999999999" customHeight="1" x14ac:dyDescent="0.25">
      <c r="D59" s="8"/>
      <c r="E59" s="104"/>
      <c r="F59" s="8"/>
      <c r="G59" s="8"/>
      <c r="H59" s="122"/>
      <c r="I59" s="123"/>
      <c r="J59" s="122"/>
      <c r="K59" s="123"/>
      <c r="L59" s="123"/>
      <c r="M59" s="122"/>
      <c r="N59" s="126"/>
      <c r="O59" s="123"/>
      <c r="P59" s="126"/>
      <c r="Q59" s="123"/>
      <c r="R59" s="126"/>
      <c r="S59" s="123"/>
      <c r="T59" s="126"/>
      <c r="U59" s="123"/>
      <c r="V59" s="126"/>
      <c r="W59" s="8"/>
    </row>
    <row r="60" spans="4:27" ht="19.899999999999999" customHeight="1" x14ac:dyDescent="0.25">
      <c r="D60" s="8"/>
      <c r="E60" s="104"/>
      <c r="F60" s="8"/>
      <c r="G60" s="8"/>
      <c r="H60" s="127" t="str">
        <f>IFERROR(S40, "0.00")</f>
        <v xml:space="preserve"> </v>
      </c>
      <c r="I60" s="127"/>
      <c r="J60" s="117" t="str">
        <f>IFERROR(SUM(O40+Q40), "0.00")</f>
        <v>0.00</v>
      </c>
      <c r="K60" s="117"/>
      <c r="L60" s="117"/>
      <c r="M60" s="117" t="str">
        <f>IFERROR(U40, "0.00")</f>
        <v xml:space="preserve"> </v>
      </c>
      <c r="N60" s="117"/>
      <c r="O60" s="117" t="str">
        <f>IFERROR(O40, "0.00")</f>
        <v xml:space="preserve"> </v>
      </c>
      <c r="P60" s="117"/>
      <c r="Q60" s="117" t="str">
        <f>IFERROR(O40*S40, "0.00")</f>
        <v>0.00</v>
      </c>
      <c r="R60" s="117"/>
      <c r="S60" s="117" t="str">
        <f>IFERROR(Q40, "0.00")</f>
        <v xml:space="preserve"> </v>
      </c>
      <c r="T60" s="117"/>
      <c r="U60" s="117" t="str">
        <f>IFERROR(Q40*S40, "0.00")</f>
        <v>0.00</v>
      </c>
      <c r="V60" s="117"/>
      <c r="W60" s="8"/>
      <c r="AA60" s="9" t="b">
        <f>IF(OR($L$10=$AA$6,$L$10=$AA$5,$L$10=$AA$9),TRUE, FALSE)</f>
        <v>1</v>
      </c>
    </row>
    <row r="61" spans="4:27" ht="19.899999999999999" customHeight="1" x14ac:dyDescent="0.25">
      <c r="D61" s="8"/>
      <c r="E61" s="104"/>
      <c r="F61" s="8"/>
      <c r="G61" s="8"/>
      <c r="H61" s="127"/>
      <c r="I61" s="127"/>
      <c r="J61" s="117"/>
      <c r="K61" s="117"/>
      <c r="L61" s="117"/>
      <c r="M61" s="117"/>
      <c r="N61" s="117"/>
      <c r="O61" s="117"/>
      <c r="P61" s="117"/>
      <c r="Q61" s="117"/>
      <c r="R61" s="117"/>
      <c r="S61" s="117"/>
      <c r="T61" s="117"/>
      <c r="U61" s="117"/>
      <c r="V61" s="117"/>
      <c r="W61" s="8"/>
    </row>
    <row r="62" spans="4:27" ht="19.899999999999999" customHeight="1" x14ac:dyDescent="0.25">
      <c r="D62" s="8"/>
      <c r="E62" s="104"/>
      <c r="F62" s="8"/>
      <c r="G62" s="8"/>
      <c r="H62" s="36" t="s">
        <v>55</v>
      </c>
      <c r="I62"/>
      <c r="J62"/>
      <c r="K62"/>
      <c r="L62"/>
      <c r="M62"/>
      <c r="N62" s="8"/>
      <c r="O62"/>
      <c r="P62" s="8"/>
      <c r="Q62"/>
      <c r="R62" s="8"/>
      <c r="S62"/>
      <c r="T62" s="8"/>
      <c r="U62"/>
      <c r="V62"/>
      <c r="W62" s="8"/>
    </row>
    <row r="63" spans="4:27" ht="19.899999999999999" customHeight="1" x14ac:dyDescent="0.25">
      <c r="D63" s="8"/>
      <c r="E63" s="104"/>
      <c r="F63" s="8"/>
      <c r="G63" s="8"/>
      <c r="H63" s="118" t="s">
        <v>47</v>
      </c>
      <c r="I63" s="119"/>
      <c r="J63" s="118" t="s">
        <v>48</v>
      </c>
      <c r="K63" s="119"/>
      <c r="L63" s="119"/>
      <c r="M63" s="118" t="s">
        <v>49</v>
      </c>
      <c r="N63" s="124"/>
      <c r="O63" s="119" t="s">
        <v>50</v>
      </c>
      <c r="P63" s="124"/>
      <c r="Q63" s="119" t="s">
        <v>51</v>
      </c>
      <c r="R63" s="124"/>
      <c r="S63" s="119" t="s">
        <v>52</v>
      </c>
      <c r="T63" s="124"/>
      <c r="U63" s="119" t="s">
        <v>53</v>
      </c>
      <c r="V63" s="124"/>
      <c r="W63" s="8"/>
    </row>
    <row r="64" spans="4:27" ht="19.899999999999999" customHeight="1" x14ac:dyDescent="0.25">
      <c r="D64" s="8"/>
      <c r="E64" s="104"/>
      <c r="F64" s="8"/>
      <c r="G64" s="8"/>
      <c r="H64" s="120"/>
      <c r="I64" s="121"/>
      <c r="J64" s="120"/>
      <c r="K64" s="121"/>
      <c r="L64" s="121"/>
      <c r="M64" s="120"/>
      <c r="N64" s="125"/>
      <c r="O64" s="121"/>
      <c r="P64" s="125"/>
      <c r="Q64" s="121"/>
      <c r="R64" s="125"/>
      <c r="S64" s="121"/>
      <c r="T64" s="125"/>
      <c r="U64" s="121"/>
      <c r="V64" s="125"/>
      <c r="W64" s="8"/>
    </row>
    <row r="65" spans="4:23" ht="19.899999999999999" customHeight="1" x14ac:dyDescent="0.25">
      <c r="D65" s="8"/>
      <c r="E65" s="104"/>
      <c r="F65" s="8"/>
      <c r="G65" s="8"/>
      <c r="H65" s="120"/>
      <c r="I65" s="121"/>
      <c r="J65" s="120"/>
      <c r="K65" s="121"/>
      <c r="L65" s="121"/>
      <c r="M65" s="120"/>
      <c r="N65" s="125"/>
      <c r="O65" s="121"/>
      <c r="P65" s="125"/>
      <c r="Q65" s="121"/>
      <c r="R65" s="125"/>
      <c r="S65" s="121"/>
      <c r="T65" s="125"/>
      <c r="U65" s="121"/>
      <c r="V65" s="125"/>
      <c r="W65" s="8"/>
    </row>
    <row r="66" spans="4:23" ht="19.899999999999999" customHeight="1" x14ac:dyDescent="0.25">
      <c r="D66" s="8"/>
      <c r="E66" s="104"/>
      <c r="F66" s="8"/>
      <c r="G66" s="8"/>
      <c r="H66" s="122"/>
      <c r="I66" s="123"/>
      <c r="J66" s="122"/>
      <c r="K66" s="123"/>
      <c r="L66" s="123"/>
      <c r="M66" s="122"/>
      <c r="N66" s="126"/>
      <c r="O66" s="123"/>
      <c r="P66" s="126"/>
      <c r="Q66" s="123"/>
      <c r="R66" s="126"/>
      <c r="S66" s="123"/>
      <c r="T66" s="126"/>
      <c r="U66" s="123"/>
      <c r="V66" s="126"/>
      <c r="W66" s="8"/>
    </row>
    <row r="67" spans="4:23" ht="19.899999999999999" customHeight="1" x14ac:dyDescent="0.25">
      <c r="D67" s="8"/>
      <c r="E67" s="104"/>
      <c r="F67" s="8"/>
      <c r="G67" s="8"/>
      <c r="H67" s="127">
        <f>IFERROR(S42, "0.00")</f>
        <v>22</v>
      </c>
      <c r="I67" s="127"/>
      <c r="J67" s="117">
        <f>IFERROR(SUM(O42+Q42), "0.00")</f>
        <v>8.8636363636363633</v>
      </c>
      <c r="K67" s="117"/>
      <c r="L67" s="117"/>
      <c r="M67" s="117">
        <f>IFERROR(U42, "0.00")</f>
        <v>195</v>
      </c>
      <c r="N67" s="117"/>
      <c r="O67" s="117">
        <f>IFERROR(O42, "0.00")</f>
        <v>8.8636363636363633</v>
      </c>
      <c r="P67" s="117"/>
      <c r="Q67" s="117">
        <f>IFERROR(O42*S42, "0.00")</f>
        <v>195</v>
      </c>
      <c r="R67" s="117"/>
      <c r="S67" s="117">
        <f>IFERROR(Q42, "0.00")</f>
        <v>0</v>
      </c>
      <c r="T67" s="117"/>
      <c r="U67" s="117">
        <f>IFERROR(Q42*S42, "0.00")</f>
        <v>0</v>
      </c>
      <c r="V67" s="117"/>
      <c r="W67" s="37"/>
    </row>
    <row r="68" spans="4:23" ht="19.899999999999999" customHeight="1" x14ac:dyDescent="0.25">
      <c r="D68" s="8"/>
      <c r="E68" s="104"/>
      <c r="F68" s="8"/>
      <c r="G68" s="8"/>
      <c r="H68" s="127"/>
      <c r="I68" s="127"/>
      <c r="J68" s="117"/>
      <c r="K68" s="117"/>
      <c r="L68" s="117"/>
      <c r="M68" s="117"/>
      <c r="N68" s="117"/>
      <c r="O68" s="117"/>
      <c r="P68" s="117"/>
      <c r="Q68" s="117"/>
      <c r="R68" s="117"/>
      <c r="S68" s="117"/>
      <c r="T68" s="117"/>
      <c r="U68" s="117"/>
      <c r="V68" s="117"/>
      <c r="W68" s="8"/>
    </row>
    <row r="69" spans="4:23" ht="19.899999999999999" customHeight="1" x14ac:dyDescent="0.25">
      <c r="D69" s="8"/>
      <c r="E69" s="38"/>
      <c r="F69" s="8"/>
      <c r="G69" s="8"/>
      <c r="H69"/>
      <c r="I69"/>
      <c r="J69"/>
      <c r="K69"/>
      <c r="L69"/>
      <c r="M69"/>
      <c r="N69" s="8"/>
      <c r="O69"/>
      <c r="P69" s="8"/>
      <c r="Q69"/>
      <c r="R69" s="8"/>
      <c r="S69"/>
      <c r="T69" s="8"/>
      <c r="U69"/>
      <c r="V69"/>
      <c r="W69" s="8"/>
    </row>
    <row r="70" spans="4:23" ht="28.9" customHeight="1" x14ac:dyDescent="0.25">
      <c r="D70" s="8"/>
      <c r="E70" s="104" t="s">
        <v>56</v>
      </c>
      <c r="F70" s="8"/>
      <c r="G70" s="8"/>
      <c r="H70" s="105" t="s">
        <v>57</v>
      </c>
      <c r="I70" s="105"/>
      <c r="J70" s="105"/>
      <c r="K70" s="106" t="s">
        <v>58</v>
      </c>
      <c r="L70" s="106"/>
      <c r="M70" s="106"/>
      <c r="N70" s="106"/>
      <c r="O70" s="106"/>
      <c r="P70" s="106"/>
      <c r="Q70" s="106"/>
      <c r="R70" s="106"/>
      <c r="S70" s="106"/>
      <c r="T70" s="106"/>
      <c r="U70" s="106"/>
      <c r="V70" s="106"/>
      <c r="W70" s="8"/>
    </row>
    <row r="71" spans="4:23" ht="15" x14ac:dyDescent="0.25">
      <c r="D71" s="8"/>
      <c r="E71" s="104"/>
      <c r="F71" s="8"/>
      <c r="G71" s="8"/>
      <c r="H71" s="57"/>
      <c r="I71" s="57"/>
      <c r="J71" s="57"/>
      <c r="K71" s="107" t="s">
        <v>59</v>
      </c>
      <c r="L71" s="107"/>
      <c r="M71" s="107"/>
      <c r="N71" s="107"/>
      <c r="O71" s="107"/>
      <c r="P71" s="107"/>
      <c r="Q71" s="107"/>
      <c r="R71" s="107"/>
      <c r="S71" s="107"/>
      <c r="T71" s="107"/>
      <c r="U71" s="107"/>
      <c r="V71" s="107"/>
      <c r="W71" s="8"/>
    </row>
    <row r="72" spans="4:23" ht="15" x14ac:dyDescent="0.25">
      <c r="D72" s="8"/>
      <c r="E72" s="104"/>
      <c r="F72" s="8"/>
      <c r="G72" s="8"/>
      <c r="H72" s="57"/>
      <c r="I72" s="57"/>
      <c r="J72" s="57"/>
      <c r="K72" s="107" t="s">
        <v>60</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61</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62</v>
      </c>
      <c r="L74" s="107"/>
      <c r="M74" s="107"/>
      <c r="N74" s="107"/>
      <c r="O74" s="107"/>
      <c r="P74" s="107"/>
      <c r="Q74" s="107"/>
      <c r="R74" s="107"/>
      <c r="S74" s="107"/>
      <c r="T74" s="107"/>
      <c r="U74" s="107"/>
      <c r="V74" s="107"/>
      <c r="W74" s="8"/>
    </row>
    <row r="75" spans="4:23" ht="15" x14ac:dyDescent="0.25">
      <c r="D75" s="8"/>
      <c r="E75" s="104"/>
      <c r="F75" s="8"/>
      <c r="G75" s="8"/>
      <c r="H75" s="57"/>
      <c r="I75" s="57"/>
      <c r="J75" s="57"/>
      <c r="K75" s="57" t="s">
        <v>63</v>
      </c>
      <c r="L75" s="57"/>
      <c r="M75" s="57"/>
      <c r="N75" s="57"/>
      <c r="O75" s="57"/>
      <c r="P75" s="57"/>
      <c r="Q75" s="57"/>
      <c r="R75" s="57"/>
      <c r="S75" s="57"/>
      <c r="T75" s="57"/>
      <c r="U75" s="57"/>
      <c r="V75" s="57"/>
      <c r="W75" s="8"/>
    </row>
    <row r="76" spans="4:23" ht="19.899999999999999" customHeight="1" thickBot="1" x14ac:dyDescent="0.3">
      <c r="D76" s="8"/>
      <c r="E76" s="104"/>
      <c r="F76" s="8"/>
      <c r="G76" s="8"/>
      <c r="H76" s="8"/>
      <c r="I76" s="8"/>
      <c r="J76" s="8"/>
      <c r="K76" s="8"/>
      <c r="L76" s="8"/>
      <c r="M76" s="8"/>
      <c r="N76" s="8"/>
      <c r="O76" s="8"/>
      <c r="P76" s="8"/>
      <c r="Q76" s="8"/>
      <c r="R76" s="8"/>
      <c r="S76" s="8"/>
      <c r="T76" s="8"/>
      <c r="U76" s="8"/>
      <c r="V76"/>
      <c r="W76" s="8"/>
    </row>
    <row r="77" spans="4:23" ht="19.899999999999999" customHeight="1" x14ac:dyDescent="0.25">
      <c r="D77" s="8"/>
      <c r="E77" s="104"/>
      <c r="F77" s="8"/>
      <c r="G77" s="8"/>
      <c r="H77" s="8"/>
      <c r="I77" s="39" t="s">
        <v>64</v>
      </c>
      <c r="J77" s="40" t="s">
        <v>65</v>
      </c>
      <c r="K77" s="41" t="s">
        <v>66</v>
      </c>
      <c r="L77" s="8"/>
      <c r="M77" s="39" t="s">
        <v>67</v>
      </c>
      <c r="N77" s="40" t="s">
        <v>68</v>
      </c>
      <c r="O77" s="40" t="s">
        <v>69</v>
      </c>
      <c r="P77" s="40" t="s">
        <v>70</v>
      </c>
      <c r="Q77" s="41" t="s">
        <v>71</v>
      </c>
      <c r="R77" s="8"/>
      <c r="S77" s="39" t="s">
        <v>72</v>
      </c>
      <c r="T77" s="40" t="s">
        <v>73</v>
      </c>
      <c r="U77" s="40" t="s">
        <v>74</v>
      </c>
      <c r="V77" s="41" t="s">
        <v>75</v>
      </c>
      <c r="W77" s="8"/>
    </row>
    <row r="78" spans="4:23" ht="19.899999999999999" customHeight="1" x14ac:dyDescent="0.25">
      <c r="D78" s="8"/>
      <c r="E78" s="104"/>
      <c r="F78" s="8"/>
      <c r="G78" s="8"/>
      <c r="H78" s="8"/>
      <c r="I78" s="1">
        <v>1</v>
      </c>
      <c r="J78" s="2">
        <v>1</v>
      </c>
      <c r="K78" s="3">
        <v>1</v>
      </c>
      <c r="L78" s="8"/>
      <c r="M78" s="1">
        <v>1</v>
      </c>
      <c r="N78" s="2">
        <v>1</v>
      </c>
      <c r="O78" s="2">
        <v>1</v>
      </c>
      <c r="P78" s="2">
        <v>1</v>
      </c>
      <c r="Q78" s="3">
        <v>1</v>
      </c>
      <c r="R78" s="8"/>
      <c r="S78" s="1">
        <v>1</v>
      </c>
      <c r="T78" s="2">
        <v>1</v>
      </c>
      <c r="U78" s="2">
        <v>1</v>
      </c>
      <c r="V78" s="3">
        <v>1</v>
      </c>
      <c r="W78" s="8"/>
    </row>
    <row r="79" spans="4:23" ht="19.899999999999999" customHeight="1" x14ac:dyDescent="0.25">
      <c r="D79" s="8"/>
      <c r="E79" s="104"/>
      <c r="F79" s="8"/>
      <c r="G79" s="8"/>
      <c r="H79" s="8"/>
      <c r="I79" s="1">
        <v>2</v>
      </c>
      <c r="J79" s="2">
        <v>2</v>
      </c>
      <c r="K79" s="3">
        <v>2</v>
      </c>
      <c r="L79" s="8"/>
      <c r="M79" s="1">
        <v>2</v>
      </c>
      <c r="N79" s="2">
        <v>2</v>
      </c>
      <c r="O79" s="2">
        <v>2</v>
      </c>
      <c r="P79" s="2">
        <v>2</v>
      </c>
      <c r="Q79" s="3">
        <v>2</v>
      </c>
      <c r="R79" s="8"/>
      <c r="S79" s="1">
        <v>2</v>
      </c>
      <c r="T79" s="2">
        <v>2</v>
      </c>
      <c r="U79" s="2">
        <v>2</v>
      </c>
      <c r="V79" s="3">
        <v>2</v>
      </c>
      <c r="W79" s="8"/>
    </row>
    <row r="80" spans="4:23" ht="19.899999999999999" customHeight="1" x14ac:dyDescent="0.25">
      <c r="D80" s="8"/>
      <c r="E80" s="104"/>
      <c r="F80" s="8"/>
      <c r="G80" s="8"/>
      <c r="H80" s="8"/>
      <c r="I80" s="1">
        <v>3</v>
      </c>
      <c r="J80" s="2">
        <v>3</v>
      </c>
      <c r="K80" s="3">
        <v>3</v>
      </c>
      <c r="L80" s="8"/>
      <c r="M80" s="1">
        <v>3</v>
      </c>
      <c r="N80" s="2">
        <v>3</v>
      </c>
      <c r="O80" s="2">
        <v>3</v>
      </c>
      <c r="P80" s="2">
        <v>3</v>
      </c>
      <c r="Q80" s="3">
        <v>3</v>
      </c>
      <c r="R80" s="8"/>
      <c r="S80" s="1">
        <v>3</v>
      </c>
      <c r="T80" s="2">
        <v>3</v>
      </c>
      <c r="U80" s="2">
        <v>3</v>
      </c>
      <c r="V80" s="3">
        <v>3</v>
      </c>
      <c r="W80" s="8"/>
    </row>
    <row r="81" spans="4:25" ht="19.899999999999999" customHeight="1" x14ac:dyDescent="0.25">
      <c r="D81" s="8"/>
      <c r="E81" s="104"/>
      <c r="F81" s="8"/>
      <c r="G81" s="8"/>
      <c r="H81" s="45"/>
      <c r="I81" s="1">
        <v>4</v>
      </c>
      <c r="J81" s="2">
        <v>4</v>
      </c>
      <c r="K81" s="3">
        <v>4</v>
      </c>
      <c r="L81" s="8"/>
      <c r="M81" s="1">
        <v>4</v>
      </c>
      <c r="N81" s="2">
        <v>4</v>
      </c>
      <c r="O81" s="2">
        <v>4</v>
      </c>
      <c r="P81" s="2">
        <v>4</v>
      </c>
      <c r="Q81" s="3">
        <v>4</v>
      </c>
      <c r="R81" s="8"/>
      <c r="S81" s="1">
        <v>4</v>
      </c>
      <c r="T81" s="2">
        <v>4</v>
      </c>
      <c r="U81" s="2">
        <v>4</v>
      </c>
      <c r="V81" s="3">
        <v>4</v>
      </c>
      <c r="W81" s="8"/>
    </row>
    <row r="82" spans="4:25" ht="19.899999999999999" customHeight="1" x14ac:dyDescent="0.25">
      <c r="D82" s="8"/>
      <c r="E82" s="104"/>
      <c r="F82" s="8"/>
      <c r="G82" s="8"/>
      <c r="H82" s="45"/>
      <c r="I82" s="1">
        <v>5</v>
      </c>
      <c r="J82" s="2">
        <v>5</v>
      </c>
      <c r="K82" s="3">
        <v>5</v>
      </c>
      <c r="L82" s="8"/>
      <c r="M82" s="1">
        <v>5</v>
      </c>
      <c r="N82" s="2">
        <v>5</v>
      </c>
      <c r="O82" s="2">
        <v>5</v>
      </c>
      <c r="P82" s="2">
        <v>5</v>
      </c>
      <c r="Q82" s="3">
        <v>5</v>
      </c>
      <c r="R82" s="8"/>
      <c r="S82" s="1">
        <v>5</v>
      </c>
      <c r="T82" s="2">
        <v>5</v>
      </c>
      <c r="U82" s="2">
        <v>5</v>
      </c>
      <c r="V82" s="3">
        <v>5</v>
      </c>
      <c r="W82" s="8"/>
    </row>
    <row r="83" spans="4:25" ht="19.899999999999999" customHeight="1" x14ac:dyDescent="0.25">
      <c r="D83" s="8"/>
      <c r="E83" s="104"/>
      <c r="F83" s="8"/>
      <c r="G83" s="8"/>
      <c r="H83"/>
      <c r="I83" s="1">
        <v>6</v>
      </c>
      <c r="J83" s="2">
        <v>6</v>
      </c>
      <c r="K83" s="3">
        <v>6</v>
      </c>
      <c r="L83" s="8"/>
      <c r="M83" s="1">
        <v>6</v>
      </c>
      <c r="N83" s="2">
        <v>6</v>
      </c>
      <c r="O83" s="2">
        <v>6</v>
      </c>
      <c r="P83" s="2">
        <v>6</v>
      </c>
      <c r="Q83" s="3">
        <v>6</v>
      </c>
      <c r="R83" s="8"/>
      <c r="S83" s="1">
        <v>6</v>
      </c>
      <c r="T83" s="2">
        <v>6</v>
      </c>
      <c r="U83" s="2">
        <v>6</v>
      </c>
      <c r="V83" s="3">
        <v>6</v>
      </c>
      <c r="W83"/>
      <c r="X83" s="46"/>
      <c r="Y83" s="46"/>
    </row>
    <row r="84" spans="4:25" ht="19.899999999999999" customHeight="1" x14ac:dyDescent="0.25">
      <c r="D84" s="8"/>
      <c r="E84" s="104"/>
      <c r="F84" s="8"/>
      <c r="G84" s="8"/>
      <c r="H84"/>
      <c r="I84" s="1">
        <v>7</v>
      </c>
      <c r="J84" s="2">
        <v>7</v>
      </c>
      <c r="K84" s="3">
        <v>7</v>
      </c>
      <c r="L84" s="8"/>
      <c r="M84" s="1">
        <v>7</v>
      </c>
      <c r="N84" s="2">
        <v>7</v>
      </c>
      <c r="O84" s="2">
        <v>7</v>
      </c>
      <c r="P84" s="2">
        <v>7</v>
      </c>
      <c r="Q84" s="3">
        <v>7</v>
      </c>
      <c r="R84" s="8"/>
      <c r="S84" s="1">
        <v>7</v>
      </c>
      <c r="T84" s="2">
        <v>7</v>
      </c>
      <c r="U84" s="2">
        <v>7</v>
      </c>
      <c r="V84" s="3">
        <v>7</v>
      </c>
      <c r="W84"/>
      <c r="X84" s="46"/>
      <c r="Y84" s="46"/>
    </row>
    <row r="85" spans="4:25" ht="19.899999999999999" customHeight="1" x14ac:dyDescent="0.25">
      <c r="D85" s="8"/>
      <c r="E85" s="104"/>
      <c r="F85" s="8"/>
      <c r="G85" s="8"/>
      <c r="H85"/>
      <c r="I85" s="1">
        <v>8</v>
      </c>
      <c r="J85" s="2">
        <v>8</v>
      </c>
      <c r="K85" s="3">
        <v>8</v>
      </c>
      <c r="L85" s="8"/>
      <c r="M85" s="1">
        <v>8</v>
      </c>
      <c r="N85" s="2">
        <v>8</v>
      </c>
      <c r="O85" s="2">
        <v>8</v>
      </c>
      <c r="P85" s="2">
        <v>8</v>
      </c>
      <c r="Q85" s="3">
        <v>8</v>
      </c>
      <c r="R85" s="8"/>
      <c r="S85" s="1">
        <v>8</v>
      </c>
      <c r="T85" s="2">
        <v>8</v>
      </c>
      <c r="U85" s="2">
        <v>8</v>
      </c>
      <c r="V85" s="3">
        <v>8</v>
      </c>
      <c r="W85"/>
      <c r="X85" s="46"/>
      <c r="Y85" s="46"/>
    </row>
    <row r="86" spans="4:25" ht="19.899999999999999" customHeight="1" x14ac:dyDescent="0.25">
      <c r="D86" s="8"/>
      <c r="E86" s="104"/>
      <c r="F86" s="8"/>
      <c r="G86" s="8"/>
      <c r="H86"/>
      <c r="I86" s="1">
        <v>9</v>
      </c>
      <c r="J86" s="2">
        <v>9</v>
      </c>
      <c r="K86" s="3">
        <v>9</v>
      </c>
      <c r="L86" s="8"/>
      <c r="M86" s="1">
        <v>9</v>
      </c>
      <c r="N86" s="2">
        <v>9</v>
      </c>
      <c r="O86" s="2">
        <v>9</v>
      </c>
      <c r="P86" s="2">
        <v>9</v>
      </c>
      <c r="Q86" s="3">
        <v>9</v>
      </c>
      <c r="R86" s="8"/>
      <c r="S86" s="1">
        <v>9</v>
      </c>
      <c r="T86" s="2">
        <v>9</v>
      </c>
      <c r="U86" s="2">
        <v>9</v>
      </c>
      <c r="V86" s="3">
        <v>9</v>
      </c>
      <c r="W86"/>
      <c r="X86" s="46"/>
      <c r="Y86" s="46"/>
    </row>
    <row r="87" spans="4:25" ht="19.899999999999999" customHeight="1" x14ac:dyDescent="0.25">
      <c r="D87" s="8"/>
      <c r="E87" s="104"/>
      <c r="F87" s="8"/>
      <c r="G87" s="8"/>
      <c r="H87"/>
      <c r="I87" s="1">
        <v>10</v>
      </c>
      <c r="J87" s="2">
        <v>10</v>
      </c>
      <c r="K87" s="3">
        <v>10</v>
      </c>
      <c r="L87" s="8"/>
      <c r="M87" s="1">
        <v>10</v>
      </c>
      <c r="N87" s="2">
        <v>10</v>
      </c>
      <c r="O87" s="2">
        <v>10</v>
      </c>
      <c r="P87" s="2">
        <v>10</v>
      </c>
      <c r="Q87" s="3">
        <v>10</v>
      </c>
      <c r="R87" s="8"/>
      <c r="S87" s="1">
        <v>10</v>
      </c>
      <c r="T87" s="2">
        <v>10</v>
      </c>
      <c r="U87" s="2">
        <v>10</v>
      </c>
      <c r="V87" s="3">
        <v>10</v>
      </c>
      <c r="W87"/>
      <c r="X87" s="46"/>
      <c r="Y87" s="46"/>
    </row>
    <row r="88" spans="4:25" ht="19.899999999999999" customHeight="1" x14ac:dyDescent="0.25">
      <c r="D88" s="8"/>
      <c r="E88" s="104"/>
      <c r="F88" s="8"/>
      <c r="G88" s="8"/>
      <c r="H88"/>
      <c r="I88" s="1">
        <v>11</v>
      </c>
      <c r="J88" s="2">
        <v>11</v>
      </c>
      <c r="K88" s="3">
        <v>11</v>
      </c>
      <c r="L88" s="8"/>
      <c r="M88" s="1">
        <v>11</v>
      </c>
      <c r="N88" s="2">
        <v>11</v>
      </c>
      <c r="O88" s="2">
        <v>11</v>
      </c>
      <c r="P88" s="2">
        <v>11</v>
      </c>
      <c r="Q88" s="3">
        <v>11</v>
      </c>
      <c r="R88" s="8"/>
      <c r="S88" s="1">
        <v>11</v>
      </c>
      <c r="T88" s="2">
        <v>11</v>
      </c>
      <c r="U88" s="2">
        <v>11</v>
      </c>
      <c r="V88" s="3">
        <v>11</v>
      </c>
      <c r="W88"/>
      <c r="X88" s="46"/>
      <c r="Y88" s="46"/>
    </row>
    <row r="89" spans="4:25" ht="19.899999999999999" customHeight="1" x14ac:dyDescent="0.25">
      <c r="D89" s="8"/>
      <c r="E89" s="104"/>
      <c r="F89" s="8"/>
      <c r="G89" s="8"/>
      <c r="H89"/>
      <c r="I89" s="1">
        <v>12</v>
      </c>
      <c r="J89" s="2">
        <v>12</v>
      </c>
      <c r="K89" s="3">
        <v>12</v>
      </c>
      <c r="L89" s="8"/>
      <c r="M89" s="1">
        <v>12</v>
      </c>
      <c r="N89" s="2">
        <v>12</v>
      </c>
      <c r="O89" s="2">
        <v>12</v>
      </c>
      <c r="P89" s="2">
        <v>12</v>
      </c>
      <c r="Q89" s="3">
        <v>12</v>
      </c>
      <c r="R89" s="8"/>
      <c r="S89" s="1">
        <v>12</v>
      </c>
      <c r="T89" s="2">
        <v>12</v>
      </c>
      <c r="U89" s="2">
        <v>12</v>
      </c>
      <c r="V89" s="3">
        <v>12</v>
      </c>
      <c r="W89"/>
      <c r="X89" s="46"/>
      <c r="Y89" s="46"/>
    </row>
    <row r="90" spans="4:25" ht="19.899999999999999" customHeight="1" x14ac:dyDescent="0.25">
      <c r="D90" s="8"/>
      <c r="E90" s="104"/>
      <c r="F90" s="8"/>
      <c r="G90" s="8"/>
      <c r="H90"/>
      <c r="I90" s="1">
        <v>13</v>
      </c>
      <c r="J90" s="2">
        <v>13</v>
      </c>
      <c r="K90" s="3">
        <v>13</v>
      </c>
      <c r="L90" s="8"/>
      <c r="M90" s="1">
        <v>13</v>
      </c>
      <c r="N90" s="2">
        <v>13</v>
      </c>
      <c r="O90" s="2">
        <v>13</v>
      </c>
      <c r="P90" s="2">
        <v>13</v>
      </c>
      <c r="Q90" s="3">
        <v>13</v>
      </c>
      <c r="R90" s="8"/>
      <c r="S90" s="1">
        <v>13</v>
      </c>
      <c r="T90" s="2">
        <v>13</v>
      </c>
      <c r="U90" s="2">
        <v>13</v>
      </c>
      <c r="V90" s="3">
        <v>13</v>
      </c>
      <c r="W90"/>
      <c r="X90" s="46"/>
      <c r="Y90" s="46"/>
    </row>
    <row r="91" spans="4:25" ht="19.899999999999999" customHeight="1" x14ac:dyDescent="0.25">
      <c r="D91" s="8"/>
      <c r="E91" s="104"/>
      <c r="F91" s="8"/>
      <c r="G91" s="8"/>
      <c r="H91"/>
      <c r="I91" s="1">
        <v>14</v>
      </c>
      <c r="J91" s="2">
        <v>14</v>
      </c>
      <c r="K91" s="3">
        <v>14</v>
      </c>
      <c r="L91" s="8"/>
      <c r="M91" s="1">
        <v>14</v>
      </c>
      <c r="N91" s="2">
        <v>14</v>
      </c>
      <c r="O91" s="2">
        <v>14</v>
      </c>
      <c r="P91" s="2">
        <v>14</v>
      </c>
      <c r="Q91" s="3">
        <v>14</v>
      </c>
      <c r="R91" s="8"/>
      <c r="S91" s="1">
        <v>14</v>
      </c>
      <c r="T91" s="2">
        <v>14</v>
      </c>
      <c r="U91" s="2">
        <v>14</v>
      </c>
      <c r="V91" s="3">
        <v>14</v>
      </c>
      <c r="W91"/>
      <c r="X91" s="46"/>
      <c r="Y91" s="46"/>
    </row>
    <row r="92" spans="4:25" ht="19.899999999999999" customHeight="1" x14ac:dyDescent="0.25">
      <c r="D92" s="8"/>
      <c r="E92" s="104"/>
      <c r="F92" s="8"/>
      <c r="G92" s="8"/>
      <c r="H92"/>
      <c r="I92" s="1">
        <v>15</v>
      </c>
      <c r="J92" s="2">
        <v>15</v>
      </c>
      <c r="K92" s="3">
        <v>15</v>
      </c>
      <c r="L92" s="8"/>
      <c r="M92" s="1">
        <v>15</v>
      </c>
      <c r="N92" s="2">
        <v>15</v>
      </c>
      <c r="O92" s="2">
        <v>15</v>
      </c>
      <c r="P92" s="2">
        <v>15</v>
      </c>
      <c r="Q92" s="3">
        <v>15</v>
      </c>
      <c r="R92" s="8"/>
      <c r="S92" s="1">
        <v>15</v>
      </c>
      <c r="T92" s="2">
        <v>15</v>
      </c>
      <c r="U92" s="2">
        <v>15</v>
      </c>
      <c r="V92" s="3">
        <v>15</v>
      </c>
      <c r="W92"/>
      <c r="X92" s="46"/>
      <c r="Y92" s="46"/>
    </row>
    <row r="93" spans="4:25" ht="19.899999999999999" customHeight="1" x14ac:dyDescent="0.25">
      <c r="D93" s="8"/>
      <c r="E93" s="104"/>
      <c r="F93" s="8"/>
      <c r="G93" s="8"/>
      <c r="H93" s="8"/>
      <c r="I93" s="1">
        <v>16</v>
      </c>
      <c r="J93" s="2">
        <v>16</v>
      </c>
      <c r="K93" s="3">
        <v>16</v>
      </c>
      <c r="L93" s="8"/>
      <c r="M93" s="1">
        <v>16</v>
      </c>
      <c r="N93" s="2">
        <v>16</v>
      </c>
      <c r="O93" s="2">
        <v>16</v>
      </c>
      <c r="P93" s="2">
        <v>16</v>
      </c>
      <c r="Q93" s="3">
        <v>16</v>
      </c>
      <c r="R93" s="8"/>
      <c r="S93" s="1">
        <v>16</v>
      </c>
      <c r="T93" s="2">
        <v>16</v>
      </c>
      <c r="U93" s="2">
        <v>16</v>
      </c>
      <c r="V93" s="3">
        <v>16</v>
      </c>
      <c r="W93" s="8"/>
    </row>
    <row r="94" spans="4:25" ht="19.899999999999999" customHeight="1" x14ac:dyDescent="0.25">
      <c r="D94" s="8"/>
      <c r="E94" s="104"/>
      <c r="F94" s="8"/>
      <c r="G94" s="8"/>
      <c r="H94" s="8"/>
      <c r="I94" s="1">
        <v>17</v>
      </c>
      <c r="J94" s="2">
        <v>17</v>
      </c>
      <c r="K94" s="3">
        <v>17</v>
      </c>
      <c r="L94" s="8"/>
      <c r="M94" s="1">
        <v>17</v>
      </c>
      <c r="N94" s="2">
        <v>17</v>
      </c>
      <c r="O94" s="2">
        <v>17</v>
      </c>
      <c r="P94" s="2">
        <v>17</v>
      </c>
      <c r="Q94" s="3">
        <v>17</v>
      </c>
      <c r="R94" s="8"/>
      <c r="S94" s="1">
        <v>17</v>
      </c>
      <c r="T94" s="2">
        <v>17</v>
      </c>
      <c r="U94" s="2">
        <v>17</v>
      </c>
      <c r="V94" s="3">
        <v>17</v>
      </c>
      <c r="W94" s="8"/>
    </row>
    <row r="95" spans="4:25" ht="19.899999999999999" customHeight="1" x14ac:dyDescent="0.25">
      <c r="D95" s="8"/>
      <c r="E95" s="104"/>
      <c r="F95" s="8"/>
      <c r="G95" s="8"/>
      <c r="H95" s="8"/>
      <c r="I95" s="1">
        <v>18</v>
      </c>
      <c r="J95" s="2">
        <v>18</v>
      </c>
      <c r="K95" s="3">
        <v>18</v>
      </c>
      <c r="L95" s="8"/>
      <c r="M95" s="1">
        <v>18</v>
      </c>
      <c r="N95" s="2">
        <v>18</v>
      </c>
      <c r="O95" s="2">
        <v>18</v>
      </c>
      <c r="P95" s="2">
        <v>18</v>
      </c>
      <c r="Q95" s="3">
        <v>18</v>
      </c>
      <c r="R95" s="8"/>
      <c r="S95" s="1">
        <v>18</v>
      </c>
      <c r="T95" s="2">
        <v>18</v>
      </c>
      <c r="U95" s="2">
        <v>18</v>
      </c>
      <c r="V95" s="3">
        <v>18</v>
      </c>
      <c r="W95" s="8"/>
    </row>
    <row r="96" spans="4:25" ht="19.899999999999999" customHeight="1" x14ac:dyDescent="0.25">
      <c r="D96" s="8"/>
      <c r="E96" s="104"/>
      <c r="F96" s="8"/>
      <c r="G96" s="8"/>
      <c r="H96" s="8"/>
      <c r="I96" s="1">
        <v>19</v>
      </c>
      <c r="J96" s="2">
        <v>19</v>
      </c>
      <c r="K96" s="3">
        <v>19</v>
      </c>
      <c r="L96" s="8"/>
      <c r="M96" s="1">
        <v>19</v>
      </c>
      <c r="N96" s="2">
        <v>19</v>
      </c>
      <c r="O96" s="2">
        <v>19</v>
      </c>
      <c r="P96" s="2">
        <v>19</v>
      </c>
      <c r="Q96" s="3">
        <v>19</v>
      </c>
      <c r="R96" s="8"/>
      <c r="S96" s="1">
        <v>19</v>
      </c>
      <c r="T96" s="2">
        <v>19</v>
      </c>
      <c r="U96" s="2">
        <v>19</v>
      </c>
      <c r="V96" s="3">
        <v>19</v>
      </c>
      <c r="W96" s="8"/>
    </row>
    <row r="97" spans="4:34" ht="19.899999999999999" customHeight="1" x14ac:dyDescent="0.25">
      <c r="D97" s="8"/>
      <c r="E97" s="104"/>
      <c r="F97" s="8"/>
      <c r="G97" s="8"/>
      <c r="H97" s="8"/>
      <c r="I97" s="1">
        <v>20</v>
      </c>
      <c r="J97" s="2">
        <v>20</v>
      </c>
      <c r="K97" s="3">
        <v>20</v>
      </c>
      <c r="L97" s="8"/>
      <c r="M97" s="1">
        <v>20</v>
      </c>
      <c r="N97" s="2">
        <v>20</v>
      </c>
      <c r="O97" s="2">
        <v>20</v>
      </c>
      <c r="P97" s="2">
        <v>20</v>
      </c>
      <c r="Q97" s="3">
        <v>20</v>
      </c>
      <c r="R97" s="8"/>
      <c r="S97" s="1">
        <v>20</v>
      </c>
      <c r="T97" s="2">
        <v>20</v>
      </c>
      <c r="U97" s="2">
        <v>20</v>
      </c>
      <c r="V97" s="3">
        <v>20</v>
      </c>
      <c r="W97" s="8"/>
    </row>
    <row r="98" spans="4:34" ht="19.899999999999999" customHeight="1" x14ac:dyDescent="0.25">
      <c r="D98" s="8"/>
      <c r="E98" s="104"/>
      <c r="F98" s="8"/>
      <c r="G98" s="8"/>
      <c r="H98" s="8"/>
      <c r="I98" s="1">
        <v>21</v>
      </c>
      <c r="J98" s="2">
        <v>21</v>
      </c>
      <c r="K98" s="3">
        <v>21</v>
      </c>
      <c r="L98" s="8"/>
      <c r="M98" s="1">
        <v>21</v>
      </c>
      <c r="N98" s="2">
        <v>21</v>
      </c>
      <c r="O98" s="2">
        <v>21</v>
      </c>
      <c r="P98" s="2">
        <v>21</v>
      </c>
      <c r="Q98" s="3">
        <v>21</v>
      </c>
      <c r="R98" s="8"/>
      <c r="S98" s="1">
        <v>21</v>
      </c>
      <c r="T98" s="2">
        <v>21</v>
      </c>
      <c r="U98" s="2">
        <v>21</v>
      </c>
      <c r="V98" s="3">
        <v>21</v>
      </c>
      <c r="W98" s="8"/>
    </row>
    <row r="99" spans="4:34" ht="19.899999999999999" customHeight="1" x14ac:dyDescent="0.25">
      <c r="D99" s="8"/>
      <c r="E99" s="104"/>
      <c r="F99" s="8"/>
      <c r="G99" s="8"/>
      <c r="H99" s="8"/>
      <c r="I99" s="1">
        <v>22</v>
      </c>
      <c r="J99" s="2">
        <v>22</v>
      </c>
      <c r="K99" s="3">
        <v>22</v>
      </c>
      <c r="L99" s="8"/>
      <c r="M99" s="1">
        <v>22</v>
      </c>
      <c r="N99" s="2">
        <v>22</v>
      </c>
      <c r="O99" s="2">
        <v>22</v>
      </c>
      <c r="P99" s="2">
        <v>22</v>
      </c>
      <c r="Q99" s="3">
        <v>22</v>
      </c>
      <c r="R99" s="8"/>
      <c r="S99" s="1">
        <v>22</v>
      </c>
      <c r="T99" s="2">
        <v>22</v>
      </c>
      <c r="U99" s="2">
        <v>22</v>
      </c>
      <c r="V99" s="3">
        <v>22</v>
      </c>
      <c r="W99" s="8"/>
    </row>
    <row r="100" spans="4:34" ht="19.899999999999999" customHeight="1" x14ac:dyDescent="0.25">
      <c r="D100" s="8"/>
      <c r="E100" s="104"/>
      <c r="F100" s="8"/>
      <c r="G100" s="8"/>
      <c r="H100" s="8"/>
      <c r="I100" s="1">
        <v>23</v>
      </c>
      <c r="J100" s="2">
        <v>23</v>
      </c>
      <c r="K100" s="3">
        <v>23</v>
      </c>
      <c r="L100" s="8"/>
      <c r="M100" s="1">
        <v>23</v>
      </c>
      <c r="N100" s="2">
        <v>23</v>
      </c>
      <c r="O100" s="2">
        <v>23</v>
      </c>
      <c r="P100" s="2">
        <v>23</v>
      </c>
      <c r="Q100" s="3">
        <v>23</v>
      </c>
      <c r="R100" s="8"/>
      <c r="S100" s="1">
        <v>23</v>
      </c>
      <c r="T100" s="2">
        <v>23</v>
      </c>
      <c r="U100" s="2">
        <v>23</v>
      </c>
      <c r="V100" s="3">
        <v>23</v>
      </c>
      <c r="W100" s="8"/>
      <c r="AA100" s="46"/>
      <c r="AB100" s="46"/>
      <c r="AC100" s="46"/>
      <c r="AD100" s="46"/>
      <c r="AE100" s="46"/>
      <c r="AF100" s="46"/>
      <c r="AG100" s="46"/>
      <c r="AH100" s="46"/>
    </row>
    <row r="101" spans="4:34" ht="19.899999999999999" customHeight="1" x14ac:dyDescent="0.25">
      <c r="D101" s="8"/>
      <c r="E101" s="104"/>
      <c r="F101" s="8"/>
      <c r="G101" s="8"/>
      <c r="H101" s="8"/>
      <c r="I101" s="1">
        <v>24</v>
      </c>
      <c r="J101" s="2">
        <v>24</v>
      </c>
      <c r="K101" s="3">
        <v>24</v>
      </c>
      <c r="L101" s="8"/>
      <c r="M101" s="1">
        <v>24</v>
      </c>
      <c r="N101" s="2">
        <v>24</v>
      </c>
      <c r="O101" s="2">
        <v>24</v>
      </c>
      <c r="P101" s="2">
        <v>24</v>
      </c>
      <c r="Q101" s="3">
        <v>24</v>
      </c>
      <c r="R101" s="8"/>
      <c r="S101" s="1">
        <v>24</v>
      </c>
      <c r="T101" s="2">
        <v>24</v>
      </c>
      <c r="U101" s="2">
        <v>24</v>
      </c>
      <c r="V101" s="3">
        <v>24</v>
      </c>
      <c r="W101" s="8"/>
      <c r="AA101" s="46"/>
      <c r="AB101" s="46"/>
      <c r="AC101" s="46"/>
      <c r="AD101" s="46"/>
      <c r="AE101" s="46"/>
      <c r="AF101" s="46"/>
      <c r="AG101" s="46"/>
      <c r="AH101" s="46"/>
    </row>
    <row r="102" spans="4:34" ht="19.899999999999999" customHeight="1" thickBot="1" x14ac:dyDescent="0.3">
      <c r="D102" s="8"/>
      <c r="E102" s="104"/>
      <c r="F102" s="8"/>
      <c r="G102" s="8"/>
      <c r="H102" s="8"/>
      <c r="I102" s="1">
        <v>25</v>
      </c>
      <c r="J102" s="2">
        <v>25</v>
      </c>
      <c r="K102" s="3">
        <v>25</v>
      </c>
      <c r="L102" s="8"/>
      <c r="M102" s="1">
        <v>25</v>
      </c>
      <c r="N102" s="2">
        <v>25</v>
      </c>
      <c r="O102" s="2">
        <v>25</v>
      </c>
      <c r="P102" s="2">
        <v>25</v>
      </c>
      <c r="Q102" s="3">
        <v>25</v>
      </c>
      <c r="R102" s="8"/>
      <c r="S102" s="1">
        <v>25</v>
      </c>
      <c r="T102" s="2">
        <v>25</v>
      </c>
      <c r="U102" s="2">
        <v>25</v>
      </c>
      <c r="V102" s="3">
        <v>25</v>
      </c>
      <c r="W102" s="8"/>
    </row>
    <row r="103" spans="4:34" ht="19.899999999999999" customHeight="1" thickBot="1" x14ac:dyDescent="0.3">
      <c r="D103" s="8"/>
      <c r="E103" s="104"/>
      <c r="F103" s="8"/>
      <c r="G103" s="8"/>
      <c r="H103" s="8"/>
      <c r="I103" s="1">
        <v>26</v>
      </c>
      <c r="J103" s="2">
        <v>26</v>
      </c>
      <c r="K103" s="3">
        <v>26</v>
      </c>
      <c r="L103" s="8"/>
      <c r="M103" s="1">
        <v>26</v>
      </c>
      <c r="N103" s="2">
        <v>26</v>
      </c>
      <c r="O103" s="2">
        <v>26</v>
      </c>
      <c r="P103" s="2">
        <v>26</v>
      </c>
      <c r="Q103" s="3">
        <v>26</v>
      </c>
      <c r="R103" s="8"/>
      <c r="S103" s="1">
        <v>26</v>
      </c>
      <c r="T103" s="2">
        <v>26</v>
      </c>
      <c r="U103" s="2">
        <v>26</v>
      </c>
      <c r="V103" s="3">
        <v>26</v>
      </c>
      <c r="W103" s="8"/>
      <c r="AB103" s="47" t="s">
        <v>76</v>
      </c>
    </row>
    <row r="104" spans="4:34" ht="19.899999999999999" customHeight="1" thickBot="1" x14ac:dyDescent="0.3">
      <c r="D104" s="8"/>
      <c r="E104" s="104"/>
      <c r="F104" s="8"/>
      <c r="G104" s="8"/>
      <c r="H104" s="8"/>
      <c r="I104" s="1">
        <v>27</v>
      </c>
      <c r="J104" s="2">
        <v>27</v>
      </c>
      <c r="K104" s="3">
        <v>27</v>
      </c>
      <c r="L104" s="8"/>
      <c r="M104" s="1">
        <v>27</v>
      </c>
      <c r="N104" s="2">
        <v>27</v>
      </c>
      <c r="O104" s="2">
        <v>27</v>
      </c>
      <c r="P104" s="2">
        <v>27</v>
      </c>
      <c r="Q104" s="3">
        <v>27</v>
      </c>
      <c r="R104" s="8"/>
      <c r="S104" s="1">
        <v>27</v>
      </c>
      <c r="T104" s="2">
        <v>27</v>
      </c>
      <c r="U104" s="2">
        <v>27</v>
      </c>
      <c r="V104" s="3">
        <v>27</v>
      </c>
      <c r="W104" s="8"/>
      <c r="AA104" s="17" t="s">
        <v>5</v>
      </c>
      <c r="AB104" s="48">
        <f>COUNTIF($I$78:$K$108,"&lt;&gt;"&amp;"")</f>
        <v>91</v>
      </c>
    </row>
    <row r="105" spans="4:34" ht="19.899999999999999" customHeight="1" thickBot="1" x14ac:dyDescent="0.3">
      <c r="D105" s="8"/>
      <c r="E105" s="104"/>
      <c r="F105" s="8"/>
      <c r="G105" s="8"/>
      <c r="H105" s="8"/>
      <c r="I105" s="1">
        <v>28</v>
      </c>
      <c r="J105" s="2">
        <v>28</v>
      </c>
      <c r="K105" s="3">
        <v>28</v>
      </c>
      <c r="L105" s="8"/>
      <c r="M105" s="1">
        <v>28</v>
      </c>
      <c r="N105" s="2">
        <v>28</v>
      </c>
      <c r="O105" s="2">
        <v>28</v>
      </c>
      <c r="P105" s="2">
        <v>28</v>
      </c>
      <c r="Q105" s="3">
        <v>28</v>
      </c>
      <c r="R105" s="8"/>
      <c r="S105" s="1">
        <v>28</v>
      </c>
      <c r="T105" s="2">
        <v>28</v>
      </c>
      <c r="U105" s="2">
        <v>28</v>
      </c>
      <c r="V105" s="3">
        <v>28</v>
      </c>
      <c r="W105" s="8"/>
      <c r="AA105" s="20" t="s">
        <v>8</v>
      </c>
      <c r="AB105" s="49">
        <f>COUNTIF($S$78:$V$108,"&lt;&gt;"&amp;"")</f>
        <v>122</v>
      </c>
    </row>
    <row r="106" spans="4:34" ht="19.899999999999999" customHeight="1" thickBot="1" x14ac:dyDescent="0.3">
      <c r="D106" s="8"/>
      <c r="E106" s="104"/>
      <c r="F106" s="8"/>
      <c r="G106" s="8"/>
      <c r="H106" s="8"/>
      <c r="I106" s="1">
        <v>29</v>
      </c>
      <c r="J106" s="4">
        <v>29</v>
      </c>
      <c r="K106" s="3">
        <v>29</v>
      </c>
      <c r="L106" s="8"/>
      <c r="M106" s="1">
        <v>29</v>
      </c>
      <c r="N106" s="2">
        <v>29</v>
      </c>
      <c r="O106" s="2">
        <v>29</v>
      </c>
      <c r="P106" s="2">
        <v>29</v>
      </c>
      <c r="Q106" s="3">
        <v>29</v>
      </c>
      <c r="R106" s="8"/>
      <c r="S106" s="1">
        <v>29</v>
      </c>
      <c r="T106" s="2">
        <v>29</v>
      </c>
      <c r="U106" s="2">
        <v>29</v>
      </c>
      <c r="V106" s="3">
        <v>29</v>
      </c>
      <c r="W106" s="8"/>
      <c r="AA106" s="20" t="s">
        <v>9</v>
      </c>
      <c r="AB106" s="49">
        <f>COUNTIF($M$78:$Q$108,"&lt;&gt;"&amp;"")</f>
        <v>153</v>
      </c>
    </row>
    <row r="107" spans="4:34" ht="19.899999999999999" customHeight="1" thickBot="1" x14ac:dyDescent="0.3">
      <c r="D107" s="8"/>
      <c r="E107" s="104"/>
      <c r="F107" s="8"/>
      <c r="G107" s="8"/>
      <c r="H107" s="8"/>
      <c r="I107" s="1">
        <v>30</v>
      </c>
      <c r="J107" s="51"/>
      <c r="K107" s="3">
        <v>30</v>
      </c>
      <c r="L107" s="8"/>
      <c r="M107" s="1">
        <v>30</v>
      </c>
      <c r="N107" s="2">
        <v>30</v>
      </c>
      <c r="O107" s="2">
        <v>30</v>
      </c>
      <c r="P107" s="2">
        <v>30</v>
      </c>
      <c r="Q107" s="3">
        <v>30</v>
      </c>
      <c r="R107" s="8"/>
      <c r="S107" s="1">
        <v>30</v>
      </c>
      <c r="T107" s="2">
        <v>30</v>
      </c>
      <c r="U107" s="2">
        <v>30</v>
      </c>
      <c r="V107" s="3">
        <v>30</v>
      </c>
      <c r="W107" s="8"/>
      <c r="AA107" s="23" t="s">
        <v>11</v>
      </c>
      <c r="AB107" s="49">
        <f>SUM(COUNTIF($I$78:$K$108,"&lt;&gt;"&amp;"")+COUNTIF($S$78:$V$108,"&lt;&gt;"&amp;""))</f>
        <v>213</v>
      </c>
    </row>
    <row r="108" spans="4:34" ht="19.899999999999999" customHeight="1" thickBot="1" x14ac:dyDescent="0.3">
      <c r="D108" s="8"/>
      <c r="E108" s="104"/>
      <c r="F108" s="8"/>
      <c r="G108" s="8"/>
      <c r="H108" s="8"/>
      <c r="I108" s="5">
        <v>31</v>
      </c>
      <c r="J108" s="53"/>
      <c r="K108" s="6">
        <v>31</v>
      </c>
      <c r="L108" s="8"/>
      <c r="M108" s="55"/>
      <c r="N108" s="7">
        <v>31</v>
      </c>
      <c r="O108" s="53"/>
      <c r="P108" s="7">
        <v>31</v>
      </c>
      <c r="Q108" s="6">
        <v>31</v>
      </c>
      <c r="R108" s="8"/>
      <c r="S108" s="55"/>
      <c r="T108" s="7">
        <v>31</v>
      </c>
      <c r="U108" s="53"/>
      <c r="V108" s="6">
        <v>31</v>
      </c>
      <c r="W108" s="8"/>
      <c r="AA108" s="23" t="s">
        <v>14</v>
      </c>
      <c r="AB108" s="49">
        <f>SUM(COUNTIF($I$78:$K$108,"&lt;&gt;"&amp;"")+COUNTIF($M$78:$Q$108,"&lt;&gt;"&amp;""))</f>
        <v>244</v>
      </c>
    </row>
    <row r="109" spans="4:34" ht="19.899999999999999" customHeight="1" thickBot="1" x14ac:dyDescent="0.3">
      <c r="D109" s="8"/>
      <c r="E109" s="104"/>
      <c r="F109" s="8"/>
      <c r="G109" s="8"/>
      <c r="H109" s="8"/>
      <c r="I109" s="8"/>
      <c r="J109" s="8"/>
      <c r="K109" s="8"/>
      <c r="L109" s="8"/>
      <c r="M109" s="8"/>
      <c r="N109" s="8"/>
      <c r="O109" s="8"/>
      <c r="P109" s="8"/>
      <c r="Q109" s="8"/>
      <c r="R109" s="8"/>
      <c r="S109" s="8"/>
      <c r="T109" s="8"/>
      <c r="U109" s="8"/>
      <c r="V109"/>
      <c r="W109" s="8"/>
      <c r="AA109" s="23" t="s">
        <v>15</v>
      </c>
      <c r="AB109" s="49">
        <f>SUM(COUNTIF($S$78:$V$108,"&lt;&gt;"&amp;"")+COUNTIF($M$78:$Q$108,"&lt;&gt;"&amp;""))</f>
        <v>275</v>
      </c>
    </row>
    <row r="110" spans="4:34" ht="19.899999999999999" customHeight="1" thickBot="1" x14ac:dyDescent="0.3">
      <c r="D110" s="8"/>
      <c r="E110" s="104"/>
      <c r="F110" s="8"/>
      <c r="G110" s="8"/>
      <c r="H110" s="8"/>
      <c r="I110" s="8"/>
      <c r="J110" s="108" t="str">
        <f>IF(OR($L$10=$AA$4,$L$10=$AA$5,$L$10=$AA$6), "Number of days attending (this term)", IF($L$10=$AA$10, "Number of days attending (this year)"," Number of days attending "))</f>
        <v xml:space="preserve"> Number of days attending </v>
      </c>
      <c r="K110" s="109"/>
      <c r="L110" s="109"/>
      <c r="M110" s="110"/>
      <c r="N110" s="108" t="s">
        <v>77</v>
      </c>
      <c r="O110" s="109"/>
      <c r="P110" s="109"/>
      <c r="Q110" s="110"/>
      <c r="R110" s="108" t="str">
        <f>IF(OR($L$10=$AA$4,$L$10=$AA$5,$L$10=$AA$6), "Total hours attending (this term)", IF($L$10=$AA$10, "Total hours attending (this year)","Total hours attending"))</f>
        <v>Total hours attending</v>
      </c>
      <c r="S110" s="109"/>
      <c r="T110" s="109"/>
      <c r="U110" s="110"/>
      <c r="V110"/>
      <c r="W110" s="8"/>
      <c r="AA110" s="24" t="s">
        <v>18</v>
      </c>
      <c r="AB110" s="49">
        <f>SUM($AB$105+$AB$104+$AB$106)</f>
        <v>366</v>
      </c>
    </row>
    <row r="111" spans="4:34" ht="19.899999999999999" customHeight="1" thickBot="1" x14ac:dyDescent="0.3">
      <c r="D111" s="8"/>
      <c r="E111" s="104"/>
      <c r="F111" s="8"/>
      <c r="G111" s="8"/>
      <c r="H111" s="8"/>
      <c r="I111" s="8"/>
      <c r="J111" s="111"/>
      <c r="K111" s="112"/>
      <c r="L111" s="112"/>
      <c r="M111" s="113"/>
      <c r="N111" s="111"/>
      <c r="O111" s="112"/>
      <c r="P111" s="112"/>
      <c r="Q111" s="113"/>
      <c r="R111" s="114"/>
      <c r="S111" s="115"/>
      <c r="T111" s="115"/>
      <c r="U111" s="116"/>
      <c r="V111"/>
      <c r="W111" s="8"/>
    </row>
    <row r="112" spans="4:34" ht="19.899999999999999" customHeight="1" x14ac:dyDescent="0.25">
      <c r="D112" s="8"/>
      <c r="E112" s="104"/>
      <c r="F112" s="8"/>
      <c r="G112" s="8"/>
      <c r="H112" s="8"/>
      <c r="I112" s="8"/>
      <c r="J112" s="92">
        <f>IFERROR(VLOOKUP(G113,AA104:AB110,2,FALSE)," ")</f>
        <v>275</v>
      </c>
      <c r="K112" s="93"/>
      <c r="L112" s="93"/>
      <c r="M112" s="94"/>
      <c r="N112" s="98">
        <f>IFERROR($AB$20/$J$112, " ")</f>
        <v>1.4727272727272727</v>
      </c>
      <c r="O112" s="99"/>
      <c r="P112" s="99"/>
      <c r="Q112" s="100"/>
      <c r="R112" s="92">
        <f>IFERROR($AB$20," ")</f>
        <v>405</v>
      </c>
      <c r="S112" s="93"/>
      <c r="T112" s="93"/>
      <c r="U112" s="94"/>
      <c r="V112"/>
      <c r="W112" s="8"/>
    </row>
    <row r="113" spans="4:23" ht="19.899999999999999" customHeight="1" thickBot="1" x14ac:dyDescent="0.3">
      <c r="D113" s="8"/>
      <c r="E113" s="104"/>
      <c r="F113" s="8"/>
      <c r="G113" s="8" t="str">
        <f>$L$10</f>
        <v>Summer &amp; Autumn Term</v>
      </c>
      <c r="H113" s="8"/>
      <c r="I113" s="8"/>
      <c r="J113" s="95"/>
      <c r="K113" s="96"/>
      <c r="L113" s="96"/>
      <c r="M113" s="97"/>
      <c r="N113" s="101"/>
      <c r="O113" s="102"/>
      <c r="P113" s="102"/>
      <c r="Q113" s="103"/>
      <c r="R113" s="95"/>
      <c r="S113" s="96"/>
      <c r="T113" s="96"/>
      <c r="U113" s="97"/>
      <c r="V113"/>
      <c r="W113" s="8"/>
    </row>
    <row r="114" spans="4:23" ht="19.899999999999999" customHeight="1" x14ac:dyDescent="0.25">
      <c r="D114" s="8"/>
      <c r="E114" s="8"/>
      <c r="F114" s="8"/>
      <c r="G114" s="8"/>
      <c r="H114" s="8"/>
      <c r="I114" s="8"/>
      <c r="J114" s="8"/>
      <c r="K114" s="8"/>
      <c r="L114" s="8"/>
      <c r="M114" s="8"/>
      <c r="N114" s="8"/>
      <c r="O114" s="8"/>
      <c r="P114" s="8"/>
      <c r="Q114" s="8"/>
      <c r="R114" s="8"/>
      <c r="S114" s="8"/>
      <c r="T114" s="8"/>
      <c r="U114" s="8"/>
      <c r="V114"/>
      <c r="W114" s="8"/>
    </row>
    <row r="115" spans="4:23" ht="6" customHeight="1" x14ac:dyDescent="0.25"/>
  </sheetData>
  <sheetProtection selectLockedCells="1"/>
  <mergeCells count="142">
    <mergeCell ref="H3:V3"/>
    <mergeCell ref="E5:E8"/>
    <mergeCell ref="H5:K5"/>
    <mergeCell ref="L5:V5"/>
    <mergeCell ref="H7:K7"/>
    <mergeCell ref="L7:V7"/>
    <mergeCell ref="AH7:AN10"/>
    <mergeCell ref="H8:K8"/>
    <mergeCell ref="L8:V8"/>
    <mergeCell ref="E10:E31"/>
    <mergeCell ref="H10:K11"/>
    <mergeCell ref="L10:V11"/>
    <mergeCell ref="H13:K14"/>
    <mergeCell ref="L13:V14"/>
    <mergeCell ref="H16:L17"/>
    <mergeCell ref="M16:Q17"/>
    <mergeCell ref="H22:K23"/>
    <mergeCell ref="L22:N23"/>
    <mergeCell ref="P22:S23"/>
    <mergeCell ref="T22:V23"/>
    <mergeCell ref="H24:K25"/>
    <mergeCell ref="L24:N25"/>
    <mergeCell ref="P24:S25"/>
    <mergeCell ref="T24:V25"/>
    <mergeCell ref="R16:V17"/>
    <mergeCell ref="H18:L18"/>
    <mergeCell ref="M18:Q18"/>
    <mergeCell ref="R18:V18"/>
    <mergeCell ref="H20:K21"/>
    <mergeCell ref="L20:N21"/>
    <mergeCell ref="P20:S21"/>
    <mergeCell ref="T20:V21"/>
    <mergeCell ref="H26:K27"/>
    <mergeCell ref="L26:N27"/>
    <mergeCell ref="P26:S27"/>
    <mergeCell ref="T26:V27"/>
    <mergeCell ref="E33:E46"/>
    <mergeCell ref="H33:V33"/>
    <mergeCell ref="H34:J34"/>
    <mergeCell ref="K34:L34"/>
    <mergeCell ref="M34:O34"/>
    <mergeCell ref="P34:Q34"/>
    <mergeCell ref="R34:T34"/>
    <mergeCell ref="U34:V34"/>
    <mergeCell ref="H36:I37"/>
    <mergeCell ref="J36:N37"/>
    <mergeCell ref="O36:R36"/>
    <mergeCell ref="S36:T37"/>
    <mergeCell ref="U36:V37"/>
    <mergeCell ref="O37:P37"/>
    <mergeCell ref="Q37:R37"/>
    <mergeCell ref="U39:V39"/>
    <mergeCell ref="H40:I41"/>
    <mergeCell ref="K40:N40"/>
    <mergeCell ref="O40:P40"/>
    <mergeCell ref="Q40:R40"/>
    <mergeCell ref="S40:T40"/>
    <mergeCell ref="U40:V40"/>
    <mergeCell ref="K41:N41"/>
    <mergeCell ref="O41:P41"/>
    <mergeCell ref="Q41:R41"/>
    <mergeCell ref="H38:I39"/>
    <mergeCell ref="K38:N38"/>
    <mergeCell ref="O38:P38"/>
    <mergeCell ref="Q38:R38"/>
    <mergeCell ref="S38:T38"/>
    <mergeCell ref="U38:V38"/>
    <mergeCell ref="K39:N39"/>
    <mergeCell ref="O39:P39"/>
    <mergeCell ref="Q39:R39"/>
    <mergeCell ref="S39:T39"/>
    <mergeCell ref="S41:T41"/>
    <mergeCell ref="U41:V41"/>
    <mergeCell ref="H42:I43"/>
    <mergeCell ref="K42:N42"/>
    <mergeCell ref="O42:P42"/>
    <mergeCell ref="Q42:R42"/>
    <mergeCell ref="S42:T42"/>
    <mergeCell ref="U42:V42"/>
    <mergeCell ref="K43:N43"/>
    <mergeCell ref="O43:P43"/>
    <mergeCell ref="Q43:R43"/>
    <mergeCell ref="S43:T43"/>
    <mergeCell ref="U43:V43"/>
    <mergeCell ref="H45:V45"/>
    <mergeCell ref="H46:V46"/>
    <mergeCell ref="E48:E68"/>
    <mergeCell ref="H49:I52"/>
    <mergeCell ref="J49:L52"/>
    <mergeCell ref="M49:N52"/>
    <mergeCell ref="O49:P52"/>
    <mergeCell ref="Q49:R52"/>
    <mergeCell ref="S49:T52"/>
    <mergeCell ref="U49:V52"/>
    <mergeCell ref="H53:I54"/>
    <mergeCell ref="J53:L54"/>
    <mergeCell ref="M53:N54"/>
    <mergeCell ref="O53:P54"/>
    <mergeCell ref="Q53:R54"/>
    <mergeCell ref="S53:T54"/>
    <mergeCell ref="U53:V54"/>
    <mergeCell ref="U56:V59"/>
    <mergeCell ref="H60:I61"/>
    <mergeCell ref="J60:L61"/>
    <mergeCell ref="M60:N61"/>
    <mergeCell ref="O60:P61"/>
    <mergeCell ref="Q60:R61"/>
    <mergeCell ref="S60:T61"/>
    <mergeCell ref="U60:V61"/>
    <mergeCell ref="H56:I59"/>
    <mergeCell ref="J56:L59"/>
    <mergeCell ref="M56:N59"/>
    <mergeCell ref="O56:P59"/>
    <mergeCell ref="Q56:R59"/>
    <mergeCell ref="S56:T59"/>
    <mergeCell ref="U63:V66"/>
    <mergeCell ref="H67:I68"/>
    <mergeCell ref="J67:L68"/>
    <mergeCell ref="M67:N68"/>
    <mergeCell ref="O67:P68"/>
    <mergeCell ref="Q67:R68"/>
    <mergeCell ref="S67:T68"/>
    <mergeCell ref="U67:V68"/>
    <mergeCell ref="H63:I66"/>
    <mergeCell ref="J63:L66"/>
    <mergeCell ref="M63:N66"/>
    <mergeCell ref="O63:P66"/>
    <mergeCell ref="Q63:R66"/>
    <mergeCell ref="S63:T66"/>
    <mergeCell ref="J112:M113"/>
    <mergeCell ref="N112:Q113"/>
    <mergeCell ref="R112:U113"/>
    <mergeCell ref="E70:E113"/>
    <mergeCell ref="H70:J70"/>
    <mergeCell ref="K70:V70"/>
    <mergeCell ref="K71:V71"/>
    <mergeCell ref="K72:V72"/>
    <mergeCell ref="K73:V73"/>
    <mergeCell ref="K74:V74"/>
    <mergeCell ref="J110:M111"/>
    <mergeCell ref="N110:Q111"/>
    <mergeCell ref="R110:U111"/>
  </mergeCells>
  <conditionalFormatting sqref="H55">
    <cfRule type="expression" dxfId="213" priority="5">
      <formula>IF(OR($L$10=$AA$6,$L$10=$AA$5,$L$10=AA9),TRUE, FALSE)</formula>
    </cfRule>
  </conditionalFormatting>
  <conditionalFormatting sqref="H62">
    <cfRule type="expression" dxfId="212" priority="7">
      <formula>IF(OR($L$10=$AA$4,$L$10=$AA$5,$L$10=$AA$7),TRUE, FALSE)</formula>
    </cfRule>
  </conditionalFormatting>
  <conditionalFormatting sqref="H34:L34">
    <cfRule type="expression" dxfId="211" priority="13">
      <formula>IF($L$10=$AA$8, TRUE, FALSE)</formula>
    </cfRule>
  </conditionalFormatting>
  <conditionalFormatting sqref="H33:V34">
    <cfRule type="expression" dxfId="210" priority="14">
      <formula>IF(OR($L$10=$AA$4, $L$10=$AA$5, $L$10=$AA$6, $L$10=0), TRUE, FALSE)</formula>
    </cfRule>
  </conditionalFormatting>
  <conditionalFormatting sqref="H48:V54">
    <cfRule type="expression" dxfId="209" priority="4">
      <formula>IF(OR($L$10=$AA$4,$L$10=$AA$6,$L$10=$AA$8),TRUE, FALSE)</formula>
    </cfRule>
  </conditionalFormatting>
  <conditionalFormatting sqref="H56:V61">
    <cfRule type="expression" dxfId="208" priority="6">
      <formula>IF(OR($L$10=$AA$6,$L$10=$AA$5,$L$10=$AA$9),TRUE, FALSE)</formula>
    </cfRule>
  </conditionalFormatting>
  <conditionalFormatting sqref="H63:V68">
    <cfRule type="expression" dxfId="207" priority="8">
      <formula>IF(OR($L$10=$AA$4,$L$10=$AA$5,$L$10=$AA$7),TRUE, FALSE)</formula>
    </cfRule>
  </conditionalFormatting>
  <conditionalFormatting sqref="I77:K108 S77:V108">
    <cfRule type="expression" dxfId="206" priority="21">
      <formula>IF($L$10=$AA$6, TRUE, FALSE)</formula>
    </cfRule>
  </conditionalFormatting>
  <conditionalFormatting sqref="I77:K108">
    <cfRule type="expression" dxfId="205" priority="1">
      <formula>IF($L$10=$AA$9, TRUE, FALSE)</formula>
    </cfRule>
  </conditionalFormatting>
  <conditionalFormatting sqref="I77:Q108">
    <cfRule type="expression" dxfId="204" priority="17">
      <formula>IF($L$10=$AA$5, TRUE, FALSE)</formula>
    </cfRule>
  </conditionalFormatting>
  <conditionalFormatting sqref="L20">
    <cfRule type="expression" dxfId="203" priority="9">
      <formula>IF(SUM(S38:T43)&gt;L20, TRUE, FALSE)</formula>
    </cfRule>
    <cfRule type="expression" dxfId="202" priority="10">
      <formula>IF(SUM(S38:T43)&lt;L20, TRUE, FALSE)</formula>
    </cfRule>
    <cfRule type="expression" dxfId="201" priority="25">
      <formula>IF(OR(AND($L$10=$AA$4,$L$20&gt;$AC$4), AND($L$10=$AA$5,$L$20&gt;$AC$5), AND($L$10=$AA$6,$L$20&gt;$AC$6),AND($L$10=$AA$10,$L$20&gt;$AC$10), AND($L$10=$AA$7,$L$20&gt;$AC$7), AND($L$10=$AA$8,$L$20&gt;$AC$8),AND($L$10=$AA$9,$L$20&gt;$AC$9)), TRUE,FALSE)</formula>
    </cfRule>
  </conditionalFormatting>
  <conditionalFormatting sqref="L24">
    <cfRule type="expression" dxfId="200" priority="22">
      <formula>IF(AND(OR($L$13=$AA$17,$L$13=$AA$16),$L$24&gt;0), TRUE, FALSE)</formula>
    </cfRule>
  </conditionalFormatting>
  <conditionalFormatting sqref="M34:Q34">
    <cfRule type="expression" dxfId="199" priority="11">
      <formula>IF($L$10=$AA$9, TRUE, FALSE)</formula>
    </cfRule>
  </conditionalFormatting>
  <conditionalFormatting sqref="M77:Q108">
    <cfRule type="expression" dxfId="198" priority="3">
      <formula>IF($L$10=$AA$7, TRUE, FALSE)</formula>
    </cfRule>
  </conditionalFormatting>
  <conditionalFormatting sqref="M77:V108">
    <cfRule type="expression" dxfId="197" priority="18">
      <formula>IF($L$10=$AA$4, TRUE, FALSE)</formula>
    </cfRule>
  </conditionalFormatting>
  <conditionalFormatting sqref="R34:V34">
    <cfRule type="expression" dxfId="196" priority="12">
      <formula>IF($L$10=$AA$7, TRUE, FALSE)</formula>
    </cfRule>
  </conditionalFormatting>
  <conditionalFormatting sqref="S38 S40 S42">
    <cfRule type="expression" dxfId="195" priority="16">
      <formula>IF(SUM($S$38+$S$40+$S$42)&gt;$L$20,"TRUE","FALSE")</formula>
    </cfRule>
  </conditionalFormatting>
  <conditionalFormatting sqref="S77:V108">
    <cfRule type="expression" dxfId="194" priority="2">
      <formula>IF($L$10=$AA$8, TRUE, FALSE)</formula>
    </cfRule>
  </conditionalFormatting>
  <conditionalFormatting sqref="T20">
    <cfRule type="expression" dxfId="193" priority="23">
      <formula>IF(AND(OR($L$13=$AA$17,$L$13=$AA$16),$T$20&gt;15), TRUE, IF(AND($L$13=$AA$18,$T$20&gt;30), TRUE, FALSE))</formula>
    </cfRule>
  </conditionalFormatting>
  <conditionalFormatting sqref="T24">
    <cfRule type="expression" dxfId="192" priority="24">
      <formula>IF(AND(OR($L$13=$AA$16,$L$13=$AA$17),$T$24&gt;0), TRUE, FALSE)</formula>
    </cfRule>
  </conditionalFormatting>
  <conditionalFormatting sqref="T26">
    <cfRule type="cellIs" dxfId="191" priority="19" operator="greaterThan">
      <formula>0</formula>
    </cfRule>
    <cfRule type="cellIs" dxfId="190" priority="20" operator="lessThan">
      <formula>0</formula>
    </cfRule>
  </conditionalFormatting>
  <conditionalFormatting sqref="T22:V23">
    <cfRule type="expression" dxfId="189" priority="15">
      <formula>IF($T$22&gt;15, TRUE, FALSE)</formula>
    </cfRule>
  </conditionalFormatting>
  <dataValidations count="8">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90537B56-54DB-4B79-ABAB-362BA3D54B9F}">
      <formula1>IF($L$10=$AA$4,$L$20&lt;=$AC$4,IF($L$10=$AA$5,$L$20&lt;=$AC$5,IF($L$10=$AA$6,$L$20&lt;=$AC$6, IF($L$10=$AA$7,$L$20&lt;=$AC$7, IF($L$10=$AA$8,$L$20&lt;=$AC$8, IF($L$10=$AA$9,$L$20&lt;=$AC$9, IF($L$10=$AA$10,$L$20&lt;=$AC$10)))))))</formula1>
    </dataValidation>
    <dataValidation type="list" allowBlank="1" showInputMessage="1" showErrorMessage="1" sqref="L10:V11" xr:uid="{96E69E19-E4FA-4E2A-924D-4E05085B9BD2}">
      <formula1>$AA$4:$AA$10</formula1>
    </dataValidation>
    <dataValidation type="list" allowBlank="1" showInputMessage="1" showErrorMessage="1" sqref="L13:V14" xr:uid="{74ABD656-11AF-4ADB-8446-CAF2142D7098}">
      <formula1>$AA$16:$AA$18</formula1>
    </dataValidation>
    <dataValidation type="custom" allowBlank="1" showInputMessage="1" showErrorMessage="1" error="The number of hours you have entered exceeds the hours available to claim per week for this child." sqref="L24:N25" xr:uid="{D9CB1E2C-0E6D-4C4E-B942-A0CBD5C4E528}">
      <formula1>IF($L$13=$AA$16,$L$24=0,IF($L$13=$AA$17,$L$24=0,IF($L$13=$AA$18,$L$24&lt;=15)))</formula1>
    </dataValidation>
    <dataValidation type="whole" allowBlank="1" showInputMessage="1" showErrorMessage="1" error="The number of hours you have entered exceeds the hours available to claim per week for this child." sqref="L22:N23" xr:uid="{6950BCA3-C28F-4B86-B76C-FADF6DB588EF}">
      <formula1>0</formula1>
      <formula2>15</formula2>
    </dataValidation>
    <dataValidation allowBlank="1" showInputMessage="1" showErrorMessage="1" prompt="There are 14 funded weeks in Autumn with a maxiumum of 17 weeks available for stretched offers." sqref="K34:L34" xr:uid="{F7FD135B-3566-4F9E-87FF-0EB4CAC050D6}"/>
    <dataValidation allowBlank="1" showInputMessage="1" showErrorMessage="1" prompt="There are 11 funded weeks in Spring with a maxiumum of 13_x000a_ weeks available for stretched offers." sqref="P34:Q34" xr:uid="{F443195C-BE6E-486F-BCC0-48D613CCC4C3}"/>
    <dataValidation allowBlank="1" showInputMessage="1" showErrorMessage="1" prompt="There are 13 funded weeks in Summer with a maxiumum of 22 weeks available for stretched offers." sqref="U34:V34" xr:uid="{4397E03F-9811-4F65-B71D-B75EDD046D73}"/>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1" max="16383" man="1"/>
    <brk id="68" max="16383" man="1"/>
  </rowBreaks>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12EE6-3D6E-4294-B6AF-5FA2BA241AD8}">
  <sheetPr>
    <tabColor rgb="FFD9ECFF"/>
    <pageSetUpPr autoPageBreaks="0"/>
  </sheetPr>
  <dimension ref="D1:AN115"/>
  <sheetViews>
    <sheetView showGridLines="0" showRowColHeaders="0" zoomScaleNormal="100" workbookViewId="0">
      <selection activeCell="L8" sqref="L8:V8"/>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4" width="5.7109375" style="9"/>
    <col min="25" max="26" width="5.7109375" style="9" hidden="1" customWidth="1"/>
    <col min="27" max="27" width="20.28515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1" spans="4:40" ht="19.899999999999999" customHeight="1" x14ac:dyDescent="0.25">
      <c r="D1" s="59" t="s">
        <v>95</v>
      </c>
    </row>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17" t="s">
        <v>5</v>
      </c>
      <c r="AB4" s="18">
        <v>11</v>
      </c>
      <c r="AC4" s="18">
        <v>13</v>
      </c>
      <c r="AD4" s="18">
        <v>165</v>
      </c>
      <c r="AE4" s="19" t="str">
        <f>IF(AND($L$10=$AA$4,$L$13=$AA$16),165, IF(AND($L$10=$AA$4,$L$13=$AA$17),165, IF(AND($L$10=$AA$4,$L$13=$AA$18), 330, " ")))</f>
        <v xml:space="preserve"> </v>
      </c>
    </row>
    <row r="5" spans="4:40" ht="19.899999999999999" customHeight="1" thickBot="1" x14ac:dyDescent="0.3">
      <c r="D5" s="8"/>
      <c r="E5" s="177" t="s">
        <v>6</v>
      </c>
      <c r="F5" s="8"/>
      <c r="G5" s="8"/>
      <c r="H5" s="178" t="s">
        <v>7</v>
      </c>
      <c r="I5" s="178"/>
      <c r="J5" s="178"/>
      <c r="K5" s="178"/>
      <c r="L5" s="244" t="s">
        <v>105</v>
      </c>
      <c r="M5" s="244"/>
      <c r="N5" s="244"/>
      <c r="O5" s="244"/>
      <c r="P5" s="244"/>
      <c r="Q5" s="244"/>
      <c r="R5" s="244"/>
      <c r="S5" s="244"/>
      <c r="T5" s="244"/>
      <c r="U5" s="244"/>
      <c r="V5" s="244"/>
      <c r="W5" s="10"/>
      <c r="X5" s="11"/>
      <c r="Y5" s="11"/>
      <c r="AA5" s="20" t="s">
        <v>8</v>
      </c>
      <c r="AB5" s="9">
        <v>14</v>
      </c>
      <c r="AC5" s="9">
        <v>17</v>
      </c>
      <c r="AD5" s="9">
        <v>210</v>
      </c>
      <c r="AE5" s="21" t="str">
        <f>IF(AND($L$10=$AA$5,$L$13=$AA$16),210, IF(AND($L$10=$AA$5,$L$13=$AA$17),210, IF(AND($L$10=$AA$5,$L$13=$AA$18), 420, " ")))</f>
        <v xml:space="preserve"> </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20" t="s">
        <v>9</v>
      </c>
      <c r="AB6" s="9">
        <v>13</v>
      </c>
      <c r="AC6" s="9">
        <v>22</v>
      </c>
      <c r="AD6" s="9">
        <v>195</v>
      </c>
      <c r="AE6" s="21" t="str">
        <f>IF(AND($L$10=$AA$6,$L$13=$AA$16),195, IF(AND($L$10=$AA$6,$L$13=$AA$17),195, IF(AND($L$10=$AA$6,$L$13=$AA$18), 390, " ")))</f>
        <v xml:space="preserve"> </v>
      </c>
    </row>
    <row r="7" spans="4:40" ht="19.899999999999999" customHeight="1" thickBot="1" x14ac:dyDescent="0.3">
      <c r="D7" s="8"/>
      <c r="E7" s="177"/>
      <c r="F7" s="8"/>
      <c r="G7" s="8"/>
      <c r="H7" s="178" t="s">
        <v>10</v>
      </c>
      <c r="I7" s="178"/>
      <c r="J7" s="178"/>
      <c r="K7" s="178"/>
      <c r="L7" s="244" t="s">
        <v>108</v>
      </c>
      <c r="M7" s="244"/>
      <c r="N7" s="244"/>
      <c r="O7" s="244"/>
      <c r="P7" s="244"/>
      <c r="Q7" s="244"/>
      <c r="R7" s="244"/>
      <c r="S7" s="244"/>
      <c r="T7" s="244"/>
      <c r="U7" s="244"/>
      <c r="V7" s="244"/>
      <c r="W7" s="10"/>
      <c r="X7" s="11"/>
      <c r="Y7" s="11"/>
      <c r="AA7" s="23" t="s">
        <v>11</v>
      </c>
      <c r="AB7" s="9">
        <f>AB4+AB5</f>
        <v>25</v>
      </c>
      <c r="AC7" s="9">
        <f>AC4+AC5</f>
        <v>30</v>
      </c>
      <c r="AD7" s="9">
        <f>AD4+AD5</f>
        <v>375</v>
      </c>
      <c r="AE7" s="21" t="str">
        <f>IF(AND($L$10=$AA$7,$L$13=$AA$16),375, IF(AND($L$10=$AA$7,$L$13=$AA$17),375, IF(AND($L$10=$AA$7,$L$13=$AA$18), 750, " ")))</f>
        <v xml:space="preserve"> </v>
      </c>
      <c r="AH7" s="180" t="s">
        <v>12</v>
      </c>
      <c r="AI7" s="180"/>
      <c r="AJ7" s="180"/>
      <c r="AK7" s="180"/>
      <c r="AL7" s="180"/>
      <c r="AM7" s="180"/>
      <c r="AN7" s="180"/>
    </row>
    <row r="8" spans="4:40" ht="19.899999999999999" customHeight="1" thickBot="1" x14ac:dyDescent="0.3">
      <c r="D8" s="8"/>
      <c r="E8" s="177"/>
      <c r="F8" s="8"/>
      <c r="G8" s="8"/>
      <c r="H8" s="178" t="s">
        <v>13</v>
      </c>
      <c r="I8" s="178"/>
      <c r="J8" s="178"/>
      <c r="K8" s="178"/>
      <c r="L8" s="245">
        <v>43831</v>
      </c>
      <c r="M8" s="244"/>
      <c r="N8" s="244"/>
      <c r="O8" s="244"/>
      <c r="P8" s="244"/>
      <c r="Q8" s="244"/>
      <c r="R8" s="244"/>
      <c r="S8" s="244"/>
      <c r="T8" s="244"/>
      <c r="U8" s="244"/>
      <c r="V8" s="244"/>
      <c r="W8" s="10"/>
      <c r="X8" s="11"/>
      <c r="Y8" s="11"/>
      <c r="AA8" s="23" t="s">
        <v>14</v>
      </c>
      <c r="AB8" s="9">
        <f>AB4+AB6</f>
        <v>24</v>
      </c>
      <c r="AC8" s="9">
        <f>AC4+AC6</f>
        <v>35</v>
      </c>
      <c r="AD8" s="9">
        <f>AD4+AD6</f>
        <v>360</v>
      </c>
      <c r="AE8" s="21" t="str">
        <f>IF(AND($L$10=$AA$8,$L$13=$AA$16),360, IF(AND($L$10=$AA$8,$L$13=$AA$17),360, IF(AND($L$10=$AA$8,$L$13=$AA$18), 720, " ")))</f>
        <v xml:space="preserve">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23" t="s">
        <v>15</v>
      </c>
      <c r="AB9" s="9">
        <f>AB6+AB5</f>
        <v>27</v>
      </c>
      <c r="AC9" s="9">
        <f>AC6+AC5</f>
        <v>39</v>
      </c>
      <c r="AD9" s="9">
        <f>AD6+AD5</f>
        <v>405</v>
      </c>
      <c r="AE9" s="21" t="str">
        <f>IF(AND($L$10=$AA$9,$L$13=$AA$16),405, IF(AND($L$10=$AA$9,$L$13=$AA$17),405, IF(AND($L$10=$AA$9,$L$13=$AA$18), 810, " ")))</f>
        <v xml:space="preserve"> </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246" t="s">
        <v>18</v>
      </c>
      <c r="M10" s="246"/>
      <c r="N10" s="246"/>
      <c r="O10" s="246"/>
      <c r="P10" s="246"/>
      <c r="Q10" s="246"/>
      <c r="R10" s="246"/>
      <c r="S10" s="246"/>
      <c r="T10" s="246"/>
      <c r="U10" s="246"/>
      <c r="V10" s="246"/>
      <c r="W10" s="10"/>
      <c r="X10" s="11"/>
      <c r="Y10" s="11"/>
      <c r="AA10" s="24" t="s">
        <v>18</v>
      </c>
      <c r="AB10" s="25">
        <v>38</v>
      </c>
      <c r="AC10" s="25">
        <v>52</v>
      </c>
      <c r="AD10" s="25"/>
      <c r="AE10" s="26">
        <f>IF(AND($L$10=$AA$10,$L$13=$AA$16),570, IF(AND($L$10=$AA$10,$L$13=$AA$17),570, IF(AND($L$10=$AA$10,$L$13=$AA$18), 1140, " ")))</f>
        <v>1140</v>
      </c>
      <c r="AH10" s="180"/>
      <c r="AI10" s="180"/>
      <c r="AJ10" s="180"/>
      <c r="AK10" s="180"/>
      <c r="AL10" s="180"/>
      <c r="AM10" s="180"/>
      <c r="AN10" s="180"/>
    </row>
    <row r="11" spans="4:40" ht="19.899999999999999" customHeight="1" thickBot="1" x14ac:dyDescent="0.3">
      <c r="D11" s="8"/>
      <c r="E11" s="104"/>
      <c r="F11" s="8"/>
      <c r="G11" s="8"/>
      <c r="H11" s="182"/>
      <c r="I11" s="182"/>
      <c r="J11" s="182"/>
      <c r="K11" s="182"/>
      <c r="L11" s="246"/>
      <c r="M11" s="246"/>
      <c r="N11" s="246"/>
      <c r="O11" s="246"/>
      <c r="P11" s="246"/>
      <c r="Q11" s="246"/>
      <c r="R11" s="246"/>
      <c r="S11" s="246"/>
      <c r="T11" s="246"/>
      <c r="U11" s="246"/>
      <c r="V11" s="246"/>
      <c r="W11" s="10"/>
      <c r="X11" s="11"/>
      <c r="Y11" s="11"/>
      <c r="AH11" s="22"/>
      <c r="AI11" s="22"/>
      <c r="AJ11" s="22"/>
      <c r="AK11" s="22"/>
      <c r="AL11" s="22"/>
      <c r="AM11" s="22"/>
      <c r="AN11" s="22"/>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246" t="s">
        <v>25</v>
      </c>
      <c r="M13" s="246"/>
      <c r="N13" s="246"/>
      <c r="O13" s="246"/>
      <c r="P13" s="246"/>
      <c r="Q13" s="246"/>
      <c r="R13" s="246"/>
      <c r="S13" s="246"/>
      <c r="T13" s="246"/>
      <c r="U13" s="246"/>
      <c r="V13" s="246"/>
      <c r="W13" s="10"/>
      <c r="X13" s="11"/>
      <c r="Y13" s="11"/>
    </row>
    <row r="14" spans="4:40" ht="19.899999999999999" customHeight="1" thickBot="1" x14ac:dyDescent="0.3">
      <c r="D14" s="8"/>
      <c r="E14" s="104"/>
      <c r="F14" s="8"/>
      <c r="G14" s="8"/>
      <c r="H14" s="182"/>
      <c r="I14" s="182"/>
      <c r="J14" s="182"/>
      <c r="K14" s="182"/>
      <c r="L14" s="246"/>
      <c r="M14" s="246"/>
      <c r="N14" s="246"/>
      <c r="O14" s="246"/>
      <c r="P14" s="246"/>
      <c r="Q14" s="246"/>
      <c r="R14" s="246"/>
      <c r="S14" s="246"/>
      <c r="T14" s="246"/>
      <c r="U14" s="246"/>
      <c r="V14" s="246"/>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27" t="s">
        <v>24</v>
      </c>
    </row>
    <row r="17" spans="4:28"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28" t="s">
        <v>20</v>
      </c>
    </row>
    <row r="18" spans="4:28" ht="19.899999999999999" customHeight="1" thickBot="1" x14ac:dyDescent="0.3">
      <c r="D18" s="8"/>
      <c r="E18" s="104"/>
      <c r="F18" s="8"/>
      <c r="G18" s="8" t="str">
        <f>L10</f>
        <v>Year</v>
      </c>
      <c r="H18" s="151">
        <f>IFERROR(VLOOKUP($G$18,$AA$4:$AE$10,2, FALSE), " ")</f>
        <v>38</v>
      </c>
      <c r="I18" s="151"/>
      <c r="J18" s="151"/>
      <c r="K18" s="151"/>
      <c r="L18" s="151"/>
      <c r="M18" s="151">
        <f>IFERROR(VLOOKUP($G$18,$AA$4:$AE$10,3, FALSE)," ")</f>
        <v>52</v>
      </c>
      <c r="N18" s="151"/>
      <c r="O18" s="151"/>
      <c r="P18" s="151"/>
      <c r="Q18" s="151"/>
      <c r="R18" s="151">
        <f>IFERROR(VLOOKUP($G$18,$AA$4:$AE$10,5, FALSE)," ")</f>
        <v>1140</v>
      </c>
      <c r="S18" s="151"/>
      <c r="T18" s="151"/>
      <c r="U18" s="151"/>
      <c r="V18" s="151"/>
      <c r="W18" s="10"/>
      <c r="X18" s="11"/>
      <c r="Y18" s="11"/>
      <c r="AA18" s="29" t="s">
        <v>25</v>
      </c>
    </row>
    <row r="19" spans="4:28"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row>
    <row r="20" spans="4:28"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this year</v>
      </c>
      <c r="I20" s="152"/>
      <c r="J20" s="152"/>
      <c r="K20" s="152"/>
      <c r="L20" s="246">
        <v>50</v>
      </c>
      <c r="M20" s="246"/>
      <c r="N20" s="246"/>
      <c r="O20"/>
      <c r="P20" s="154" t="s">
        <v>26</v>
      </c>
      <c r="Q20" s="155"/>
      <c r="R20" s="155"/>
      <c r="S20" s="156"/>
      <c r="T20" s="160">
        <f>IFERROR(($L$22+$L$24)*$H$18/$L$20," ")</f>
        <v>15.2</v>
      </c>
      <c r="U20" s="161"/>
      <c r="V20" s="162"/>
      <c r="W20" s="10"/>
      <c r="X20" s="11"/>
      <c r="AA20" s="9" t="s">
        <v>27</v>
      </c>
      <c r="AB20" s="9">
        <f>(L24+L22)*H18</f>
        <v>760</v>
      </c>
    </row>
    <row r="21" spans="4:28" ht="19.899999999999999" customHeight="1" thickBot="1" x14ac:dyDescent="0.3">
      <c r="D21" s="8"/>
      <c r="E21" s="104"/>
      <c r="F21" s="8"/>
      <c r="G21" s="8"/>
      <c r="H21" s="152"/>
      <c r="I21" s="152"/>
      <c r="J21" s="152"/>
      <c r="K21" s="152"/>
      <c r="L21" s="246"/>
      <c r="M21" s="246"/>
      <c r="N21" s="246"/>
      <c r="O21"/>
      <c r="P21" s="157"/>
      <c r="Q21" s="158"/>
      <c r="R21" s="158"/>
      <c r="S21" s="159"/>
      <c r="T21" s="163"/>
      <c r="U21" s="164"/>
      <c r="V21" s="165"/>
      <c r="W21" s="10"/>
      <c r="X21" s="11"/>
    </row>
    <row r="22" spans="4:28" ht="19.899999999999999" customHeight="1" thickBot="1" x14ac:dyDescent="0.3">
      <c r="D22" s="8"/>
      <c r="E22" s="104"/>
      <c r="F22" s="8"/>
      <c r="G22" s="8"/>
      <c r="H22" s="152" t="s">
        <v>28</v>
      </c>
      <c r="I22" s="152"/>
      <c r="J22" s="152"/>
      <c r="K22" s="152"/>
      <c r="L22" s="246">
        <v>15</v>
      </c>
      <c r="M22" s="246"/>
      <c r="N22" s="246"/>
      <c r="O22"/>
      <c r="P22" s="168" t="s">
        <v>29</v>
      </c>
      <c r="Q22" s="169"/>
      <c r="R22" s="169"/>
      <c r="S22" s="183"/>
      <c r="T22" s="185">
        <f>IFERROR(L22*H18/L20, " ")</f>
        <v>11.4</v>
      </c>
      <c r="U22" s="173"/>
      <c r="V22" s="174"/>
      <c r="W22" s="8"/>
    </row>
    <row r="23" spans="4:28" ht="19.899999999999999" customHeight="1" thickBot="1" x14ac:dyDescent="0.3">
      <c r="D23" s="8"/>
      <c r="E23" s="104"/>
      <c r="F23" s="8"/>
      <c r="G23" s="8"/>
      <c r="H23" s="152"/>
      <c r="I23" s="152"/>
      <c r="J23" s="152"/>
      <c r="K23" s="152"/>
      <c r="L23" s="246"/>
      <c r="M23" s="246"/>
      <c r="N23" s="246"/>
      <c r="O23"/>
      <c r="P23" s="171"/>
      <c r="Q23" s="158"/>
      <c r="R23" s="158"/>
      <c r="S23" s="184"/>
      <c r="T23" s="186"/>
      <c r="U23" s="164"/>
      <c r="V23" s="175"/>
      <c r="W23" s="8"/>
    </row>
    <row r="24" spans="4:28" ht="19.899999999999999" customHeight="1" thickBot="1" x14ac:dyDescent="0.3">
      <c r="D24" s="8"/>
      <c r="E24" s="104"/>
      <c r="F24" s="8"/>
      <c r="G24" s="8"/>
      <c r="H24" s="152" t="s">
        <v>30</v>
      </c>
      <c r="I24" s="152"/>
      <c r="J24" s="152"/>
      <c r="K24" s="152"/>
      <c r="L24" s="246">
        <v>5</v>
      </c>
      <c r="M24" s="246"/>
      <c r="N24" s="246"/>
      <c r="O24"/>
      <c r="P24" s="168" t="s">
        <v>31</v>
      </c>
      <c r="Q24" s="169"/>
      <c r="R24" s="169"/>
      <c r="S24" s="183"/>
      <c r="T24" s="185">
        <f>IFERROR(L24*H18/L20, " ")</f>
        <v>3.8</v>
      </c>
      <c r="U24" s="173"/>
      <c r="V24" s="174"/>
      <c r="W24" s="8"/>
    </row>
    <row r="25" spans="4:28" ht="19.899999999999999" customHeight="1" thickBot="1" x14ac:dyDescent="0.3">
      <c r="D25" s="8"/>
      <c r="E25" s="104"/>
      <c r="F25" s="8"/>
      <c r="G25" s="8"/>
      <c r="H25" s="152"/>
      <c r="I25" s="152"/>
      <c r="J25" s="152"/>
      <c r="K25" s="152"/>
      <c r="L25" s="246"/>
      <c r="M25" s="246"/>
      <c r="N25" s="246"/>
      <c r="O25" s="8"/>
      <c r="P25" s="171"/>
      <c r="Q25" s="158"/>
      <c r="R25" s="158"/>
      <c r="S25" s="184"/>
      <c r="T25" s="186"/>
      <c r="U25" s="164"/>
      <c r="V25" s="175"/>
      <c r="W25" s="8"/>
    </row>
    <row r="26" spans="4:28"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(this year)</v>
      </c>
      <c r="Q26" s="169"/>
      <c r="R26" s="169"/>
      <c r="S26" s="170"/>
      <c r="T26" s="172">
        <f>IFERROR(R18-(L20*T20), " ")</f>
        <v>380</v>
      </c>
      <c r="U26" s="173"/>
      <c r="V26" s="174"/>
      <c r="W26" s="8"/>
      <c r="AA26" s="30"/>
    </row>
    <row r="27" spans="4:28"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30"/>
    </row>
    <row r="28" spans="4:28" ht="15" x14ac:dyDescent="0.25">
      <c r="D28" s="8"/>
      <c r="E28" s="104"/>
      <c r="F28" s="8"/>
      <c r="G28" s="8"/>
      <c r="H28" s="31" t="str">
        <f>IF(OR(AND(L10=AA4,L20&gt;AC4), AND(L10=AA5,L20&gt;AC5), AND(L10=AA6,L20&gt;AC6),AND(L10=AA10,L20&gt;AC10), AND(L10=AA7,L20&gt;AC7), AND(L10=AA8,L20&gt;AC8),AND(L10=AA9,L20&gt;AC9)), "The number of weeks attending is greater than is available.", " ")</f>
        <v xml:space="preserve"> </v>
      </c>
      <c r="I28" s="8"/>
      <c r="J28" s="8"/>
      <c r="K28" s="8"/>
      <c r="L28" s="8"/>
      <c r="M28" s="8"/>
      <c r="N28" s="8"/>
      <c r="O28" s="8"/>
      <c r="P28" s="8"/>
      <c r="Q28" s="8"/>
      <c r="R28" s="8"/>
      <c r="S28" s="8"/>
      <c r="T28" s="8"/>
      <c r="U28" s="8"/>
      <c r="V28"/>
      <c r="W28" s="8"/>
    </row>
    <row r="29" spans="4:28" ht="15" x14ac:dyDescent="0.25">
      <c r="D29" s="8"/>
      <c r="E29" s="104"/>
      <c r="F29" s="8"/>
      <c r="G29" s="8"/>
      <c r="H29" s="31" t="str">
        <f>IF(AND(OR(L13=AA17,L13=AA16),L24&gt;0), "This child is not entitled to Extended hours funding.", " ")</f>
        <v xml:space="preserve"> </v>
      </c>
      <c r="I29" s="8"/>
      <c r="J29" s="8"/>
      <c r="K29" s="8"/>
      <c r="L29" s="8"/>
      <c r="M29" s="8"/>
      <c r="N29" s="8"/>
      <c r="O29" s="8"/>
      <c r="P29" s="8"/>
      <c r="Q29" s="8"/>
      <c r="R29" s="8"/>
      <c r="S29" s="8"/>
      <c r="T29" s="8"/>
      <c r="U29" s="8"/>
      <c r="V29"/>
      <c r="W29" s="8"/>
    </row>
    <row r="30" spans="4:28" ht="15" x14ac:dyDescent="0.25">
      <c r="D30" s="8"/>
      <c r="E30" s="104"/>
      <c r="F30" s="8"/>
      <c r="G30" s="8"/>
      <c r="H30" s="31" t="str">
        <f>IF(AND(OR($L$13=$AA$17,$L$13=$AA$16),$T$20&gt;15), "You cannot claim more than 15 hours per week.", IF(AND($L$13=$AA$18,$T$20&gt;30), "You cannot claim more than 30 hours per week.", " "))</f>
        <v xml:space="preserve"> </v>
      </c>
      <c r="I30" s="8"/>
      <c r="J30" s="8"/>
      <c r="K30" s="8"/>
      <c r="L30" s="8"/>
      <c r="M30" s="8"/>
      <c r="N30" s="8"/>
      <c r="O30" s="8"/>
      <c r="P30" s="8"/>
      <c r="Q30" s="8"/>
      <c r="R30" s="8"/>
      <c r="S30" s="8"/>
      <c r="T30" s="8"/>
      <c r="U30" s="8"/>
      <c r="V30"/>
      <c r="W30" s="8"/>
    </row>
    <row r="31" spans="4:28" ht="15" x14ac:dyDescent="0.25">
      <c r="D31" s="8"/>
      <c r="E31" s="104"/>
      <c r="F31" s="8"/>
      <c r="G31" s="8"/>
      <c r="H31" s="31" t="str">
        <f>IF(OR($T$22&gt;15,$T$24&gt;15), "You cannot claim more than 15 Universal or 15 Extended hours per week.", " ")</f>
        <v xml:space="preserve"> </v>
      </c>
      <c r="I31" s="8"/>
      <c r="J31" s="8"/>
      <c r="K31" s="8"/>
      <c r="L31" s="8"/>
      <c r="M31" s="8"/>
      <c r="N31" s="8"/>
      <c r="O31" s="8"/>
      <c r="P31" s="8"/>
      <c r="Q31" s="8"/>
      <c r="R31" s="8"/>
      <c r="S31" s="8"/>
      <c r="T31" s="8"/>
      <c r="U31" s="8"/>
      <c r="V31"/>
      <c r="W31" s="8"/>
    </row>
    <row r="32" spans="4:28" ht="19.899999999999999" customHeight="1" thickBot="1" x14ac:dyDescent="0.3">
      <c r="D32" s="8"/>
      <c r="E32" s="8"/>
      <c r="F32" s="8"/>
      <c r="G32" s="8"/>
      <c r="H32" s="8"/>
      <c r="I32" s="8"/>
      <c r="J32" s="8"/>
      <c r="K32" s="8"/>
      <c r="L32" s="8"/>
      <c r="M32" s="8"/>
      <c r="N32" s="8"/>
      <c r="O32" s="8"/>
      <c r="P32" s="8"/>
      <c r="Q32" s="8"/>
      <c r="R32" s="8"/>
      <c r="S32" s="8"/>
      <c r="T32" s="8"/>
      <c r="U32" s="8"/>
      <c r="V32"/>
      <c r="W32" s="8"/>
    </row>
    <row r="33" spans="4:23" ht="19.899999999999999" customHeight="1" thickBot="1" x14ac:dyDescent="0.3">
      <c r="D33" s="8"/>
      <c r="E33" s="104" t="s">
        <v>33</v>
      </c>
      <c r="F33" s="8"/>
      <c r="G33" s="8"/>
      <c r="H33" s="137" t="s">
        <v>34</v>
      </c>
      <c r="I33" s="138"/>
      <c r="J33" s="138"/>
      <c r="K33" s="138"/>
      <c r="L33" s="138"/>
      <c r="M33" s="138"/>
      <c r="N33" s="138"/>
      <c r="O33" s="138"/>
      <c r="P33" s="138"/>
      <c r="Q33" s="138"/>
      <c r="R33" s="138"/>
      <c r="S33" s="138"/>
      <c r="T33" s="138"/>
      <c r="U33" s="138"/>
      <c r="V33" s="139"/>
      <c r="W33" s="8"/>
    </row>
    <row r="34" spans="4:23" ht="19.899999999999999" customHeight="1" thickBot="1" x14ac:dyDescent="0.3">
      <c r="D34" s="8"/>
      <c r="E34" s="104"/>
      <c r="F34" s="8"/>
      <c r="G34" s="8"/>
      <c r="H34" s="140" t="s">
        <v>35</v>
      </c>
      <c r="I34" s="141"/>
      <c r="J34" s="141"/>
      <c r="K34" s="247">
        <v>17</v>
      </c>
      <c r="L34" s="248"/>
      <c r="M34" s="141" t="s">
        <v>36</v>
      </c>
      <c r="N34" s="141"/>
      <c r="O34" s="141"/>
      <c r="P34" s="247">
        <v>13</v>
      </c>
      <c r="Q34" s="248"/>
      <c r="R34" s="141" t="s">
        <v>37</v>
      </c>
      <c r="S34" s="141"/>
      <c r="T34" s="141"/>
      <c r="U34" s="247">
        <v>20</v>
      </c>
      <c r="V34" s="248"/>
      <c r="W34" s="8"/>
    </row>
    <row r="35" spans="4:23" ht="8.4499999999999993" customHeight="1" x14ac:dyDescent="0.25">
      <c r="D35" s="8"/>
      <c r="E35" s="104"/>
      <c r="F35" s="8"/>
      <c r="G35" s="8"/>
      <c r="H35" s="8"/>
      <c r="I35" s="8"/>
      <c r="J35" s="8"/>
      <c r="K35" s="8"/>
      <c r="L35" s="8"/>
      <c r="M35" s="8"/>
      <c r="N35" s="8"/>
      <c r="O35" s="8"/>
      <c r="P35" s="8"/>
      <c r="Q35" s="8"/>
      <c r="R35" s="8"/>
      <c r="S35" s="8"/>
      <c r="T35" s="8"/>
      <c r="U35" s="8"/>
      <c r="V35"/>
      <c r="W35" s="8"/>
    </row>
    <row r="36" spans="4:23" ht="19.899999999999999" customHeight="1" x14ac:dyDescent="0.25">
      <c r="D36" s="8"/>
      <c r="E36" s="104"/>
      <c r="F36" s="8"/>
      <c r="G36" s="8"/>
      <c r="H36" s="144" t="s">
        <v>38</v>
      </c>
      <c r="I36" s="144"/>
      <c r="J36" s="144" t="s">
        <v>39</v>
      </c>
      <c r="K36" s="144"/>
      <c r="L36" s="144"/>
      <c r="M36" s="144"/>
      <c r="N36" s="144"/>
      <c r="O36" s="144" t="s">
        <v>40</v>
      </c>
      <c r="P36" s="144"/>
      <c r="Q36" s="144"/>
      <c r="R36" s="144"/>
      <c r="S36" s="145" t="s">
        <v>41</v>
      </c>
      <c r="T36" s="145"/>
      <c r="U36" s="146" t="s">
        <v>42</v>
      </c>
      <c r="V36" s="146"/>
      <c r="W36" s="8"/>
    </row>
    <row r="37" spans="4:23" ht="19.899999999999999" customHeight="1" x14ac:dyDescent="0.25">
      <c r="D37" s="8"/>
      <c r="E37" s="104"/>
      <c r="F37" s="8"/>
      <c r="G37" s="8"/>
      <c r="H37" s="144"/>
      <c r="I37" s="144"/>
      <c r="J37" s="144"/>
      <c r="K37" s="144"/>
      <c r="L37" s="144"/>
      <c r="M37" s="144"/>
      <c r="N37" s="144"/>
      <c r="O37" s="147" t="s">
        <v>43</v>
      </c>
      <c r="P37" s="147"/>
      <c r="Q37" s="147" t="s">
        <v>44</v>
      </c>
      <c r="R37" s="147"/>
      <c r="S37" s="145"/>
      <c r="T37" s="145"/>
      <c r="U37" s="146"/>
      <c r="V37" s="146"/>
      <c r="W37" s="8"/>
    </row>
    <row r="38" spans="4:23" ht="19.899999999999999" customHeight="1" x14ac:dyDescent="0.25">
      <c r="D38" s="8"/>
      <c r="E38" s="104"/>
      <c r="F38" s="8"/>
      <c r="G38" s="8"/>
      <c r="H38" s="132" t="s">
        <v>35</v>
      </c>
      <c r="I38" s="132"/>
      <c r="J38" s="32">
        <v>1</v>
      </c>
      <c r="K38" s="133" t="str">
        <f>IF(OR($L$10=$AA$5,$L$10=$AA$10, $L$10=$AA$7,$L$10=$AA$9),$L$5, " ")</f>
        <v>TEST Provider</v>
      </c>
      <c r="L38" s="133"/>
      <c r="M38" s="133"/>
      <c r="N38" s="133"/>
      <c r="O38" s="134">
        <f>IFERROR(IF($L$10=$AA$5, $T$22, IF($L$10=$AA$10,($L$22*$AB$5/$S$38), IF($L$10=$AA$7,($L$22*$AB$5/$S$38), IF($L$10=$AA$9,($L$22*$AB$5/$S$38), " ")))), " ")</f>
        <v>12.352941176470589</v>
      </c>
      <c r="P38" s="134"/>
      <c r="Q38" s="134">
        <f>IFERROR(IF($L$10=$AA$5, $T$24, IF($L$10=$AA$10,($L$24*$AB$5/$S$38), IF($L$10=$AA$7,($L$24*$AB$5/$S$38), IF($L$10=$AA$9,($L$24*$AB$5/$S$38), " ")))), " ")</f>
        <v>4.117647058823529</v>
      </c>
      <c r="R38" s="134"/>
      <c r="S38" s="135">
        <f>IF($L$10=$AA$5, $L$20, IF(OR($L$10=$AA$10, $L$10=$AA$7, $L$10=$AA$9),$K$34," "))</f>
        <v>17</v>
      </c>
      <c r="T38" s="136"/>
      <c r="U38" s="134">
        <f>IFERROR(IF($L$10=$AA$5, (($O$38+$Q$38)*$S$38), IF(OR($L$10=$AA$7, $L$10=$AA$9, $L$10=$AA$10), (($O$38+$Q$38)*$S$38)," "))," ")</f>
        <v>280</v>
      </c>
      <c r="V38" s="134"/>
      <c r="W38" s="8"/>
    </row>
    <row r="39" spans="4:23" ht="19.899999999999999" customHeight="1" x14ac:dyDescent="0.25">
      <c r="D39" s="8"/>
      <c r="E39" s="104"/>
      <c r="F39" s="8"/>
      <c r="G39" s="8"/>
      <c r="H39" s="132"/>
      <c r="I39" s="132"/>
      <c r="J39" s="32">
        <v>2</v>
      </c>
      <c r="K39" s="133"/>
      <c r="L39" s="133"/>
      <c r="M39" s="133"/>
      <c r="N39" s="133"/>
      <c r="O39" s="134"/>
      <c r="P39" s="134"/>
      <c r="Q39" s="134"/>
      <c r="R39" s="134"/>
      <c r="S39" s="133"/>
      <c r="T39" s="133"/>
      <c r="U39" s="134"/>
      <c r="V39" s="134"/>
      <c r="W39" s="8"/>
    </row>
    <row r="40" spans="4:23" ht="19.899999999999999" customHeight="1" x14ac:dyDescent="0.25">
      <c r="D40" s="8"/>
      <c r="E40" s="104"/>
      <c r="F40" s="8"/>
      <c r="G40" s="8"/>
      <c r="H40" s="132" t="s">
        <v>36</v>
      </c>
      <c r="I40" s="132"/>
      <c r="J40" s="32">
        <v>1</v>
      </c>
      <c r="K40" s="133" t="str">
        <f>IF(OR($L$10=$AA$4,$L$10=$AA$10, $L$10=$AA$7,$L$10=$AA$8),$L$5, " ")</f>
        <v>TEST Provider</v>
      </c>
      <c r="L40" s="133"/>
      <c r="M40" s="133"/>
      <c r="N40" s="133"/>
      <c r="O40" s="134">
        <f>IFERROR(IF($L$10=$AA$4, $T$22, IF($L$10=$AA$10,($L$22*$AB$4/$S$40), IF($L$10=$AA$7,($L$22*$AB$4/$S$40), IF($L$10=$AA$8,($L$22*$AB$4/$S$40), " ")))), " ")</f>
        <v>12.692307692307692</v>
      </c>
      <c r="P40" s="134"/>
      <c r="Q40" s="134">
        <f>IFERROR(IF($L$10=$AA$4, $T$24, IF($L$10=$AA$10,($L$24*$AB$4/$S$40), IF($L$10=$AA$7,($L$24*$AB$4/$S$40), IF($L$10=$AA$8,($L$24*$AB$4/$S$40), " ")))), " ")</f>
        <v>4.2307692307692308</v>
      </c>
      <c r="R40" s="134"/>
      <c r="S40" s="133">
        <f>IF($L$10=$AA$4, $L$20, IF(OR($L$10=$AA$10, $L$10=$AA$7, $L$10=$AA$8),$P$34," "))</f>
        <v>13</v>
      </c>
      <c r="T40" s="133"/>
      <c r="U40" s="148">
        <f>IFERROR(IF($L$10=$AA$4, (($O$40+$Q$40)*$S$40),  IF(OR($L$10=$AA$7, $L$10=$AA$8,$L$10=$AA$10), (($O$40+$Q$40)*$S$40)," "))," ")</f>
        <v>220</v>
      </c>
      <c r="V40" s="149"/>
      <c r="W40" s="8"/>
    </row>
    <row r="41" spans="4:23" ht="19.899999999999999" customHeight="1" x14ac:dyDescent="0.25">
      <c r="D41" s="8"/>
      <c r="E41" s="104"/>
      <c r="F41" s="8"/>
      <c r="G41" s="8"/>
      <c r="H41" s="132"/>
      <c r="I41" s="132"/>
      <c r="J41" s="32">
        <v>2</v>
      </c>
      <c r="K41" s="133"/>
      <c r="L41" s="133"/>
      <c r="M41" s="133"/>
      <c r="N41" s="133"/>
      <c r="O41" s="134"/>
      <c r="P41" s="134"/>
      <c r="Q41" s="134"/>
      <c r="R41" s="134"/>
      <c r="S41" s="133"/>
      <c r="T41" s="133"/>
      <c r="U41" s="134"/>
      <c r="V41" s="134"/>
      <c r="W41" s="8"/>
    </row>
    <row r="42" spans="4:23" ht="19.899999999999999" customHeight="1" x14ac:dyDescent="0.25">
      <c r="D42" s="8"/>
      <c r="E42" s="104"/>
      <c r="F42" s="8"/>
      <c r="G42" s="8"/>
      <c r="H42" s="132" t="s">
        <v>37</v>
      </c>
      <c r="I42" s="132"/>
      <c r="J42" s="32">
        <v>1</v>
      </c>
      <c r="K42" s="133" t="str">
        <f>IF(OR($L$10=$AA$6,$L$10=$AA$10, $L$10=$AA$8,$L$10=$AA$9),$L$5, " ")</f>
        <v>TEST Provider</v>
      </c>
      <c r="L42" s="133"/>
      <c r="M42" s="133"/>
      <c r="N42" s="133"/>
      <c r="O42" s="134">
        <f>IFERROR(IF($L$10=$AA$6, $T$22, IF($L$10=$AA$10,($L$22*$AB$6/$S$42), IF($L$10=$AA$9,($L$22*$AB$6/$S$42), IF($L$10=$AA$8,($L$22*$AB$6/$S$42), " ")))), " ")</f>
        <v>9.75</v>
      </c>
      <c r="P42" s="134"/>
      <c r="Q42" s="134">
        <f>IFERROR(IF($L$10=$AA$6, $T$24, IF($L$10=$AA$10,($L$24*$AB$6/$S$42), IF($L$10=$AA$9,($L$24*$AB$6/$S$42), IF($L$10=$AA$8,($L$24*$AB$6/$S$42), " ")))), " ")</f>
        <v>3.25</v>
      </c>
      <c r="R42" s="134"/>
      <c r="S42" s="133">
        <f>IF($L$10=$AA$6, $L$20, IF(OR($L$10=$AA$10, $L$10=$AA$9, $L$10=$AA$8),$U$34," "))</f>
        <v>20</v>
      </c>
      <c r="T42" s="133"/>
      <c r="U42" s="134">
        <f>IFERROR(IF($L$10=$AA$6, (($O$42+$Q$42)*$S$42), IF(OR($L$10=$AA$8, $L$10=$AA$9,$L$10=$AA$10), (($O$42+$Q$42)*$S$42)," "))," ")</f>
        <v>260</v>
      </c>
      <c r="V42" s="134"/>
      <c r="W42" s="8"/>
    </row>
    <row r="43" spans="4:23" ht="19.899999999999999" customHeight="1" x14ac:dyDescent="0.25">
      <c r="D43" s="8"/>
      <c r="E43" s="104"/>
      <c r="F43" s="8"/>
      <c r="G43" s="8"/>
      <c r="H43" s="132"/>
      <c r="I43" s="132"/>
      <c r="J43" s="32">
        <v>2</v>
      </c>
      <c r="K43" s="133"/>
      <c r="L43" s="133"/>
      <c r="M43" s="133"/>
      <c r="N43" s="133"/>
      <c r="O43" s="134"/>
      <c r="P43" s="134"/>
      <c r="Q43" s="133"/>
      <c r="R43" s="133"/>
      <c r="S43" s="133"/>
      <c r="T43" s="133"/>
      <c r="U43" s="133"/>
      <c r="V43" s="133"/>
      <c r="W43" s="8"/>
    </row>
    <row r="44" spans="4:23" ht="15" x14ac:dyDescent="0.25">
      <c r="D44" s="8"/>
      <c r="E44" s="104"/>
      <c r="F44" s="8"/>
      <c r="G44" s="8"/>
      <c r="H44" s="33" t="str">
        <f>IF(L10=AA10, "If stretching over the year, please remember to enter weeks attending per term.", " ")</f>
        <v>If stretching over the year, please remember to enter weeks attending per term.</v>
      </c>
      <c r="I44" s="34"/>
      <c r="J44" s="34"/>
      <c r="K44" s="34"/>
      <c r="L44" s="34"/>
      <c r="M44" s="34"/>
      <c r="N44" s="34"/>
      <c r="O44" s="34"/>
      <c r="P44" s="34"/>
      <c r="Q44" s="34"/>
      <c r="R44" s="34"/>
      <c r="S44" s="34"/>
      <c r="T44" s="34"/>
      <c r="U44" s="34"/>
      <c r="V44" s="34"/>
      <c r="W44" s="8"/>
    </row>
    <row r="45" spans="4:23" ht="36.6" customHeight="1" x14ac:dyDescent="0.25">
      <c r="D45" s="8"/>
      <c r="E45" s="104"/>
      <c r="F45" s="8"/>
      <c r="G45" s="8"/>
      <c r="H45" s="128" t="str">
        <f>IF(SUM(S38:T43)&gt;L20, "The sum of the number of weeks you have entered per term is greater than the number of weeks the child is attending. Please edit the number of weeks the child will attend per term.", " ")</f>
        <v xml:space="preserve"> </v>
      </c>
      <c r="I45" s="128"/>
      <c r="J45" s="128"/>
      <c r="K45" s="128"/>
      <c r="L45" s="128"/>
      <c r="M45" s="128"/>
      <c r="N45" s="128"/>
      <c r="O45" s="128"/>
      <c r="P45" s="128"/>
      <c r="Q45" s="128"/>
      <c r="R45" s="128"/>
      <c r="S45" s="128"/>
      <c r="T45" s="128"/>
      <c r="U45" s="128"/>
      <c r="V45" s="128"/>
      <c r="W45" s="8"/>
    </row>
    <row r="46" spans="4:23" ht="43.15" customHeight="1" x14ac:dyDescent="0.25">
      <c r="D46" s="8"/>
      <c r="E46" s="104"/>
      <c r="F46" s="8"/>
      <c r="G46" s="8"/>
      <c r="H46" s="129" t="str">
        <f>IF(SUM(S38:T43)&lt;L20, "The sum of the number of weeks you have entered per term is lower than the number of weeks the child is attending. Please edit the number of weeks the child will attend per term.", " ")</f>
        <v xml:space="preserve"> </v>
      </c>
      <c r="I46" s="129"/>
      <c r="J46" s="129"/>
      <c r="K46" s="129"/>
      <c r="L46" s="129"/>
      <c r="M46" s="129"/>
      <c r="N46" s="129"/>
      <c r="O46" s="129"/>
      <c r="P46" s="129"/>
      <c r="Q46" s="129"/>
      <c r="R46" s="129"/>
      <c r="S46" s="129"/>
      <c r="T46" s="129"/>
      <c r="U46" s="129"/>
      <c r="V46" s="129"/>
      <c r="W46" s="8"/>
    </row>
    <row r="47" spans="4:23" ht="19.899999999999999" customHeight="1" x14ac:dyDescent="0.25">
      <c r="D47" s="8"/>
      <c r="E47" s="35"/>
      <c r="F47" s="8"/>
      <c r="G47" s="8"/>
      <c r="H47" s="8"/>
      <c r="I47" s="8"/>
      <c r="J47" s="8"/>
      <c r="K47" s="8"/>
      <c r="L47" s="8"/>
      <c r="M47" s="8"/>
      <c r="N47" s="8"/>
      <c r="O47" s="8"/>
      <c r="P47" s="8"/>
      <c r="Q47" s="8"/>
      <c r="R47" s="8"/>
      <c r="S47" s="8"/>
      <c r="T47" s="8"/>
      <c r="U47" s="8"/>
      <c r="V47"/>
      <c r="W47" s="8"/>
    </row>
    <row r="48" spans="4:23" ht="19.899999999999999" customHeight="1" x14ac:dyDescent="0.25">
      <c r="D48" s="8"/>
      <c r="E48" s="104" t="s">
        <v>45</v>
      </c>
      <c r="F48" s="8"/>
      <c r="G48" s="8"/>
      <c r="H48" s="16" t="s">
        <v>46</v>
      </c>
      <c r="I48" s="8"/>
      <c r="J48" s="8"/>
      <c r="K48" s="8"/>
      <c r="L48" s="8"/>
      <c r="M48" s="8"/>
      <c r="N48" s="8"/>
      <c r="O48" s="8"/>
      <c r="P48" s="8"/>
      <c r="Q48" s="8"/>
      <c r="R48" s="8"/>
      <c r="S48" s="8"/>
      <c r="T48" s="8"/>
      <c r="U48" s="8"/>
      <c r="V48"/>
      <c r="W48" s="8"/>
    </row>
    <row r="49" spans="4:27" ht="19.899999999999999" customHeight="1" x14ac:dyDescent="0.25">
      <c r="D49" s="8"/>
      <c r="E49" s="104"/>
      <c r="F49" s="8"/>
      <c r="G49" s="8"/>
      <c r="H49" s="118" t="s">
        <v>47</v>
      </c>
      <c r="I49" s="119"/>
      <c r="J49" s="118" t="s">
        <v>48</v>
      </c>
      <c r="K49" s="119"/>
      <c r="L49" s="119"/>
      <c r="M49" s="118" t="s">
        <v>49</v>
      </c>
      <c r="N49" s="124"/>
      <c r="O49" s="119" t="s">
        <v>50</v>
      </c>
      <c r="P49" s="124"/>
      <c r="Q49" s="119" t="s">
        <v>51</v>
      </c>
      <c r="R49" s="124"/>
      <c r="S49" s="119" t="s">
        <v>52</v>
      </c>
      <c r="T49" s="124"/>
      <c r="U49" s="119" t="s">
        <v>53</v>
      </c>
      <c r="V49" s="124"/>
      <c r="W49" s="8"/>
    </row>
    <row r="50" spans="4:27" ht="19.899999999999999" customHeight="1" x14ac:dyDescent="0.25">
      <c r="D50" s="8"/>
      <c r="E50" s="104"/>
      <c r="F50" s="8"/>
      <c r="G50" s="8"/>
      <c r="H50" s="120"/>
      <c r="I50" s="121"/>
      <c r="J50" s="120"/>
      <c r="K50" s="121"/>
      <c r="L50" s="121"/>
      <c r="M50" s="120"/>
      <c r="N50" s="125"/>
      <c r="O50" s="121"/>
      <c r="P50" s="125"/>
      <c r="Q50" s="121"/>
      <c r="R50" s="125"/>
      <c r="S50" s="121"/>
      <c r="T50" s="125"/>
      <c r="U50" s="121"/>
      <c r="V50" s="125"/>
      <c r="W50" s="8"/>
    </row>
    <row r="51" spans="4:27" ht="19.899999999999999" customHeight="1" x14ac:dyDescent="0.25">
      <c r="D51" s="8"/>
      <c r="E51" s="104"/>
      <c r="F51" s="8"/>
      <c r="G51" s="8"/>
      <c r="H51" s="120"/>
      <c r="I51" s="121"/>
      <c r="J51" s="120"/>
      <c r="K51" s="121"/>
      <c r="L51" s="121"/>
      <c r="M51" s="120"/>
      <c r="N51" s="125"/>
      <c r="O51" s="121"/>
      <c r="P51" s="125"/>
      <c r="Q51" s="121"/>
      <c r="R51" s="125"/>
      <c r="S51" s="121"/>
      <c r="T51" s="125"/>
      <c r="U51" s="121"/>
      <c r="V51" s="125"/>
      <c r="W51" s="8"/>
    </row>
    <row r="52" spans="4:27" ht="19.899999999999999" customHeight="1" x14ac:dyDescent="0.25">
      <c r="D52" s="8"/>
      <c r="E52" s="104"/>
      <c r="F52" s="8"/>
      <c r="G52" s="8"/>
      <c r="H52" s="122"/>
      <c r="I52" s="123"/>
      <c r="J52" s="122"/>
      <c r="K52" s="123"/>
      <c r="L52" s="123"/>
      <c r="M52" s="122"/>
      <c r="N52" s="126"/>
      <c r="O52" s="123"/>
      <c r="P52" s="126"/>
      <c r="Q52" s="123"/>
      <c r="R52" s="126"/>
      <c r="S52" s="123"/>
      <c r="T52" s="126"/>
      <c r="U52" s="123"/>
      <c r="V52" s="126"/>
      <c r="W52" s="8"/>
    </row>
    <row r="53" spans="4:27" ht="19.899999999999999" customHeight="1" x14ac:dyDescent="0.25">
      <c r="D53" s="8"/>
      <c r="E53" s="104"/>
      <c r="F53" s="8"/>
      <c r="G53" s="8"/>
      <c r="H53" s="130">
        <f>IFERROR($S$38, "0.00")</f>
        <v>17</v>
      </c>
      <c r="I53" s="130"/>
      <c r="J53" s="131">
        <f>IFERROR(SUM(O38+Q38), "0.00")</f>
        <v>16.470588235294116</v>
      </c>
      <c r="K53" s="131"/>
      <c r="L53" s="131"/>
      <c r="M53" s="131">
        <f>IFERROR(U38,"0.00")</f>
        <v>280</v>
      </c>
      <c r="N53" s="131"/>
      <c r="O53" s="131">
        <f>IFERROR(O38, "0.00")</f>
        <v>12.352941176470589</v>
      </c>
      <c r="P53" s="131"/>
      <c r="Q53" s="131">
        <f>IFERROR(O38*S38, "0.00")</f>
        <v>210</v>
      </c>
      <c r="R53" s="131"/>
      <c r="S53" s="131">
        <f>IFERROR(Q38, "0.00")</f>
        <v>4.117647058823529</v>
      </c>
      <c r="T53" s="131"/>
      <c r="U53" s="131">
        <f>IFERROR(Q38*S38, "0.00")</f>
        <v>70</v>
      </c>
      <c r="V53" s="131"/>
      <c r="W53" s="8"/>
    </row>
    <row r="54" spans="4:27" ht="19.899999999999999" customHeight="1" x14ac:dyDescent="0.25">
      <c r="D54" s="8"/>
      <c r="E54" s="104"/>
      <c r="F54" s="8"/>
      <c r="G54" s="8"/>
      <c r="H54" s="130"/>
      <c r="I54" s="130"/>
      <c r="J54" s="131"/>
      <c r="K54" s="131"/>
      <c r="L54" s="131"/>
      <c r="M54" s="131"/>
      <c r="N54" s="131"/>
      <c r="O54" s="131"/>
      <c r="P54" s="131"/>
      <c r="Q54" s="131"/>
      <c r="R54" s="131"/>
      <c r="S54" s="131"/>
      <c r="T54" s="131"/>
      <c r="U54" s="131"/>
      <c r="V54" s="131"/>
      <c r="W54" s="8"/>
    </row>
    <row r="55" spans="4:27" ht="19.899999999999999" customHeight="1" x14ac:dyDescent="0.25">
      <c r="D55" s="8"/>
      <c r="E55" s="104"/>
      <c r="F55" s="8"/>
      <c r="G55" s="8"/>
      <c r="H55" s="36" t="s">
        <v>54</v>
      </c>
      <c r="I55"/>
      <c r="J55"/>
      <c r="K55"/>
      <c r="L55"/>
      <c r="M55"/>
      <c r="N55" s="8"/>
      <c r="O55"/>
      <c r="P55" s="8"/>
      <c r="Q55"/>
      <c r="R55" s="8"/>
      <c r="S55"/>
      <c r="T55" s="8"/>
      <c r="U55"/>
      <c r="V55"/>
      <c r="W55" s="8"/>
    </row>
    <row r="56" spans="4:27" ht="19.899999999999999" customHeight="1" x14ac:dyDescent="0.25">
      <c r="D56" s="8"/>
      <c r="E56" s="104"/>
      <c r="F56" s="8"/>
      <c r="G56" s="8"/>
      <c r="H56" s="118" t="s">
        <v>47</v>
      </c>
      <c r="I56" s="119"/>
      <c r="J56" s="118" t="s">
        <v>48</v>
      </c>
      <c r="K56" s="119"/>
      <c r="L56" s="119"/>
      <c r="M56" s="118" t="s">
        <v>49</v>
      </c>
      <c r="N56" s="124"/>
      <c r="O56" s="119" t="s">
        <v>50</v>
      </c>
      <c r="P56" s="124"/>
      <c r="Q56" s="119" t="s">
        <v>51</v>
      </c>
      <c r="R56" s="124"/>
      <c r="S56" s="119" t="s">
        <v>52</v>
      </c>
      <c r="T56" s="124"/>
      <c r="U56" s="119" t="s">
        <v>53</v>
      </c>
      <c r="V56" s="124"/>
      <c r="W56" s="8"/>
    </row>
    <row r="57" spans="4:27" ht="19.899999999999999" customHeight="1" x14ac:dyDescent="0.25">
      <c r="D57" s="8"/>
      <c r="E57" s="104"/>
      <c r="F57" s="8"/>
      <c r="G57" s="8"/>
      <c r="H57" s="120"/>
      <c r="I57" s="121"/>
      <c r="J57" s="120"/>
      <c r="K57" s="121"/>
      <c r="L57" s="121"/>
      <c r="M57" s="120"/>
      <c r="N57" s="125"/>
      <c r="O57" s="121"/>
      <c r="P57" s="125"/>
      <c r="Q57" s="121"/>
      <c r="R57" s="125"/>
      <c r="S57" s="121"/>
      <c r="T57" s="125"/>
      <c r="U57" s="121"/>
      <c r="V57" s="125"/>
      <c r="W57" s="8"/>
    </row>
    <row r="58" spans="4:27" ht="19.899999999999999" customHeight="1" x14ac:dyDescent="0.25">
      <c r="D58" s="8"/>
      <c r="E58" s="104"/>
      <c r="F58" s="8"/>
      <c r="G58" s="8"/>
      <c r="H58" s="120"/>
      <c r="I58" s="121"/>
      <c r="J58" s="120"/>
      <c r="K58" s="121"/>
      <c r="L58" s="121"/>
      <c r="M58" s="120"/>
      <c r="N58" s="125"/>
      <c r="O58" s="121"/>
      <c r="P58" s="125"/>
      <c r="Q58" s="121"/>
      <c r="R58" s="125"/>
      <c r="S58" s="121"/>
      <c r="T58" s="125"/>
      <c r="U58" s="121"/>
      <c r="V58" s="125"/>
      <c r="W58" s="8"/>
    </row>
    <row r="59" spans="4:27" ht="19.899999999999999" customHeight="1" x14ac:dyDescent="0.25">
      <c r="D59" s="8"/>
      <c r="E59" s="104"/>
      <c r="F59" s="8"/>
      <c r="G59" s="8"/>
      <c r="H59" s="122"/>
      <c r="I59" s="123"/>
      <c r="J59" s="122"/>
      <c r="K59" s="123"/>
      <c r="L59" s="123"/>
      <c r="M59" s="122"/>
      <c r="N59" s="126"/>
      <c r="O59" s="123"/>
      <c r="P59" s="126"/>
      <c r="Q59" s="123"/>
      <c r="R59" s="126"/>
      <c r="S59" s="123"/>
      <c r="T59" s="126"/>
      <c r="U59" s="123"/>
      <c r="V59" s="126"/>
      <c r="W59" s="8"/>
    </row>
    <row r="60" spans="4:27" ht="19.899999999999999" customHeight="1" x14ac:dyDescent="0.25">
      <c r="D60" s="8"/>
      <c r="E60" s="104"/>
      <c r="F60" s="8"/>
      <c r="G60" s="8"/>
      <c r="H60" s="127">
        <f>IFERROR(S40, "0.00")</f>
        <v>13</v>
      </c>
      <c r="I60" s="127"/>
      <c r="J60" s="117">
        <f>IFERROR(SUM(O40+Q40), "0.00")</f>
        <v>16.923076923076923</v>
      </c>
      <c r="K60" s="117"/>
      <c r="L60" s="117"/>
      <c r="M60" s="117">
        <f>IFERROR(U40, "0.00")</f>
        <v>220</v>
      </c>
      <c r="N60" s="117"/>
      <c r="O60" s="117">
        <f>IFERROR(O40, "0.00")</f>
        <v>12.692307692307692</v>
      </c>
      <c r="P60" s="117"/>
      <c r="Q60" s="117">
        <f>IFERROR(O40*S40, "0.00")</f>
        <v>165</v>
      </c>
      <c r="R60" s="117"/>
      <c r="S60" s="117">
        <f>IFERROR(Q40, "0.00")</f>
        <v>4.2307692307692308</v>
      </c>
      <c r="T60" s="117"/>
      <c r="U60" s="117">
        <f>IFERROR(Q40*S40, "0.00")</f>
        <v>55</v>
      </c>
      <c r="V60" s="117"/>
      <c r="W60" s="8"/>
      <c r="AA60" s="9" t="b">
        <f>IF(OR($L$10=$AA$6,$L$10=$AA$5,$L$10=$AA$9),TRUE, FALSE)</f>
        <v>0</v>
      </c>
    </row>
    <row r="61" spans="4:27" ht="19.899999999999999" customHeight="1" x14ac:dyDescent="0.25">
      <c r="D61" s="8"/>
      <c r="E61" s="104"/>
      <c r="F61" s="8"/>
      <c r="G61" s="8"/>
      <c r="H61" s="127"/>
      <c r="I61" s="127"/>
      <c r="J61" s="117"/>
      <c r="K61" s="117"/>
      <c r="L61" s="117"/>
      <c r="M61" s="117"/>
      <c r="N61" s="117"/>
      <c r="O61" s="117"/>
      <c r="P61" s="117"/>
      <c r="Q61" s="117"/>
      <c r="R61" s="117"/>
      <c r="S61" s="117"/>
      <c r="T61" s="117"/>
      <c r="U61" s="117"/>
      <c r="V61" s="117"/>
      <c r="W61" s="8"/>
    </row>
    <row r="62" spans="4:27" ht="19.899999999999999" customHeight="1" x14ac:dyDescent="0.25">
      <c r="D62" s="8"/>
      <c r="E62" s="104"/>
      <c r="F62" s="8"/>
      <c r="G62" s="8"/>
      <c r="H62" s="36" t="s">
        <v>55</v>
      </c>
      <c r="I62"/>
      <c r="J62"/>
      <c r="K62"/>
      <c r="L62"/>
      <c r="M62"/>
      <c r="N62" s="8"/>
      <c r="O62"/>
      <c r="P62" s="8"/>
      <c r="Q62"/>
      <c r="R62" s="8"/>
      <c r="S62"/>
      <c r="T62" s="8"/>
      <c r="U62"/>
      <c r="V62"/>
      <c r="W62" s="8"/>
    </row>
    <row r="63" spans="4:27" ht="19.899999999999999" customHeight="1" x14ac:dyDescent="0.25">
      <c r="D63" s="8"/>
      <c r="E63" s="104"/>
      <c r="F63" s="8"/>
      <c r="G63" s="8"/>
      <c r="H63" s="118" t="s">
        <v>47</v>
      </c>
      <c r="I63" s="119"/>
      <c r="J63" s="118" t="s">
        <v>48</v>
      </c>
      <c r="K63" s="119"/>
      <c r="L63" s="119"/>
      <c r="M63" s="118" t="s">
        <v>49</v>
      </c>
      <c r="N63" s="124"/>
      <c r="O63" s="119" t="s">
        <v>50</v>
      </c>
      <c r="P63" s="124"/>
      <c r="Q63" s="119" t="s">
        <v>51</v>
      </c>
      <c r="R63" s="124"/>
      <c r="S63" s="119" t="s">
        <v>52</v>
      </c>
      <c r="T63" s="124"/>
      <c r="U63" s="119" t="s">
        <v>53</v>
      </c>
      <c r="V63" s="124"/>
      <c r="W63" s="8"/>
    </row>
    <row r="64" spans="4:27" ht="19.899999999999999" customHeight="1" x14ac:dyDescent="0.25">
      <c r="D64" s="8"/>
      <c r="E64" s="104"/>
      <c r="F64" s="8"/>
      <c r="G64" s="8"/>
      <c r="H64" s="120"/>
      <c r="I64" s="121"/>
      <c r="J64" s="120"/>
      <c r="K64" s="121"/>
      <c r="L64" s="121"/>
      <c r="M64" s="120"/>
      <c r="N64" s="125"/>
      <c r="O64" s="121"/>
      <c r="P64" s="125"/>
      <c r="Q64" s="121"/>
      <c r="R64" s="125"/>
      <c r="S64" s="121"/>
      <c r="T64" s="125"/>
      <c r="U64" s="121"/>
      <c r="V64" s="125"/>
      <c r="W64" s="8"/>
    </row>
    <row r="65" spans="4:23" ht="19.899999999999999" customHeight="1" x14ac:dyDescent="0.25">
      <c r="D65" s="8"/>
      <c r="E65" s="104"/>
      <c r="F65" s="8"/>
      <c r="G65" s="8"/>
      <c r="H65" s="120"/>
      <c r="I65" s="121"/>
      <c r="J65" s="120"/>
      <c r="K65" s="121"/>
      <c r="L65" s="121"/>
      <c r="M65" s="120"/>
      <c r="N65" s="125"/>
      <c r="O65" s="121"/>
      <c r="P65" s="125"/>
      <c r="Q65" s="121"/>
      <c r="R65" s="125"/>
      <c r="S65" s="121"/>
      <c r="T65" s="125"/>
      <c r="U65" s="121"/>
      <c r="V65" s="125"/>
      <c r="W65" s="8"/>
    </row>
    <row r="66" spans="4:23" ht="19.899999999999999" customHeight="1" x14ac:dyDescent="0.25">
      <c r="D66" s="8"/>
      <c r="E66" s="104"/>
      <c r="F66" s="8"/>
      <c r="G66" s="8"/>
      <c r="H66" s="122"/>
      <c r="I66" s="123"/>
      <c r="J66" s="122"/>
      <c r="K66" s="123"/>
      <c r="L66" s="123"/>
      <c r="M66" s="122"/>
      <c r="N66" s="126"/>
      <c r="O66" s="123"/>
      <c r="P66" s="126"/>
      <c r="Q66" s="123"/>
      <c r="R66" s="126"/>
      <c r="S66" s="123"/>
      <c r="T66" s="126"/>
      <c r="U66" s="123"/>
      <c r="V66" s="126"/>
      <c r="W66" s="8"/>
    </row>
    <row r="67" spans="4:23" ht="19.899999999999999" customHeight="1" x14ac:dyDescent="0.25">
      <c r="D67" s="8"/>
      <c r="E67" s="104"/>
      <c r="F67" s="8"/>
      <c r="G67" s="8"/>
      <c r="H67" s="127">
        <f>IFERROR(S42, "0.00")</f>
        <v>20</v>
      </c>
      <c r="I67" s="127"/>
      <c r="J67" s="117">
        <f>IFERROR(SUM(O42+Q42), "0.00")</f>
        <v>13</v>
      </c>
      <c r="K67" s="117"/>
      <c r="L67" s="117"/>
      <c r="M67" s="117">
        <f>IFERROR(U42, "0.00")</f>
        <v>260</v>
      </c>
      <c r="N67" s="117"/>
      <c r="O67" s="117">
        <f>IFERROR(O42, "0.00")</f>
        <v>9.75</v>
      </c>
      <c r="P67" s="117"/>
      <c r="Q67" s="117">
        <f>IFERROR(O42*S42, "0.00")</f>
        <v>195</v>
      </c>
      <c r="R67" s="117"/>
      <c r="S67" s="117">
        <f>IFERROR(Q42, "0.00")</f>
        <v>3.25</v>
      </c>
      <c r="T67" s="117"/>
      <c r="U67" s="117">
        <f>IFERROR(Q42*S42, "0.00")</f>
        <v>65</v>
      </c>
      <c r="V67" s="117"/>
      <c r="W67" s="37"/>
    </row>
    <row r="68" spans="4:23" ht="19.899999999999999" customHeight="1" x14ac:dyDescent="0.25">
      <c r="D68" s="8"/>
      <c r="E68" s="104"/>
      <c r="F68" s="8"/>
      <c r="G68" s="8"/>
      <c r="H68" s="127"/>
      <c r="I68" s="127"/>
      <c r="J68" s="117"/>
      <c r="K68" s="117"/>
      <c r="L68" s="117"/>
      <c r="M68" s="117"/>
      <c r="N68" s="117"/>
      <c r="O68" s="117"/>
      <c r="P68" s="117"/>
      <c r="Q68" s="117"/>
      <c r="R68" s="117"/>
      <c r="S68" s="117"/>
      <c r="T68" s="117"/>
      <c r="U68" s="117"/>
      <c r="V68" s="117"/>
      <c r="W68" s="8"/>
    </row>
    <row r="69" spans="4:23" ht="19.899999999999999" customHeight="1" x14ac:dyDescent="0.25">
      <c r="D69" s="8"/>
      <c r="E69" s="38"/>
      <c r="F69" s="8"/>
      <c r="G69" s="8"/>
      <c r="H69"/>
      <c r="I69"/>
      <c r="J69"/>
      <c r="K69"/>
      <c r="L69"/>
      <c r="M69"/>
      <c r="N69" s="8"/>
      <c r="O69"/>
      <c r="P69" s="8"/>
      <c r="Q69"/>
      <c r="R69" s="8"/>
      <c r="S69"/>
      <c r="T69" s="8"/>
      <c r="U69"/>
      <c r="V69"/>
      <c r="W69" s="8"/>
    </row>
    <row r="70" spans="4:23" ht="28.9" customHeight="1" x14ac:dyDescent="0.25">
      <c r="D70" s="8"/>
      <c r="E70" s="104" t="s">
        <v>56</v>
      </c>
      <c r="F70" s="8"/>
      <c r="G70" s="8"/>
      <c r="H70" s="105" t="s">
        <v>57</v>
      </c>
      <c r="I70" s="105"/>
      <c r="J70" s="105"/>
      <c r="K70" s="106" t="s">
        <v>58</v>
      </c>
      <c r="L70" s="106"/>
      <c r="M70" s="106"/>
      <c r="N70" s="106"/>
      <c r="O70" s="106"/>
      <c r="P70" s="106"/>
      <c r="Q70" s="106"/>
      <c r="R70" s="106"/>
      <c r="S70" s="106"/>
      <c r="T70" s="106"/>
      <c r="U70" s="106"/>
      <c r="V70" s="106"/>
      <c r="W70" s="8"/>
    </row>
    <row r="71" spans="4:23" ht="15" x14ac:dyDescent="0.25">
      <c r="D71" s="8"/>
      <c r="E71" s="104"/>
      <c r="F71" s="8"/>
      <c r="G71" s="8"/>
      <c r="H71" s="57"/>
      <c r="I71" s="57"/>
      <c r="J71" s="57"/>
      <c r="K71" s="107" t="s">
        <v>59</v>
      </c>
      <c r="L71" s="107"/>
      <c r="M71" s="107"/>
      <c r="N71" s="107"/>
      <c r="O71" s="107"/>
      <c r="P71" s="107"/>
      <c r="Q71" s="107"/>
      <c r="R71" s="107"/>
      <c r="S71" s="107"/>
      <c r="T71" s="107"/>
      <c r="U71" s="107"/>
      <c r="V71" s="107"/>
      <c r="W71" s="8"/>
    </row>
    <row r="72" spans="4:23" ht="15" x14ac:dyDescent="0.25">
      <c r="D72" s="8"/>
      <c r="E72" s="104"/>
      <c r="F72" s="8"/>
      <c r="G72" s="8"/>
      <c r="H72" s="57"/>
      <c r="I72" s="57"/>
      <c r="J72" s="57"/>
      <c r="K72" s="107" t="s">
        <v>60</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61</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62</v>
      </c>
      <c r="L74" s="107"/>
      <c r="M74" s="107"/>
      <c r="N74" s="107"/>
      <c r="O74" s="107"/>
      <c r="P74" s="107"/>
      <c r="Q74" s="107"/>
      <c r="R74" s="107"/>
      <c r="S74" s="107"/>
      <c r="T74" s="107"/>
      <c r="U74" s="107"/>
      <c r="V74" s="107"/>
      <c r="W74" s="8"/>
    </row>
    <row r="75" spans="4:23" ht="15" x14ac:dyDescent="0.25">
      <c r="D75" s="8"/>
      <c r="E75" s="104"/>
      <c r="F75" s="8"/>
      <c r="G75" s="8"/>
      <c r="H75" s="57"/>
      <c r="I75" s="57"/>
      <c r="J75" s="57"/>
      <c r="K75" s="57" t="s">
        <v>63</v>
      </c>
      <c r="L75" s="57"/>
      <c r="M75" s="57"/>
      <c r="N75" s="57"/>
      <c r="O75" s="57"/>
      <c r="P75" s="57"/>
      <c r="Q75" s="57"/>
      <c r="R75" s="57"/>
      <c r="S75" s="57"/>
      <c r="T75" s="57"/>
      <c r="U75" s="57"/>
      <c r="V75" s="57"/>
      <c r="W75" s="8"/>
    </row>
    <row r="76" spans="4:23" ht="19.899999999999999" customHeight="1" thickBot="1" x14ac:dyDescent="0.3">
      <c r="D76" s="8"/>
      <c r="E76" s="104"/>
      <c r="F76" s="8"/>
      <c r="G76" s="8"/>
      <c r="H76" s="8"/>
      <c r="I76" s="8"/>
      <c r="J76" s="8"/>
      <c r="K76" s="8"/>
      <c r="L76" s="8"/>
      <c r="M76" s="8"/>
      <c r="N76" s="8"/>
      <c r="O76" s="8"/>
      <c r="P76" s="8"/>
      <c r="Q76" s="8"/>
      <c r="R76" s="8"/>
      <c r="S76" s="8"/>
      <c r="T76" s="8"/>
      <c r="U76" s="8"/>
      <c r="V76"/>
      <c r="W76" s="8"/>
    </row>
    <row r="77" spans="4:23" ht="19.899999999999999" customHeight="1" x14ac:dyDescent="0.25">
      <c r="D77" s="8"/>
      <c r="E77" s="104"/>
      <c r="F77" s="8"/>
      <c r="G77" s="8"/>
      <c r="H77" s="8"/>
      <c r="I77" s="39" t="s">
        <v>64</v>
      </c>
      <c r="J77" s="40" t="s">
        <v>65</v>
      </c>
      <c r="K77" s="41" t="s">
        <v>66</v>
      </c>
      <c r="L77" s="8"/>
      <c r="M77" s="39" t="s">
        <v>67</v>
      </c>
      <c r="N77" s="40" t="s">
        <v>68</v>
      </c>
      <c r="O77" s="40" t="s">
        <v>69</v>
      </c>
      <c r="P77" s="40" t="s">
        <v>70</v>
      </c>
      <c r="Q77" s="41" t="s">
        <v>71</v>
      </c>
      <c r="R77" s="8"/>
      <c r="S77" s="39" t="s">
        <v>72</v>
      </c>
      <c r="T77" s="40" t="s">
        <v>73</v>
      </c>
      <c r="U77" s="40" t="s">
        <v>74</v>
      </c>
      <c r="V77" s="41" t="s">
        <v>75</v>
      </c>
      <c r="W77" s="8"/>
    </row>
    <row r="78" spans="4:23" ht="19.899999999999999" customHeight="1" x14ac:dyDescent="0.25">
      <c r="D78" s="8"/>
      <c r="E78" s="104"/>
      <c r="F78" s="8"/>
      <c r="G78" s="8"/>
      <c r="H78" s="8"/>
      <c r="I78" s="42"/>
      <c r="J78" s="43">
        <v>1</v>
      </c>
      <c r="K78" s="44">
        <v>1</v>
      </c>
      <c r="L78" s="8"/>
      <c r="M78" s="42"/>
      <c r="N78" s="43">
        <v>1</v>
      </c>
      <c r="O78" s="43">
        <v>1</v>
      </c>
      <c r="P78" s="43"/>
      <c r="Q78" s="44">
        <v>1</v>
      </c>
      <c r="R78" s="8"/>
      <c r="S78" s="42">
        <v>1</v>
      </c>
      <c r="T78" s="43"/>
      <c r="U78" s="43">
        <v>1</v>
      </c>
      <c r="V78" s="44">
        <v>1</v>
      </c>
      <c r="W78" s="8"/>
    </row>
    <row r="79" spans="4:23" ht="19.899999999999999" customHeight="1" x14ac:dyDescent="0.25">
      <c r="D79" s="8"/>
      <c r="E79" s="104"/>
      <c r="F79" s="8"/>
      <c r="G79" s="8"/>
      <c r="H79" s="8"/>
      <c r="I79" s="42"/>
      <c r="J79" s="43">
        <v>2</v>
      </c>
      <c r="K79" s="44">
        <v>2</v>
      </c>
      <c r="L79" s="8"/>
      <c r="M79" s="42"/>
      <c r="N79" s="43">
        <v>2</v>
      </c>
      <c r="O79" s="43">
        <v>2</v>
      </c>
      <c r="P79" s="43"/>
      <c r="Q79" s="44">
        <v>2</v>
      </c>
      <c r="R79" s="8"/>
      <c r="S79" s="42"/>
      <c r="T79" s="43">
        <v>2</v>
      </c>
      <c r="U79" s="43">
        <v>2</v>
      </c>
      <c r="V79" s="44"/>
      <c r="W79" s="8"/>
    </row>
    <row r="80" spans="4:23" ht="19.899999999999999" customHeight="1" x14ac:dyDescent="0.25">
      <c r="D80" s="8"/>
      <c r="E80" s="104"/>
      <c r="F80" s="8"/>
      <c r="G80" s="8"/>
      <c r="H80" s="8"/>
      <c r="I80" s="42">
        <v>3</v>
      </c>
      <c r="J80" s="43">
        <v>3</v>
      </c>
      <c r="K80" s="44">
        <v>3</v>
      </c>
      <c r="L80" s="8"/>
      <c r="M80" s="42">
        <v>3</v>
      </c>
      <c r="N80" s="43">
        <v>3</v>
      </c>
      <c r="O80" s="43"/>
      <c r="P80" s="43">
        <v>3</v>
      </c>
      <c r="Q80" s="44">
        <v>3</v>
      </c>
      <c r="R80" s="8"/>
      <c r="S80" s="42"/>
      <c r="T80" s="43">
        <v>3</v>
      </c>
      <c r="U80" s="43">
        <v>3</v>
      </c>
      <c r="V80" s="44"/>
      <c r="W80" s="8"/>
    </row>
    <row r="81" spans="4:25" ht="19.899999999999999" customHeight="1" x14ac:dyDescent="0.25">
      <c r="D81" s="8"/>
      <c r="E81" s="104"/>
      <c r="F81" s="8"/>
      <c r="G81" s="8"/>
      <c r="H81" s="45"/>
      <c r="I81" s="42">
        <v>4</v>
      </c>
      <c r="J81" s="43"/>
      <c r="K81" s="44"/>
      <c r="L81" s="8"/>
      <c r="M81" s="42">
        <v>4</v>
      </c>
      <c r="N81" s="43">
        <v>4</v>
      </c>
      <c r="O81" s="43"/>
      <c r="P81" s="43">
        <v>4</v>
      </c>
      <c r="Q81" s="44">
        <v>4</v>
      </c>
      <c r="R81" s="8"/>
      <c r="S81" s="42">
        <v>4</v>
      </c>
      <c r="T81" s="43">
        <v>4</v>
      </c>
      <c r="U81" s="43"/>
      <c r="V81" s="44">
        <v>4</v>
      </c>
      <c r="W81" s="8"/>
    </row>
    <row r="82" spans="4:25" ht="19.899999999999999" customHeight="1" x14ac:dyDescent="0.25">
      <c r="D82" s="8"/>
      <c r="E82" s="104"/>
      <c r="F82" s="8"/>
      <c r="G82" s="8"/>
      <c r="H82" s="45"/>
      <c r="I82" s="42">
        <v>5</v>
      </c>
      <c r="J82" s="43"/>
      <c r="K82" s="44"/>
      <c r="L82" s="8"/>
      <c r="M82" s="42">
        <v>5</v>
      </c>
      <c r="N82" s="43">
        <v>5</v>
      </c>
      <c r="O82" s="43">
        <v>5</v>
      </c>
      <c r="P82" s="43">
        <v>5</v>
      </c>
      <c r="Q82" s="44"/>
      <c r="R82" s="8"/>
      <c r="S82" s="42">
        <v>5</v>
      </c>
      <c r="T82" s="43">
        <v>5</v>
      </c>
      <c r="U82" s="43"/>
      <c r="V82" s="44">
        <v>5</v>
      </c>
      <c r="W82" s="8"/>
    </row>
    <row r="83" spans="4:25" ht="19.899999999999999" customHeight="1" x14ac:dyDescent="0.25">
      <c r="D83" s="8"/>
      <c r="E83" s="104"/>
      <c r="F83" s="8"/>
      <c r="G83" s="8"/>
      <c r="H83"/>
      <c r="I83" s="42">
        <v>6</v>
      </c>
      <c r="J83" s="43">
        <v>6</v>
      </c>
      <c r="K83" s="44">
        <v>6</v>
      </c>
      <c r="L83" s="8"/>
      <c r="M83" s="42">
        <v>6</v>
      </c>
      <c r="N83" s="43"/>
      <c r="O83" s="43">
        <v>6</v>
      </c>
      <c r="P83" s="43">
        <v>6</v>
      </c>
      <c r="Q83" s="44"/>
      <c r="R83" s="8"/>
      <c r="S83" s="42">
        <v>6</v>
      </c>
      <c r="T83" s="43">
        <v>6</v>
      </c>
      <c r="U83" s="43">
        <v>6</v>
      </c>
      <c r="V83" s="44">
        <v>6</v>
      </c>
      <c r="W83"/>
      <c r="X83" s="46"/>
      <c r="Y83" s="46"/>
    </row>
    <row r="84" spans="4:25" ht="19.899999999999999" customHeight="1" x14ac:dyDescent="0.25">
      <c r="D84" s="8"/>
      <c r="E84" s="104"/>
      <c r="F84" s="8"/>
      <c r="G84" s="8"/>
      <c r="H84"/>
      <c r="I84" s="42"/>
      <c r="J84" s="43">
        <v>7</v>
      </c>
      <c r="K84" s="44">
        <v>7</v>
      </c>
      <c r="L84" s="8"/>
      <c r="M84" s="42">
        <v>7</v>
      </c>
      <c r="N84" s="43"/>
      <c r="O84" s="43">
        <v>7</v>
      </c>
      <c r="P84" s="43">
        <v>7</v>
      </c>
      <c r="Q84" s="44"/>
      <c r="R84" s="8"/>
      <c r="S84" s="42">
        <v>7</v>
      </c>
      <c r="T84" s="43"/>
      <c r="U84" s="43">
        <v>7</v>
      </c>
      <c r="V84" s="44">
        <v>7</v>
      </c>
      <c r="W84"/>
      <c r="X84" s="46"/>
      <c r="Y84" s="46"/>
    </row>
    <row r="85" spans="4:25" ht="19.899999999999999" customHeight="1" x14ac:dyDescent="0.25">
      <c r="D85" s="8"/>
      <c r="E85" s="104"/>
      <c r="F85" s="8"/>
      <c r="G85" s="8"/>
      <c r="H85"/>
      <c r="I85" s="42"/>
      <c r="J85" s="43">
        <v>8</v>
      </c>
      <c r="K85" s="44">
        <v>8</v>
      </c>
      <c r="L85" s="8"/>
      <c r="M85" s="42"/>
      <c r="N85" s="43">
        <v>8</v>
      </c>
      <c r="O85" s="43">
        <v>8</v>
      </c>
      <c r="P85" s="43"/>
      <c r="Q85" s="44"/>
      <c r="R85" s="8"/>
      <c r="S85" s="42">
        <v>8</v>
      </c>
      <c r="T85" s="43"/>
      <c r="U85" s="43">
        <v>8</v>
      </c>
      <c r="V85" s="44">
        <v>8</v>
      </c>
      <c r="W85"/>
      <c r="X85" s="46"/>
      <c r="Y85" s="46"/>
    </row>
    <row r="86" spans="4:25" ht="19.899999999999999" customHeight="1" x14ac:dyDescent="0.25">
      <c r="D86" s="8"/>
      <c r="E86" s="104"/>
      <c r="F86" s="8"/>
      <c r="G86" s="8"/>
      <c r="H86"/>
      <c r="I86" s="42">
        <v>9</v>
      </c>
      <c r="J86" s="43">
        <v>9</v>
      </c>
      <c r="K86" s="44">
        <v>9</v>
      </c>
      <c r="L86" s="8"/>
      <c r="M86" s="42"/>
      <c r="N86" s="43">
        <v>9</v>
      </c>
      <c r="O86" s="43">
        <v>9</v>
      </c>
      <c r="P86" s="43"/>
      <c r="Q86" s="44"/>
      <c r="R86" s="8"/>
      <c r="S86" s="42"/>
      <c r="T86" s="43">
        <v>9</v>
      </c>
      <c r="U86" s="43">
        <v>9</v>
      </c>
      <c r="V86" s="44"/>
      <c r="W86"/>
      <c r="X86" s="46"/>
      <c r="Y86" s="46"/>
    </row>
    <row r="87" spans="4:25" ht="19.899999999999999" customHeight="1" x14ac:dyDescent="0.25">
      <c r="D87" s="8"/>
      <c r="E87" s="104"/>
      <c r="F87" s="8"/>
      <c r="G87" s="8"/>
      <c r="H87"/>
      <c r="I87" s="42">
        <v>10</v>
      </c>
      <c r="J87" s="43">
        <v>10</v>
      </c>
      <c r="K87" s="44">
        <v>10</v>
      </c>
      <c r="L87" s="8"/>
      <c r="M87" s="42">
        <v>10</v>
      </c>
      <c r="N87" s="43">
        <v>10</v>
      </c>
      <c r="O87" s="43"/>
      <c r="P87" s="43">
        <v>10</v>
      </c>
      <c r="Q87" s="44"/>
      <c r="R87" s="8"/>
      <c r="S87" s="42"/>
      <c r="T87" s="43">
        <v>10</v>
      </c>
      <c r="U87" s="43">
        <v>10</v>
      </c>
      <c r="V87" s="44"/>
      <c r="W87"/>
      <c r="X87" s="46"/>
      <c r="Y87" s="46"/>
    </row>
    <row r="88" spans="4:25" ht="19.899999999999999" customHeight="1" x14ac:dyDescent="0.25">
      <c r="D88" s="8"/>
      <c r="E88" s="104"/>
      <c r="F88" s="8"/>
      <c r="G88" s="8"/>
      <c r="H88"/>
      <c r="I88" s="42">
        <v>11</v>
      </c>
      <c r="J88" s="43"/>
      <c r="K88" s="44"/>
      <c r="L88" s="8"/>
      <c r="M88" s="42">
        <v>11</v>
      </c>
      <c r="N88" s="43">
        <v>11</v>
      </c>
      <c r="O88" s="43"/>
      <c r="P88" s="43">
        <v>11</v>
      </c>
      <c r="Q88" s="44"/>
      <c r="R88" s="8"/>
      <c r="S88" s="42">
        <v>11</v>
      </c>
      <c r="T88" s="43">
        <v>11</v>
      </c>
      <c r="U88" s="43"/>
      <c r="V88" s="44">
        <v>11</v>
      </c>
      <c r="W88"/>
      <c r="X88" s="46"/>
      <c r="Y88" s="46"/>
    </row>
    <row r="89" spans="4:25" ht="19.899999999999999" customHeight="1" x14ac:dyDescent="0.25">
      <c r="D89" s="8"/>
      <c r="E89" s="104"/>
      <c r="F89" s="8"/>
      <c r="G89" s="8"/>
      <c r="H89"/>
      <c r="I89" s="42">
        <v>12</v>
      </c>
      <c r="J89" s="43"/>
      <c r="K89" s="44"/>
      <c r="L89" s="8"/>
      <c r="M89" s="42">
        <v>12</v>
      </c>
      <c r="N89" s="43">
        <v>12</v>
      </c>
      <c r="O89" s="43">
        <v>12</v>
      </c>
      <c r="P89" s="43">
        <v>12</v>
      </c>
      <c r="Q89" s="44"/>
      <c r="R89" s="8"/>
      <c r="S89" s="42">
        <v>12</v>
      </c>
      <c r="T89" s="43">
        <v>12</v>
      </c>
      <c r="U89" s="43"/>
      <c r="V89" s="44">
        <v>12</v>
      </c>
      <c r="W89"/>
      <c r="X89" s="46"/>
      <c r="Y89" s="46"/>
    </row>
    <row r="90" spans="4:25" ht="19.899999999999999" customHeight="1" x14ac:dyDescent="0.25">
      <c r="D90" s="8"/>
      <c r="E90" s="104"/>
      <c r="F90" s="8"/>
      <c r="G90" s="8"/>
      <c r="H90"/>
      <c r="I90" s="42">
        <v>13</v>
      </c>
      <c r="J90" s="43">
        <v>13</v>
      </c>
      <c r="K90" s="44">
        <v>13</v>
      </c>
      <c r="L90" s="8"/>
      <c r="M90" s="42">
        <v>13</v>
      </c>
      <c r="N90" s="43"/>
      <c r="O90" s="43">
        <v>13</v>
      </c>
      <c r="P90" s="43">
        <v>13</v>
      </c>
      <c r="Q90" s="44"/>
      <c r="R90" s="8"/>
      <c r="S90" s="42">
        <v>13</v>
      </c>
      <c r="T90" s="43">
        <v>13</v>
      </c>
      <c r="U90" s="43">
        <v>13</v>
      </c>
      <c r="V90" s="44">
        <v>13</v>
      </c>
      <c r="W90"/>
      <c r="X90" s="46"/>
      <c r="Y90" s="46"/>
    </row>
    <row r="91" spans="4:25" ht="19.899999999999999" customHeight="1" x14ac:dyDescent="0.25">
      <c r="D91" s="8"/>
      <c r="E91" s="104"/>
      <c r="F91" s="8"/>
      <c r="G91" s="8"/>
      <c r="H91"/>
      <c r="I91" s="42"/>
      <c r="J91" s="43">
        <v>14</v>
      </c>
      <c r="K91" s="44">
        <v>14</v>
      </c>
      <c r="L91" s="8"/>
      <c r="M91" s="42">
        <v>14</v>
      </c>
      <c r="N91" s="43"/>
      <c r="O91" s="43">
        <v>14</v>
      </c>
      <c r="P91" s="43">
        <v>14</v>
      </c>
      <c r="Q91" s="44"/>
      <c r="R91" s="8"/>
      <c r="S91" s="42">
        <v>14</v>
      </c>
      <c r="T91" s="43"/>
      <c r="U91" s="43">
        <v>14</v>
      </c>
      <c r="V91" s="44">
        <v>14</v>
      </c>
      <c r="W91"/>
      <c r="X91" s="46"/>
      <c r="Y91" s="46"/>
    </row>
    <row r="92" spans="4:25" ht="19.899999999999999" customHeight="1" x14ac:dyDescent="0.25">
      <c r="D92" s="8"/>
      <c r="E92" s="104"/>
      <c r="F92" s="8"/>
      <c r="G92" s="8"/>
      <c r="H92"/>
      <c r="I92" s="42"/>
      <c r="J92" s="43">
        <v>15</v>
      </c>
      <c r="K92" s="44">
        <v>15</v>
      </c>
      <c r="L92" s="8"/>
      <c r="M92" s="42"/>
      <c r="N92" s="43">
        <v>15</v>
      </c>
      <c r="O92" s="43">
        <v>15</v>
      </c>
      <c r="P92" s="43"/>
      <c r="Q92" s="44"/>
      <c r="R92" s="8"/>
      <c r="S92" s="42">
        <v>15</v>
      </c>
      <c r="T92" s="43"/>
      <c r="U92" s="43">
        <v>15</v>
      </c>
      <c r="V92" s="44">
        <v>15</v>
      </c>
      <c r="W92"/>
      <c r="X92" s="46"/>
      <c r="Y92" s="46"/>
    </row>
    <row r="93" spans="4:25" ht="19.899999999999999" customHeight="1" x14ac:dyDescent="0.25">
      <c r="D93" s="8"/>
      <c r="E93" s="104"/>
      <c r="F93" s="8"/>
      <c r="G93" s="8"/>
      <c r="H93" s="8"/>
      <c r="I93" s="42">
        <v>16</v>
      </c>
      <c r="J93" s="43">
        <v>16</v>
      </c>
      <c r="K93" s="44">
        <v>16</v>
      </c>
      <c r="L93" s="8"/>
      <c r="M93" s="42"/>
      <c r="N93" s="43">
        <v>16</v>
      </c>
      <c r="O93" s="43">
        <v>16</v>
      </c>
      <c r="P93" s="43"/>
      <c r="Q93" s="44"/>
      <c r="R93" s="8"/>
      <c r="S93" s="42"/>
      <c r="T93" s="43">
        <v>16</v>
      </c>
      <c r="U93" s="43">
        <v>16</v>
      </c>
      <c r="V93" s="44"/>
      <c r="W93" s="8"/>
    </row>
    <row r="94" spans="4:25" ht="19.899999999999999" customHeight="1" x14ac:dyDescent="0.25">
      <c r="D94" s="8"/>
      <c r="E94" s="104"/>
      <c r="F94" s="8"/>
      <c r="G94" s="8"/>
      <c r="H94" s="8"/>
      <c r="I94" s="42">
        <v>17</v>
      </c>
      <c r="J94" s="43">
        <v>17</v>
      </c>
      <c r="K94" s="44">
        <v>17</v>
      </c>
      <c r="L94" s="8"/>
      <c r="M94" s="42">
        <v>17</v>
      </c>
      <c r="N94" s="43">
        <v>17</v>
      </c>
      <c r="O94" s="43"/>
      <c r="P94" s="43">
        <v>17</v>
      </c>
      <c r="Q94" s="44"/>
      <c r="R94" s="8"/>
      <c r="S94" s="42"/>
      <c r="T94" s="43">
        <v>17</v>
      </c>
      <c r="U94" s="43">
        <v>17</v>
      </c>
      <c r="V94" s="44"/>
      <c r="W94" s="8"/>
    </row>
    <row r="95" spans="4:25" ht="19.899999999999999" customHeight="1" x14ac:dyDescent="0.25">
      <c r="D95" s="8"/>
      <c r="E95" s="104"/>
      <c r="F95" s="8"/>
      <c r="G95" s="8"/>
      <c r="H95" s="8"/>
      <c r="I95" s="42">
        <v>18</v>
      </c>
      <c r="J95" s="43"/>
      <c r="K95" s="44"/>
      <c r="L95" s="8"/>
      <c r="M95" s="42">
        <v>18</v>
      </c>
      <c r="N95" s="43">
        <v>18</v>
      </c>
      <c r="O95" s="43"/>
      <c r="P95" s="43">
        <v>18</v>
      </c>
      <c r="Q95" s="44"/>
      <c r="R95" s="8"/>
      <c r="S95" s="42">
        <v>18</v>
      </c>
      <c r="T95" s="43">
        <v>18</v>
      </c>
      <c r="U95" s="43"/>
      <c r="V95" s="44">
        <v>18</v>
      </c>
      <c r="W95" s="8"/>
    </row>
    <row r="96" spans="4:25" ht="19.899999999999999" customHeight="1" x14ac:dyDescent="0.25">
      <c r="D96" s="8"/>
      <c r="E96" s="104"/>
      <c r="F96" s="8"/>
      <c r="G96" s="8"/>
      <c r="H96" s="8"/>
      <c r="I96" s="42">
        <v>19</v>
      </c>
      <c r="J96" s="43"/>
      <c r="K96" s="44"/>
      <c r="L96" s="8"/>
      <c r="M96" s="42">
        <v>19</v>
      </c>
      <c r="N96" s="43">
        <v>19</v>
      </c>
      <c r="O96" s="43">
        <v>19</v>
      </c>
      <c r="P96" s="43">
        <v>19</v>
      </c>
      <c r="Q96" s="44"/>
      <c r="R96" s="8"/>
      <c r="S96" s="42">
        <v>19</v>
      </c>
      <c r="T96" s="43">
        <v>19</v>
      </c>
      <c r="U96" s="43"/>
      <c r="V96" s="44">
        <v>19</v>
      </c>
      <c r="W96" s="8"/>
    </row>
    <row r="97" spans="4:34" ht="19.899999999999999" customHeight="1" x14ac:dyDescent="0.25">
      <c r="D97" s="8"/>
      <c r="E97" s="104"/>
      <c r="F97" s="8"/>
      <c r="G97" s="8"/>
      <c r="H97" s="8"/>
      <c r="I97" s="42">
        <v>20</v>
      </c>
      <c r="J97" s="43">
        <v>20</v>
      </c>
      <c r="K97" s="44">
        <v>20</v>
      </c>
      <c r="L97" s="8"/>
      <c r="M97" s="42">
        <v>20</v>
      </c>
      <c r="N97" s="43"/>
      <c r="O97" s="43">
        <v>20</v>
      </c>
      <c r="P97" s="43">
        <v>20</v>
      </c>
      <c r="Q97" s="44"/>
      <c r="R97" s="8"/>
      <c r="S97" s="42">
        <v>20</v>
      </c>
      <c r="T97" s="43">
        <v>20</v>
      </c>
      <c r="U97" s="43">
        <v>20</v>
      </c>
      <c r="V97" s="44">
        <v>20</v>
      </c>
      <c r="W97" s="8"/>
    </row>
    <row r="98" spans="4:34" ht="19.899999999999999" customHeight="1" x14ac:dyDescent="0.25">
      <c r="D98" s="8"/>
      <c r="E98" s="104"/>
      <c r="F98" s="8"/>
      <c r="G98" s="8"/>
      <c r="H98" s="8"/>
      <c r="I98" s="42"/>
      <c r="J98" s="43">
        <v>21</v>
      </c>
      <c r="K98" s="44">
        <v>21</v>
      </c>
      <c r="L98" s="8"/>
      <c r="M98" s="42">
        <v>21</v>
      </c>
      <c r="N98" s="43"/>
      <c r="O98" s="43">
        <v>21</v>
      </c>
      <c r="P98" s="43">
        <v>21</v>
      </c>
      <c r="Q98" s="44">
        <v>21</v>
      </c>
      <c r="R98" s="8"/>
      <c r="S98" s="42">
        <v>21</v>
      </c>
      <c r="T98" s="43"/>
      <c r="U98" s="43">
        <v>21</v>
      </c>
      <c r="V98" s="44">
        <v>21</v>
      </c>
      <c r="W98" s="8"/>
    </row>
    <row r="99" spans="4:34" ht="19.899999999999999" customHeight="1" x14ac:dyDescent="0.25">
      <c r="D99" s="8"/>
      <c r="E99" s="104"/>
      <c r="F99" s="8"/>
      <c r="G99" s="8"/>
      <c r="H99" s="8"/>
      <c r="I99" s="42"/>
      <c r="J99" s="43">
        <v>22</v>
      </c>
      <c r="K99" s="44">
        <v>22</v>
      </c>
      <c r="L99" s="8"/>
      <c r="M99" s="42"/>
      <c r="N99" s="43">
        <v>22</v>
      </c>
      <c r="O99" s="43">
        <v>22</v>
      </c>
      <c r="P99" s="43"/>
      <c r="Q99" s="44">
        <v>22</v>
      </c>
      <c r="R99" s="8"/>
      <c r="S99" s="42">
        <v>22</v>
      </c>
      <c r="T99" s="43"/>
      <c r="U99" s="43">
        <v>22</v>
      </c>
      <c r="V99" s="44">
        <v>22</v>
      </c>
      <c r="W99" s="8"/>
    </row>
    <row r="100" spans="4:34" ht="19.899999999999999" customHeight="1" x14ac:dyDescent="0.25">
      <c r="D100" s="8"/>
      <c r="E100" s="104"/>
      <c r="F100" s="8"/>
      <c r="G100" s="8"/>
      <c r="H100" s="8"/>
      <c r="I100" s="42">
        <v>23</v>
      </c>
      <c r="J100" s="43">
        <v>23</v>
      </c>
      <c r="K100" s="44">
        <v>23</v>
      </c>
      <c r="L100" s="8"/>
      <c r="M100" s="42"/>
      <c r="N100" s="43">
        <v>23</v>
      </c>
      <c r="O100" s="43">
        <v>23</v>
      </c>
      <c r="P100" s="43"/>
      <c r="Q100" s="44">
        <v>23</v>
      </c>
      <c r="R100" s="8"/>
      <c r="S100" s="42"/>
      <c r="T100" s="43">
        <v>23</v>
      </c>
      <c r="U100" s="43">
        <v>23</v>
      </c>
      <c r="V100" s="44"/>
      <c r="W100" s="8"/>
      <c r="AA100" s="46"/>
      <c r="AB100" s="46"/>
      <c r="AC100" s="46"/>
      <c r="AD100" s="46"/>
      <c r="AE100" s="46"/>
      <c r="AF100" s="46"/>
      <c r="AG100" s="46"/>
      <c r="AH100" s="46"/>
    </row>
    <row r="101" spans="4:34" ht="19.899999999999999" customHeight="1" x14ac:dyDescent="0.25">
      <c r="D101" s="8"/>
      <c r="E101" s="104"/>
      <c r="F101" s="8"/>
      <c r="G101" s="8"/>
      <c r="H101" s="8"/>
      <c r="I101" s="42">
        <v>24</v>
      </c>
      <c r="J101" s="43">
        <v>24</v>
      </c>
      <c r="K101" s="44">
        <v>24</v>
      </c>
      <c r="L101" s="8"/>
      <c r="M101" s="42">
        <v>24</v>
      </c>
      <c r="N101" s="43">
        <v>24</v>
      </c>
      <c r="O101" s="43"/>
      <c r="P101" s="43">
        <v>24</v>
      </c>
      <c r="Q101" s="44">
        <v>24</v>
      </c>
      <c r="R101" s="8"/>
      <c r="S101" s="42"/>
      <c r="T101" s="43">
        <v>24</v>
      </c>
      <c r="U101" s="43">
        <v>24</v>
      </c>
      <c r="V101" s="44"/>
      <c r="W101" s="8"/>
      <c r="AA101" s="46"/>
      <c r="AB101" s="46"/>
      <c r="AC101" s="46"/>
      <c r="AD101" s="46"/>
      <c r="AE101" s="46"/>
      <c r="AF101" s="46"/>
      <c r="AG101" s="46"/>
      <c r="AH101" s="46"/>
    </row>
    <row r="102" spans="4:34" ht="19.899999999999999" customHeight="1" thickBot="1" x14ac:dyDescent="0.3">
      <c r="D102" s="8"/>
      <c r="E102" s="104"/>
      <c r="F102" s="8"/>
      <c r="G102" s="8"/>
      <c r="H102" s="8"/>
      <c r="I102" s="42">
        <v>25</v>
      </c>
      <c r="J102" s="43"/>
      <c r="K102" s="44"/>
      <c r="L102" s="8"/>
      <c r="M102" s="42">
        <v>25</v>
      </c>
      <c r="N102" s="43">
        <v>25</v>
      </c>
      <c r="O102" s="43"/>
      <c r="P102" s="43">
        <v>25</v>
      </c>
      <c r="Q102" s="44">
        <v>25</v>
      </c>
      <c r="R102" s="8"/>
      <c r="S102" s="42">
        <v>25</v>
      </c>
      <c r="T102" s="43">
        <v>25</v>
      </c>
      <c r="U102" s="43"/>
      <c r="V102" s="44"/>
      <c r="W102" s="8"/>
    </row>
    <row r="103" spans="4:34" ht="19.899999999999999" customHeight="1" thickBot="1" x14ac:dyDescent="0.3">
      <c r="D103" s="8"/>
      <c r="E103" s="104"/>
      <c r="F103" s="8"/>
      <c r="G103" s="8"/>
      <c r="H103" s="8"/>
      <c r="I103" s="42">
        <v>26</v>
      </c>
      <c r="J103" s="43"/>
      <c r="K103" s="44"/>
      <c r="L103" s="8"/>
      <c r="M103" s="42">
        <v>26</v>
      </c>
      <c r="N103" s="43">
        <v>26</v>
      </c>
      <c r="O103" s="43">
        <v>26</v>
      </c>
      <c r="P103" s="43">
        <v>26</v>
      </c>
      <c r="Q103" s="44"/>
      <c r="R103" s="8"/>
      <c r="S103" s="42">
        <v>26</v>
      </c>
      <c r="T103" s="43">
        <v>26</v>
      </c>
      <c r="U103" s="43"/>
      <c r="V103" s="44"/>
      <c r="W103" s="8"/>
      <c r="AB103" s="47" t="s">
        <v>76</v>
      </c>
    </row>
    <row r="104" spans="4:34" ht="19.899999999999999" customHeight="1" thickBot="1" x14ac:dyDescent="0.3">
      <c r="D104" s="8"/>
      <c r="E104" s="104"/>
      <c r="F104" s="8"/>
      <c r="G104" s="8"/>
      <c r="H104" s="8"/>
      <c r="I104" s="42">
        <v>27</v>
      </c>
      <c r="J104" s="43">
        <v>27</v>
      </c>
      <c r="K104" s="44">
        <v>27</v>
      </c>
      <c r="L104" s="8"/>
      <c r="M104" s="42">
        <v>27</v>
      </c>
      <c r="N104" s="43"/>
      <c r="O104" s="43">
        <v>27</v>
      </c>
      <c r="P104" s="43">
        <v>27</v>
      </c>
      <c r="Q104" s="44"/>
      <c r="R104" s="8"/>
      <c r="S104" s="42">
        <v>27</v>
      </c>
      <c r="T104" s="43">
        <v>27</v>
      </c>
      <c r="U104" s="43">
        <v>27</v>
      </c>
      <c r="V104" s="44">
        <v>27</v>
      </c>
      <c r="W104" s="8"/>
      <c r="AA104" s="17" t="s">
        <v>5</v>
      </c>
      <c r="AB104" s="48">
        <f>COUNTIF($I$78:$K$108,"&lt;&gt;"&amp;"")</f>
        <v>62</v>
      </c>
    </row>
    <row r="105" spans="4:34" ht="19.899999999999999" customHeight="1" thickBot="1" x14ac:dyDescent="0.3">
      <c r="D105" s="8"/>
      <c r="E105" s="104"/>
      <c r="F105" s="8"/>
      <c r="G105" s="8"/>
      <c r="H105" s="8"/>
      <c r="I105" s="42"/>
      <c r="J105" s="43">
        <v>28</v>
      </c>
      <c r="K105" s="44">
        <v>28</v>
      </c>
      <c r="L105" s="8"/>
      <c r="M105" s="42">
        <v>28</v>
      </c>
      <c r="N105" s="43"/>
      <c r="O105" s="43">
        <v>28</v>
      </c>
      <c r="P105" s="43">
        <v>28</v>
      </c>
      <c r="Q105" s="44">
        <v>28</v>
      </c>
      <c r="R105" s="8"/>
      <c r="S105" s="42">
        <v>28</v>
      </c>
      <c r="T105" s="43"/>
      <c r="U105" s="43">
        <v>28</v>
      </c>
      <c r="V105" s="44">
        <v>28</v>
      </c>
      <c r="W105" s="8"/>
      <c r="AA105" s="20" t="s">
        <v>8</v>
      </c>
      <c r="AB105" s="49">
        <f>COUNTIF($S$78:$V$108,"&lt;&gt;"&amp;"")</f>
        <v>84</v>
      </c>
    </row>
    <row r="106" spans="4:34" ht="19.899999999999999" customHeight="1" thickBot="1" x14ac:dyDescent="0.3">
      <c r="D106" s="8"/>
      <c r="E106" s="104"/>
      <c r="F106" s="8"/>
      <c r="G106" s="8"/>
      <c r="H106" s="8"/>
      <c r="I106" s="42"/>
      <c r="J106" s="50"/>
      <c r="K106" s="44">
        <v>29</v>
      </c>
      <c r="L106" s="8"/>
      <c r="M106" s="42"/>
      <c r="N106" s="43">
        <v>29</v>
      </c>
      <c r="O106" s="43">
        <v>29</v>
      </c>
      <c r="P106" s="43"/>
      <c r="Q106" s="44">
        <v>29</v>
      </c>
      <c r="R106" s="8"/>
      <c r="S106" s="42">
        <v>29</v>
      </c>
      <c r="T106" s="43"/>
      <c r="U106" s="43">
        <v>29</v>
      </c>
      <c r="V106" s="44">
        <v>29</v>
      </c>
      <c r="W106" s="8"/>
      <c r="AA106" s="20" t="s">
        <v>9</v>
      </c>
      <c r="AB106" s="49">
        <f>COUNTIF($M$78:$Q$108,"&lt;&gt;"&amp;"")</f>
        <v>99</v>
      </c>
    </row>
    <row r="107" spans="4:34" ht="19.899999999999999" customHeight="1" thickBot="1" x14ac:dyDescent="0.3">
      <c r="D107" s="8"/>
      <c r="E107" s="104"/>
      <c r="F107" s="8"/>
      <c r="G107" s="8"/>
      <c r="H107" s="8"/>
      <c r="I107" s="42">
        <v>30</v>
      </c>
      <c r="J107" s="51"/>
      <c r="K107" s="44"/>
      <c r="L107" s="8"/>
      <c r="M107" s="42"/>
      <c r="N107" s="43">
        <v>30</v>
      </c>
      <c r="O107" s="43">
        <v>30</v>
      </c>
      <c r="P107" s="43"/>
      <c r="Q107" s="44">
        <v>30</v>
      </c>
      <c r="R107" s="8"/>
      <c r="S107" s="42"/>
      <c r="T107" s="43">
        <v>30</v>
      </c>
      <c r="U107" s="43">
        <v>30</v>
      </c>
      <c r="V107" s="44"/>
      <c r="W107" s="8"/>
      <c r="AA107" s="23" t="s">
        <v>11</v>
      </c>
      <c r="AB107" s="49">
        <f>SUM(COUNTIF($I$78:$K$108,"&lt;&gt;"&amp;"")+COUNTIF($S$78:$V$108,"&lt;&gt;"&amp;""))</f>
        <v>146</v>
      </c>
    </row>
    <row r="108" spans="4:34" ht="19.899999999999999" customHeight="1" thickBot="1" x14ac:dyDescent="0.3">
      <c r="D108" s="8"/>
      <c r="E108" s="104"/>
      <c r="F108" s="8"/>
      <c r="G108" s="8"/>
      <c r="H108" s="8"/>
      <c r="I108" s="52">
        <v>31</v>
      </c>
      <c r="J108" s="53"/>
      <c r="K108" s="54"/>
      <c r="L108" s="8"/>
      <c r="M108" s="55"/>
      <c r="N108" s="56">
        <v>31</v>
      </c>
      <c r="O108" s="53"/>
      <c r="P108" s="56">
        <v>31</v>
      </c>
      <c r="Q108" s="54">
        <v>31</v>
      </c>
      <c r="R108" s="8"/>
      <c r="S108" s="55"/>
      <c r="T108" s="56">
        <v>31</v>
      </c>
      <c r="U108" s="53"/>
      <c r="V108" s="54"/>
      <c r="W108" s="8"/>
      <c r="AA108" s="23" t="s">
        <v>14</v>
      </c>
      <c r="AB108" s="49">
        <f>SUM(COUNTIF($I$78:$K$108,"&lt;&gt;"&amp;"")+COUNTIF($M$78:$Q$108,"&lt;&gt;"&amp;""))</f>
        <v>161</v>
      </c>
    </row>
    <row r="109" spans="4:34" ht="19.899999999999999" customHeight="1" thickBot="1" x14ac:dyDescent="0.3">
      <c r="D109" s="8"/>
      <c r="E109" s="104"/>
      <c r="F109" s="8"/>
      <c r="G109" s="8"/>
      <c r="H109" s="8"/>
      <c r="I109" s="8"/>
      <c r="J109" s="8"/>
      <c r="K109" s="8"/>
      <c r="L109" s="8"/>
      <c r="M109" s="8"/>
      <c r="N109" s="8"/>
      <c r="O109" s="8"/>
      <c r="P109" s="8"/>
      <c r="Q109" s="8"/>
      <c r="R109" s="8"/>
      <c r="S109" s="8"/>
      <c r="T109" s="8"/>
      <c r="U109" s="8"/>
      <c r="V109"/>
      <c r="W109" s="8"/>
      <c r="AA109" s="23" t="s">
        <v>15</v>
      </c>
      <c r="AB109" s="49">
        <f>SUM(COUNTIF($S$78:$V$108,"&lt;&gt;"&amp;"")+COUNTIF($M$78:$Q$108,"&lt;&gt;"&amp;""))</f>
        <v>183</v>
      </c>
    </row>
    <row r="110" spans="4:34" ht="19.899999999999999" customHeight="1" thickBot="1" x14ac:dyDescent="0.3">
      <c r="D110" s="8"/>
      <c r="E110" s="104"/>
      <c r="F110" s="8"/>
      <c r="G110" s="8"/>
      <c r="H110" s="8"/>
      <c r="I110" s="8"/>
      <c r="J110" s="108" t="str">
        <f>IF(OR($L$10=$AA$4,$L$10=$AA$5,$L$10=$AA$6), "Number of days attending (this term)", IF($L$10=$AA$10, "Number of days attending (this year)"," Number of days attending "))</f>
        <v>Number of days attending (this year)</v>
      </c>
      <c r="K110" s="109"/>
      <c r="L110" s="109"/>
      <c r="M110" s="110"/>
      <c r="N110" s="108" t="s">
        <v>77</v>
      </c>
      <c r="O110" s="109"/>
      <c r="P110" s="109"/>
      <c r="Q110" s="110"/>
      <c r="R110" s="108" t="str">
        <f>IF(OR($L$10=$AA$4,$L$10=$AA$5,$L$10=$AA$6), "Total hours attending (this term)", IF($L$10=$AA$10, "Total hours attending (this year)","Total hours attending"))</f>
        <v>Total hours attending (this year)</v>
      </c>
      <c r="S110" s="109"/>
      <c r="T110" s="109"/>
      <c r="U110" s="110"/>
      <c r="V110"/>
      <c r="W110" s="8"/>
      <c r="AA110" s="24" t="s">
        <v>18</v>
      </c>
      <c r="AB110" s="49">
        <f>SUM($AB$105+$AB$104+$AB$106)</f>
        <v>245</v>
      </c>
    </row>
    <row r="111" spans="4:34" ht="19.899999999999999" customHeight="1" thickBot="1" x14ac:dyDescent="0.3">
      <c r="D111" s="8"/>
      <c r="E111" s="104"/>
      <c r="F111" s="8"/>
      <c r="G111" s="8"/>
      <c r="H111" s="8"/>
      <c r="I111" s="8"/>
      <c r="J111" s="111"/>
      <c r="K111" s="112"/>
      <c r="L111" s="112"/>
      <c r="M111" s="113"/>
      <c r="N111" s="111"/>
      <c r="O111" s="112"/>
      <c r="P111" s="112"/>
      <c r="Q111" s="113"/>
      <c r="R111" s="114"/>
      <c r="S111" s="115"/>
      <c r="T111" s="115"/>
      <c r="U111" s="116"/>
      <c r="V111"/>
      <c r="W111" s="8"/>
    </row>
    <row r="112" spans="4:34" ht="19.899999999999999" customHeight="1" x14ac:dyDescent="0.25">
      <c r="D112" s="8"/>
      <c r="E112" s="104"/>
      <c r="F112" s="8"/>
      <c r="G112" s="8"/>
      <c r="H112" s="8"/>
      <c r="I112" s="8"/>
      <c r="J112" s="92">
        <f>IFERROR(VLOOKUP(G113,AA104:AB110,2,FALSE)," ")</f>
        <v>245</v>
      </c>
      <c r="K112" s="93"/>
      <c r="L112" s="93"/>
      <c r="M112" s="94"/>
      <c r="N112" s="98">
        <f>IFERROR($AB$20/$J$112, " ")</f>
        <v>3.1020408163265305</v>
      </c>
      <c r="O112" s="99"/>
      <c r="P112" s="99"/>
      <c r="Q112" s="100"/>
      <c r="R112" s="92">
        <f>IFERROR($AB$20," ")</f>
        <v>760</v>
      </c>
      <c r="S112" s="93"/>
      <c r="T112" s="93"/>
      <c r="U112" s="94"/>
      <c r="V112"/>
      <c r="W112" s="8"/>
    </row>
    <row r="113" spans="4:23" ht="19.899999999999999" customHeight="1" thickBot="1" x14ac:dyDescent="0.3">
      <c r="D113" s="8"/>
      <c r="E113" s="104"/>
      <c r="F113" s="8"/>
      <c r="G113" s="8" t="str">
        <f>$L$10</f>
        <v>Year</v>
      </c>
      <c r="H113" s="8"/>
      <c r="I113" s="8"/>
      <c r="J113" s="95"/>
      <c r="K113" s="96"/>
      <c r="L113" s="96"/>
      <c r="M113" s="97"/>
      <c r="N113" s="101"/>
      <c r="O113" s="102"/>
      <c r="P113" s="102"/>
      <c r="Q113" s="103"/>
      <c r="R113" s="95"/>
      <c r="S113" s="96"/>
      <c r="T113" s="96"/>
      <c r="U113" s="97"/>
      <c r="V113"/>
      <c r="W113" s="8"/>
    </row>
    <row r="114" spans="4:23" ht="19.899999999999999" customHeight="1" x14ac:dyDescent="0.25">
      <c r="D114" s="8"/>
      <c r="E114" s="8"/>
      <c r="F114" s="8"/>
      <c r="G114" s="8"/>
      <c r="H114" s="8"/>
      <c r="I114" s="8"/>
      <c r="J114" s="8"/>
      <c r="K114" s="8"/>
      <c r="L114" s="8"/>
      <c r="M114" s="8"/>
      <c r="N114" s="8"/>
      <c r="O114" s="8"/>
      <c r="P114" s="8"/>
      <c r="Q114" s="8"/>
      <c r="R114" s="8"/>
      <c r="S114" s="8"/>
      <c r="T114" s="8"/>
      <c r="U114" s="8"/>
      <c r="V114"/>
      <c r="W114" s="8"/>
    </row>
    <row r="115" spans="4:23" ht="6" customHeight="1" x14ac:dyDescent="0.25"/>
  </sheetData>
  <sheetProtection algorithmName="SHA-512" hashValue="EjjuOeGPE9NXoDwVogGDue8BrrFhePx2IrKgWCrtMUzUD0a7vd+E3Xyze3Uh65AawHXY80WX0lg458lckBdAxw==" saltValue="S2wtql+HPHd37ICsutCxYA==" spinCount="100000" sheet="1" objects="1" scenarios="1" selectLockedCells="1" selectUnlockedCells="1"/>
  <mergeCells count="142">
    <mergeCell ref="H3:V3"/>
    <mergeCell ref="E5:E8"/>
    <mergeCell ref="H5:K5"/>
    <mergeCell ref="L5:V5"/>
    <mergeCell ref="H7:K7"/>
    <mergeCell ref="L7:V7"/>
    <mergeCell ref="AH7:AN10"/>
    <mergeCell ref="H8:K8"/>
    <mergeCell ref="L8:V8"/>
    <mergeCell ref="E10:E31"/>
    <mergeCell ref="H10:K11"/>
    <mergeCell ref="L10:V11"/>
    <mergeCell ref="H13:K14"/>
    <mergeCell ref="L13:V14"/>
    <mergeCell ref="H16:L17"/>
    <mergeCell ref="M16:Q17"/>
    <mergeCell ref="H22:K23"/>
    <mergeCell ref="L22:N23"/>
    <mergeCell ref="P22:S23"/>
    <mergeCell ref="T22:V23"/>
    <mergeCell ref="H24:K25"/>
    <mergeCell ref="L24:N25"/>
    <mergeCell ref="P24:S25"/>
    <mergeCell ref="T24:V25"/>
    <mergeCell ref="R16:V17"/>
    <mergeCell ref="H18:L18"/>
    <mergeCell ref="M18:Q18"/>
    <mergeCell ref="R18:V18"/>
    <mergeCell ref="H20:K21"/>
    <mergeCell ref="L20:N21"/>
    <mergeCell ref="P20:S21"/>
    <mergeCell ref="T20:V21"/>
    <mergeCell ref="H26:K27"/>
    <mergeCell ref="L26:N27"/>
    <mergeCell ref="P26:S27"/>
    <mergeCell ref="T26:V27"/>
    <mergeCell ref="E33:E46"/>
    <mergeCell ref="H33:V33"/>
    <mergeCell ref="H34:J34"/>
    <mergeCell ref="K34:L34"/>
    <mergeCell ref="M34:O34"/>
    <mergeCell ref="P34:Q34"/>
    <mergeCell ref="R34:T34"/>
    <mergeCell ref="U34:V34"/>
    <mergeCell ref="H36:I37"/>
    <mergeCell ref="J36:N37"/>
    <mergeCell ref="O36:R36"/>
    <mergeCell ref="S36:T37"/>
    <mergeCell ref="U36:V37"/>
    <mergeCell ref="O37:P37"/>
    <mergeCell ref="Q37:R37"/>
    <mergeCell ref="U39:V39"/>
    <mergeCell ref="H40:I41"/>
    <mergeCell ref="K40:N40"/>
    <mergeCell ref="O40:P40"/>
    <mergeCell ref="Q40:R40"/>
    <mergeCell ref="S40:T40"/>
    <mergeCell ref="U40:V40"/>
    <mergeCell ref="K41:N41"/>
    <mergeCell ref="O41:P41"/>
    <mergeCell ref="Q41:R41"/>
    <mergeCell ref="H38:I39"/>
    <mergeCell ref="K38:N38"/>
    <mergeCell ref="O38:P38"/>
    <mergeCell ref="Q38:R38"/>
    <mergeCell ref="S38:T38"/>
    <mergeCell ref="U38:V38"/>
    <mergeCell ref="K39:N39"/>
    <mergeCell ref="O39:P39"/>
    <mergeCell ref="Q39:R39"/>
    <mergeCell ref="S39:T39"/>
    <mergeCell ref="S41:T41"/>
    <mergeCell ref="U41:V41"/>
    <mergeCell ref="H42:I43"/>
    <mergeCell ref="K42:N42"/>
    <mergeCell ref="O42:P42"/>
    <mergeCell ref="Q42:R42"/>
    <mergeCell ref="S42:T42"/>
    <mergeCell ref="U42:V42"/>
    <mergeCell ref="K43:N43"/>
    <mergeCell ref="O43:P43"/>
    <mergeCell ref="Q43:R43"/>
    <mergeCell ref="S43:T43"/>
    <mergeCell ref="U43:V43"/>
    <mergeCell ref="H45:V45"/>
    <mergeCell ref="H46:V46"/>
    <mergeCell ref="E48:E68"/>
    <mergeCell ref="H49:I52"/>
    <mergeCell ref="J49:L52"/>
    <mergeCell ref="M49:N52"/>
    <mergeCell ref="O49:P52"/>
    <mergeCell ref="Q49:R52"/>
    <mergeCell ref="S49:T52"/>
    <mergeCell ref="U49:V52"/>
    <mergeCell ref="H53:I54"/>
    <mergeCell ref="J53:L54"/>
    <mergeCell ref="M53:N54"/>
    <mergeCell ref="O53:P54"/>
    <mergeCell ref="Q53:R54"/>
    <mergeCell ref="S53:T54"/>
    <mergeCell ref="U53:V54"/>
    <mergeCell ref="U56:V59"/>
    <mergeCell ref="H60:I61"/>
    <mergeCell ref="J60:L61"/>
    <mergeCell ref="M60:N61"/>
    <mergeCell ref="O60:P61"/>
    <mergeCell ref="Q60:R61"/>
    <mergeCell ref="S60:T61"/>
    <mergeCell ref="U60:V61"/>
    <mergeCell ref="H56:I59"/>
    <mergeCell ref="J56:L59"/>
    <mergeCell ref="M56:N59"/>
    <mergeCell ref="O56:P59"/>
    <mergeCell ref="Q56:R59"/>
    <mergeCell ref="S56:T59"/>
    <mergeCell ref="U63:V66"/>
    <mergeCell ref="H67:I68"/>
    <mergeCell ref="J67:L68"/>
    <mergeCell ref="M67:N68"/>
    <mergeCell ref="O67:P68"/>
    <mergeCell ref="Q67:R68"/>
    <mergeCell ref="S67:T68"/>
    <mergeCell ref="U67:V68"/>
    <mergeCell ref="H63:I66"/>
    <mergeCell ref="J63:L66"/>
    <mergeCell ref="M63:N66"/>
    <mergeCell ref="O63:P66"/>
    <mergeCell ref="Q63:R66"/>
    <mergeCell ref="S63:T66"/>
    <mergeCell ref="J112:M113"/>
    <mergeCell ref="N112:Q113"/>
    <mergeCell ref="R112:U113"/>
    <mergeCell ref="E70:E113"/>
    <mergeCell ref="H70:J70"/>
    <mergeCell ref="K70:V70"/>
    <mergeCell ref="K71:V71"/>
    <mergeCell ref="K72:V72"/>
    <mergeCell ref="K73:V73"/>
    <mergeCell ref="K74:V74"/>
    <mergeCell ref="J110:M111"/>
    <mergeCell ref="N110:Q111"/>
    <mergeCell ref="R110:U111"/>
  </mergeCells>
  <conditionalFormatting sqref="H55">
    <cfRule type="expression" dxfId="24" priority="5">
      <formula>IF(OR($L$10=$AA$6,$L$10=$AA$5,$L$10=AA9),TRUE, FALSE)</formula>
    </cfRule>
  </conditionalFormatting>
  <conditionalFormatting sqref="H62">
    <cfRule type="expression" dxfId="23" priority="7">
      <formula>IF(OR($L$10=$AA$4,$L$10=$AA$5,$L$10=$AA$7),TRUE, FALSE)</formula>
    </cfRule>
  </conditionalFormatting>
  <conditionalFormatting sqref="H34:L34">
    <cfRule type="expression" dxfId="22" priority="13">
      <formula>IF($L$10=$AA$8, TRUE, FALSE)</formula>
    </cfRule>
  </conditionalFormatting>
  <conditionalFormatting sqref="H33:V34">
    <cfRule type="expression" dxfId="21" priority="14">
      <formula>IF(OR($L$10=$AA$4, $L$10=$AA$5, $L$10=$AA$6, $L$10=0), TRUE, FALSE)</formula>
    </cfRule>
  </conditionalFormatting>
  <conditionalFormatting sqref="H48:V54">
    <cfRule type="expression" dxfId="20" priority="4">
      <formula>IF(OR($L$10=$AA$4,$L$10=$AA$6,$L$10=$AA$8),TRUE, FALSE)</formula>
    </cfRule>
  </conditionalFormatting>
  <conditionalFormatting sqref="H56:V61">
    <cfRule type="expression" dxfId="19" priority="6">
      <formula>IF(OR($L$10=$AA$6,$L$10=$AA$5,$L$10=$AA$9),TRUE, FALSE)</formula>
    </cfRule>
  </conditionalFormatting>
  <conditionalFormatting sqref="H63:V68">
    <cfRule type="expression" dxfId="18" priority="8">
      <formula>IF(OR($L$10=$AA$4,$L$10=$AA$5,$L$10=$AA$7),TRUE, FALSE)</formula>
    </cfRule>
  </conditionalFormatting>
  <conditionalFormatting sqref="I77:K108 S77:V108">
    <cfRule type="expression" dxfId="17" priority="21">
      <formula>IF($L$10=$AA$6, TRUE, FALSE)</formula>
    </cfRule>
  </conditionalFormatting>
  <conditionalFormatting sqref="I77:K108">
    <cfRule type="expression" dxfId="16" priority="1">
      <formula>IF($L$10=$AA$9, TRUE, FALSE)</formula>
    </cfRule>
  </conditionalFormatting>
  <conditionalFormatting sqref="I77:Q108">
    <cfRule type="expression" dxfId="15" priority="17">
      <formula>IF($L$10=$AA$5, TRUE, FALSE)</formula>
    </cfRule>
  </conditionalFormatting>
  <conditionalFormatting sqref="L20">
    <cfRule type="expression" dxfId="14" priority="9">
      <formula>IF(SUM(S38:T43)&gt;L20, TRUE, FALSE)</formula>
    </cfRule>
    <cfRule type="expression" dxfId="13" priority="10">
      <formula>IF(SUM(S38:T43)&lt;L20, TRUE, FALSE)</formula>
    </cfRule>
    <cfRule type="expression" dxfId="12" priority="25">
      <formula>IF(OR(AND($L$10=$AA$4,$L$20&gt;$AC$4), AND($L$10=$AA$5,$L$20&gt;$AC$5), AND($L$10=$AA$6,$L$20&gt;$AC$6),AND($L$10=$AA$10,$L$20&gt;$AC$10), AND($L$10=$AA$7,$L$20&gt;$AC$7), AND($L$10=$AA$8,$L$20&gt;$AC$8),AND($L$10=$AA$9,$L$20&gt;$AC$9)), TRUE,FALSE)</formula>
    </cfRule>
  </conditionalFormatting>
  <conditionalFormatting sqref="L24">
    <cfRule type="expression" dxfId="11" priority="22">
      <formula>IF(AND(OR($L$13=$AA$17,$L$13=$AA$16),$L$24&gt;0), TRUE, FALSE)</formula>
    </cfRule>
  </conditionalFormatting>
  <conditionalFormatting sqref="M34:Q34">
    <cfRule type="expression" dxfId="10" priority="11">
      <formula>IF($L$10=$AA$9, TRUE, FALSE)</formula>
    </cfRule>
  </conditionalFormatting>
  <conditionalFormatting sqref="M77:Q108">
    <cfRule type="expression" dxfId="9" priority="3">
      <formula>IF($L$10=$AA$7, TRUE, FALSE)</formula>
    </cfRule>
  </conditionalFormatting>
  <conditionalFormatting sqref="M77:V108">
    <cfRule type="expression" dxfId="8" priority="18">
      <formula>IF($L$10=$AA$4, TRUE, FALSE)</formula>
    </cfRule>
  </conditionalFormatting>
  <conditionalFormatting sqref="R34:V34">
    <cfRule type="expression" dxfId="7" priority="12">
      <formula>IF($L$10=$AA$7, TRUE, FALSE)</formula>
    </cfRule>
  </conditionalFormatting>
  <conditionalFormatting sqref="S38 S40 S42">
    <cfRule type="expression" dxfId="6" priority="16">
      <formula>IF(SUM($S$38+$S$40+$S$42)&gt;$L$20,"TRUE","FALSE")</formula>
    </cfRule>
  </conditionalFormatting>
  <conditionalFormatting sqref="S77:V108">
    <cfRule type="expression" dxfId="5" priority="2">
      <formula>IF($L$10=$AA$8, TRUE, FALSE)</formula>
    </cfRule>
  </conditionalFormatting>
  <conditionalFormatting sqref="T20">
    <cfRule type="expression" dxfId="4" priority="23">
      <formula>IF(AND(OR($L$13=$AA$17,$L$13=$AA$16),$T$20&gt;15), TRUE, IF(AND($L$13=$AA$18,$T$20&gt;30), TRUE, FALSE))</formula>
    </cfRule>
  </conditionalFormatting>
  <conditionalFormatting sqref="T24">
    <cfRule type="expression" dxfId="3" priority="24">
      <formula>IF(AND(OR($L$13=$AA$16,$L$13=$AA$17),$T$24&gt;0), TRUE, FALSE)</formula>
    </cfRule>
  </conditionalFormatting>
  <conditionalFormatting sqref="T26">
    <cfRule type="cellIs" dxfId="2" priority="19" operator="greaterThan">
      <formula>0</formula>
    </cfRule>
    <cfRule type="cellIs" dxfId="1" priority="20" operator="lessThan">
      <formula>0</formula>
    </cfRule>
  </conditionalFormatting>
  <conditionalFormatting sqref="T22:V23">
    <cfRule type="expression" dxfId="0" priority="15">
      <formula>IF($T$22&gt;15, TRUE, FALSE)</formula>
    </cfRule>
  </conditionalFormatting>
  <dataValidations count="8">
    <dataValidation allowBlank="1" showInputMessage="1" showErrorMessage="1" prompt="There are 13 funded weeks in Summer with a maxiumum of 22 weeks available for stretched offers." sqref="U34:V34" xr:uid="{16757C62-721D-4A69-A2BC-BDAB4C594E04}"/>
    <dataValidation allowBlank="1" showInputMessage="1" showErrorMessage="1" prompt="There are 11 funded weeks in Spring with a maxiumum of 13_x000a_ weeks available for stretched offers." sqref="P34:Q34" xr:uid="{9DA9A49D-C53A-4E78-96EF-4E4B0C03C1EE}"/>
    <dataValidation allowBlank="1" showInputMessage="1" showErrorMessage="1" prompt="There are 14 funded weeks in Autumn with a maxiumum of 17 weeks available for stretched offers." sqref="K34:L34" xr:uid="{7ED65647-B80D-4DF9-A618-54BE78AFBA9D}"/>
    <dataValidation type="whole" allowBlank="1" showInputMessage="1" showErrorMessage="1" error="The number of hours you have entered exceeds the hours available to claim per week for this child." sqref="L22:N23" xr:uid="{D5802B80-4300-4D44-B0FA-B0638FD22BEB}">
      <formula1>0</formula1>
      <formula2>15</formula2>
    </dataValidation>
    <dataValidation type="custom" allowBlank="1" showInputMessage="1" showErrorMessage="1" error="The number of hours you have entered exceeds the hours available to claim per week for this child." sqref="L24:N25" xr:uid="{5193FAA9-04C6-4A0C-BC0A-B78AA2341193}">
      <formula1>IF($L$13=$AA$16,$L$24=0,IF($L$13=$AA$17,$L$24=0,IF($L$13=$AA$18,$L$24&lt;=15)))</formula1>
    </dataValidation>
    <dataValidation type="list" allowBlank="1" showInputMessage="1" showErrorMessage="1" sqref="L13:V14" xr:uid="{5019C6D4-94B7-416D-AE0D-2C473CCDD735}">
      <formula1>$AA$16:$AA$18</formula1>
    </dataValidation>
    <dataValidation type="list" allowBlank="1" showInputMessage="1" showErrorMessage="1" sqref="L10:V11" xr:uid="{C1EAA3AD-D05D-4EEE-AB38-0C2375085E27}">
      <formula1>$AA$4:$AA$10</formula1>
    </dataValidation>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88067B1D-0941-4C6A-9155-C05FE6545311}">
      <formula1>IF($L$10=$AA$4,$L$20&lt;=$AC$4,IF($L$10=$AA$5,$L$20&lt;=$AC$5,IF($L$10=$AA$6,$L$20&lt;=$AC$6, IF($L$10=$AA$7,$L$20&lt;=$AC$7, IF($L$10=$AA$8,$L$20&lt;=$AC$8, IF($L$10=$AA$9,$L$20&lt;=$AC$9, IF($L$10=$AA$10,$L$20&lt;=$AC$10)))))))</formula1>
    </dataValidation>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1" max="16383" man="1"/>
    <brk id="68" max="16383" man="1"/>
  </rowBreaks>
  <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6C4BC-9ACC-40B5-9E3F-EEC85FE43451}">
  <sheetPr>
    <tabColor rgb="FFFF0000"/>
  </sheetPr>
  <dimension ref="A2:AP27"/>
  <sheetViews>
    <sheetView showGridLines="0" topLeftCell="E1" zoomScale="120" zoomScaleNormal="120" workbookViewId="0">
      <selection activeCell="L13" sqref="L13:V14"/>
    </sheetView>
  </sheetViews>
  <sheetFormatPr defaultColWidth="5.7109375" defaultRowHeight="19.899999999999999" customHeight="1" x14ac:dyDescent="0.2"/>
  <cols>
    <col min="1" max="2" width="5.7109375" style="60" hidden="1" customWidth="1"/>
    <col min="3" max="4" width="0" style="60" hidden="1" customWidth="1"/>
    <col min="5" max="6" width="5.7109375" style="60"/>
    <col min="7" max="7" width="4.85546875" style="60" customWidth="1"/>
    <col min="8" max="8" width="0.7109375" style="60" customWidth="1"/>
    <col min="9" max="9" width="1.28515625" style="60" customWidth="1"/>
    <col min="10" max="10" width="8.28515625" style="60" bestFit="1" customWidth="1"/>
    <col min="11" max="14" width="5.7109375" style="60"/>
    <col min="15" max="15" width="6.7109375" style="60" customWidth="1"/>
    <col min="16" max="20" width="5.7109375" style="60"/>
    <col min="21" max="21" width="5.7109375" style="60" customWidth="1"/>
    <col min="22" max="22" width="7.28515625" style="60" bestFit="1" customWidth="1"/>
    <col min="23" max="24" width="5.7109375" style="60"/>
    <col min="25" max="25" width="5.7109375" style="60" customWidth="1"/>
    <col min="26" max="31" width="5.7109375" style="60"/>
    <col min="32" max="32" width="23.42578125" style="60" hidden="1" customWidth="1"/>
    <col min="33" max="33" width="24" style="60" hidden="1" customWidth="1"/>
    <col min="34" max="34" width="14.7109375" style="60" hidden="1" customWidth="1"/>
    <col min="35" max="35" width="11.28515625" style="60" hidden="1" customWidth="1"/>
    <col min="36" max="36" width="4.5703125" style="60" hidden="1" customWidth="1"/>
    <col min="37" max="37" width="32.7109375" style="60" hidden="1" customWidth="1"/>
    <col min="38" max="39" width="5.7109375" style="60" hidden="1" customWidth="1"/>
    <col min="40" max="40" width="19.28515625" style="60" hidden="1" customWidth="1"/>
    <col min="41" max="41" width="2.28515625" style="60" hidden="1" customWidth="1"/>
    <col min="42" max="42" width="5.7109375" style="60" hidden="1" customWidth="1"/>
    <col min="43" max="44" width="5.7109375" style="60" customWidth="1"/>
    <col min="45" max="16384" width="5.7109375" style="60"/>
  </cols>
  <sheetData>
    <row r="2" spans="1:36" ht="19.899999999999999" customHeight="1" thickBot="1" x14ac:dyDescent="0.25">
      <c r="F2" s="61"/>
      <c r="G2" s="61"/>
      <c r="H2" s="61"/>
      <c r="I2" s="61"/>
      <c r="J2" s="61"/>
      <c r="K2" s="61"/>
      <c r="L2" s="61"/>
      <c r="M2" s="61"/>
      <c r="N2" s="61"/>
      <c r="O2" s="61"/>
      <c r="P2" s="61"/>
      <c r="Q2" s="61"/>
      <c r="R2" s="61"/>
      <c r="S2" s="61"/>
      <c r="T2" s="61"/>
      <c r="U2" s="61"/>
      <c r="V2" s="61"/>
      <c r="W2" s="61"/>
      <c r="X2" s="61"/>
      <c r="Y2" s="61"/>
      <c r="Z2" s="61"/>
      <c r="AA2" s="61"/>
      <c r="AB2" s="61"/>
      <c r="AC2" s="61"/>
      <c r="AD2" s="61"/>
    </row>
    <row r="3" spans="1:36" ht="19.899999999999999" customHeight="1" thickBot="1" x14ac:dyDescent="0.25">
      <c r="F3" s="61"/>
      <c r="G3" s="104" t="s">
        <v>78</v>
      </c>
      <c r="H3" s="61"/>
      <c r="I3" s="61"/>
      <c r="J3" s="137" t="s">
        <v>79</v>
      </c>
      <c r="K3" s="138"/>
      <c r="L3" s="138"/>
      <c r="M3" s="138"/>
      <c r="N3" s="138"/>
      <c r="O3" s="138"/>
      <c r="P3" s="138"/>
      <c r="Q3" s="138"/>
      <c r="R3" s="138"/>
      <c r="S3" s="138"/>
      <c r="T3" s="138"/>
      <c r="U3" s="138"/>
      <c r="V3" s="138"/>
      <c r="W3" s="138"/>
      <c r="X3" s="138"/>
      <c r="Y3" s="138"/>
      <c r="Z3" s="138"/>
      <c r="AA3" s="138"/>
      <c r="AB3" s="138"/>
      <c r="AC3" s="139"/>
      <c r="AD3" s="61"/>
    </row>
    <row r="4" spans="1:36" ht="19.899999999999999" customHeight="1" thickBot="1" x14ac:dyDescent="0.25">
      <c r="F4" s="61"/>
      <c r="G4" s="104"/>
      <c r="H4" s="61"/>
      <c r="I4" s="61"/>
      <c r="J4" s="61"/>
      <c r="K4" s="61"/>
      <c r="L4" s="61"/>
      <c r="M4" s="61"/>
      <c r="N4" s="61"/>
      <c r="O4" s="61"/>
      <c r="P4" s="61"/>
      <c r="Q4" s="61"/>
      <c r="R4" s="61"/>
      <c r="S4" s="61"/>
      <c r="T4" s="61"/>
      <c r="U4" s="61"/>
      <c r="V4" s="61"/>
      <c r="W4" s="61"/>
      <c r="X4" s="61"/>
      <c r="Y4" s="61"/>
      <c r="Z4" s="61"/>
      <c r="AA4" s="61"/>
      <c r="AB4" s="61"/>
      <c r="AC4" s="61"/>
      <c r="AD4" s="61"/>
    </row>
    <row r="5" spans="1:36" ht="19.899999999999999" customHeight="1" thickBot="1" x14ac:dyDescent="0.25">
      <c r="F5" s="61"/>
      <c r="G5" s="104"/>
      <c r="H5" s="57"/>
      <c r="I5" s="61"/>
      <c r="J5" s="227" t="s">
        <v>7</v>
      </c>
      <c r="K5" s="227"/>
      <c r="L5" s="227"/>
      <c r="M5" s="227"/>
      <c r="N5" s="228">
        <f>IFERROR('Stretched Offer Calculator'!$L$5, " ")</f>
        <v>0</v>
      </c>
      <c r="O5" s="228"/>
      <c r="P5" s="228"/>
      <c r="Q5" s="228"/>
      <c r="R5" s="228"/>
      <c r="S5" s="228"/>
      <c r="T5" s="228"/>
      <c r="U5" s="228"/>
      <c r="V5" s="228"/>
      <c r="W5" s="228"/>
      <c r="X5" s="228"/>
      <c r="Y5" s="61"/>
      <c r="Z5" s="61"/>
      <c r="AA5" s="61"/>
      <c r="AB5" s="61"/>
      <c r="AC5" s="61"/>
      <c r="AD5" s="61"/>
    </row>
    <row r="6" spans="1:36" ht="6" customHeight="1" thickBot="1" x14ac:dyDescent="0.25">
      <c r="F6" s="61"/>
      <c r="G6" s="104"/>
      <c r="H6" s="61"/>
      <c r="I6" s="61"/>
      <c r="J6" s="62"/>
      <c r="K6" s="62"/>
      <c r="L6" s="62"/>
      <c r="M6" s="62"/>
      <c r="N6" s="61"/>
      <c r="O6" s="61"/>
      <c r="P6" s="61"/>
      <c r="Q6" s="61"/>
      <c r="R6" s="61"/>
      <c r="S6" s="61"/>
      <c r="T6" s="61"/>
      <c r="U6" s="61"/>
      <c r="V6" s="61"/>
      <c r="W6" s="61"/>
      <c r="X6" s="61"/>
      <c r="Y6" s="61"/>
      <c r="Z6" s="61"/>
      <c r="AA6" s="61"/>
      <c r="AB6" s="61"/>
      <c r="AC6" s="61"/>
      <c r="AD6" s="61"/>
    </row>
    <row r="7" spans="1:36" ht="19.899999999999999" customHeight="1" thickBot="1" x14ac:dyDescent="0.25">
      <c r="F7" s="61"/>
      <c r="G7" s="104"/>
      <c r="H7" s="61"/>
      <c r="I7" s="61"/>
      <c r="J7" s="229" t="s">
        <v>10</v>
      </c>
      <c r="K7" s="230"/>
      <c r="L7" s="230"/>
      <c r="M7" s="231"/>
      <c r="N7" s="232">
        <f>IFERROR('Stretched Offer Calculator'!$L$7, " ")</f>
        <v>0</v>
      </c>
      <c r="O7" s="233"/>
      <c r="P7" s="233"/>
      <c r="Q7" s="233"/>
      <c r="R7" s="233"/>
      <c r="S7" s="233"/>
      <c r="T7" s="233"/>
      <c r="U7" s="233"/>
      <c r="V7" s="233"/>
      <c r="W7" s="233"/>
      <c r="X7" s="234"/>
      <c r="Y7" s="61"/>
      <c r="Z7" s="61"/>
      <c r="AA7" s="61"/>
      <c r="AB7" s="61"/>
      <c r="AC7" s="61"/>
      <c r="AD7" s="61"/>
      <c r="AF7" s="63" cm="1">
        <f t="array" ref="AF7:AJ14">'Stretched Offer Calculator'!AA3:AE10</f>
        <v>0</v>
      </c>
      <c r="AG7" s="64" t="str">
        <v>Funded weeks</v>
      </c>
      <c r="AH7" s="64" t="str">
        <v>Max weeks</v>
      </c>
      <c r="AI7" s="64" t="str">
        <v>Cumulative hours</v>
      </c>
      <c r="AJ7" s="65" t="str">
        <v xml:space="preserve">Max total hours available for term </v>
      </c>
    </row>
    <row r="8" spans="1:36" ht="19.899999999999999" customHeight="1" thickBot="1" x14ac:dyDescent="0.25">
      <c r="F8" s="61"/>
      <c r="G8" s="104"/>
      <c r="H8" s="61"/>
      <c r="I8" s="61"/>
      <c r="J8" s="229" t="s">
        <v>13</v>
      </c>
      <c r="K8" s="230"/>
      <c r="L8" s="230"/>
      <c r="M8" s="231"/>
      <c r="N8" s="235">
        <f>IFERROR('Stretched Offer Calculator'!$L$8, " ")</f>
        <v>0</v>
      </c>
      <c r="O8" s="236"/>
      <c r="P8" s="236"/>
      <c r="Q8" s="236"/>
      <c r="R8" s="236"/>
      <c r="S8" s="236"/>
      <c r="T8" s="236"/>
      <c r="U8" s="236"/>
      <c r="V8" s="236"/>
      <c r="W8" s="236"/>
      <c r="X8" s="237"/>
      <c r="Y8" s="61"/>
      <c r="Z8" s="61"/>
      <c r="AA8" s="61"/>
      <c r="AB8" s="61"/>
      <c r="AC8" s="61"/>
      <c r="AD8" s="61"/>
      <c r="AF8" s="66" t="str">
        <v>Spring Term</v>
      </c>
      <c r="AG8" s="60">
        <v>11</v>
      </c>
      <c r="AH8" s="60">
        <v>13</v>
      </c>
      <c r="AI8" s="60">
        <v>165</v>
      </c>
      <c r="AJ8" s="67" t="str">
        <v/>
      </c>
    </row>
    <row r="9" spans="1:36" ht="19.899999999999999" customHeight="1" thickBot="1" x14ac:dyDescent="0.25">
      <c r="F9" s="61"/>
      <c r="G9" s="104"/>
      <c r="H9" s="61"/>
      <c r="I9" s="61"/>
      <c r="J9" s="68"/>
      <c r="K9" s="68"/>
      <c r="L9" s="68"/>
      <c r="M9" s="68"/>
      <c r="N9" s="69"/>
      <c r="O9" s="69"/>
      <c r="P9" s="69"/>
      <c r="Q9" s="69"/>
      <c r="R9" s="69"/>
      <c r="S9" s="69"/>
      <c r="T9" s="69"/>
      <c r="U9" s="69"/>
      <c r="V9" s="69"/>
      <c r="W9" s="69"/>
      <c r="X9" s="69"/>
      <c r="Y9" s="61"/>
      <c r="Z9" s="61"/>
      <c r="AA9" s="61"/>
      <c r="AB9" s="61"/>
      <c r="AC9" s="61"/>
      <c r="AD9" s="61"/>
      <c r="AF9" s="66" t="str">
        <v>Autumn Term</v>
      </c>
      <c r="AG9" s="60">
        <v>14</v>
      </c>
      <c r="AH9" s="60">
        <v>17</v>
      </c>
      <c r="AI9" s="60">
        <v>210</v>
      </c>
      <c r="AJ9" s="67" t="str">
        <v/>
      </c>
    </row>
    <row r="10" spans="1:36" ht="19.899999999999999" customHeight="1" thickBot="1" x14ac:dyDescent="0.3">
      <c r="F10" s="61"/>
      <c r="G10" s="104"/>
      <c r="H10" s="61"/>
      <c r="I10" s="61"/>
      <c r="J10" s="220" t="s">
        <v>80</v>
      </c>
      <c r="K10" s="221"/>
      <c r="L10" s="221"/>
      <c r="M10" s="221"/>
      <c r="N10" s="221"/>
      <c r="O10" s="222"/>
      <c r="P10" s="238" t="str">
        <f>IFERROR('Stretched Offer Calculator'!$T$20, " ")</f>
        <v xml:space="preserve"> </v>
      </c>
      <c r="Q10" s="239"/>
      <c r="R10" s="240"/>
      <c r="S10" s="61"/>
      <c r="T10" s="241"/>
      <c r="U10" s="242"/>
      <c r="V10" s="242"/>
      <c r="W10" s="241" t="s">
        <v>81</v>
      </c>
      <c r="X10" s="242"/>
      <c r="Y10" s="242"/>
      <c r="Z10" s="241" t="s">
        <v>82</v>
      </c>
      <c r="AA10" s="242"/>
      <c r="AB10" s="243"/>
      <c r="AC10" s="61"/>
      <c r="AD10" s="61"/>
      <c r="AF10" s="66" t="str">
        <v>Summer Term</v>
      </c>
      <c r="AG10" s="60">
        <v>13</v>
      </c>
      <c r="AH10" s="60">
        <v>22</v>
      </c>
      <c r="AI10" s="60">
        <v>195</v>
      </c>
      <c r="AJ10" s="67" t="str">
        <v/>
      </c>
    </row>
    <row r="11" spans="1:36" ht="19.899999999999999" customHeight="1" thickBot="1" x14ac:dyDescent="0.3">
      <c r="F11" s="61"/>
      <c r="G11" s="104"/>
      <c r="H11" s="61"/>
      <c r="I11" s="61"/>
      <c r="J11" s="220" t="str">
        <f>'Stretched Offer Calculator'!R111</f>
        <v>Total hours attending</v>
      </c>
      <c r="K11" s="221"/>
      <c r="L11" s="221"/>
      <c r="M11" s="221"/>
      <c r="N11" s="221"/>
      <c r="O11" s="222"/>
      <c r="P11" s="239" t="str">
        <f>IFERROR('Stretched Offer Calculator'!$R$113," ")</f>
        <v xml:space="preserve"> </v>
      </c>
      <c r="Q11" s="239"/>
      <c r="R11" s="240"/>
      <c r="S11" s="61"/>
      <c r="T11" s="225" t="s">
        <v>83</v>
      </c>
      <c r="U11" s="226"/>
      <c r="V11" s="226"/>
      <c r="W11" s="207" t="str">
        <f>IFERROR('Stretched Offer Calculator'!U39, " ")</f>
        <v xml:space="preserve"> </v>
      </c>
      <c r="X11" s="208"/>
      <c r="Y11" s="208"/>
      <c r="Z11" s="207" t="str">
        <f>IFERROR(('Stretched Offer Calculator'!O39+'Stretched Offer Calculator'!Q39-'Stretched Offer Calculator'!T20)*('Stretched Offer Calculator'!S39), " ")</f>
        <v xml:space="preserve"> </v>
      </c>
      <c r="AA11" s="208"/>
      <c r="AB11" s="209"/>
      <c r="AC11" s="61"/>
      <c r="AD11" s="61"/>
      <c r="AF11" s="66" t="str">
        <v>Autumn &amp; Spring Term</v>
      </c>
      <c r="AG11" s="60">
        <v>25</v>
      </c>
      <c r="AH11" s="60">
        <v>30</v>
      </c>
      <c r="AI11" s="60">
        <v>375</v>
      </c>
      <c r="AJ11" s="67" t="str">
        <v/>
      </c>
    </row>
    <row r="12" spans="1:36" ht="19.899999999999999" customHeight="1" thickBot="1" x14ac:dyDescent="0.3">
      <c r="A12" s="60">
        <f>'Stretched Offer Calculator'!$L$10</f>
        <v>0</v>
      </c>
      <c r="F12" s="61"/>
      <c r="G12" s="104"/>
      <c r="H12" s="61"/>
      <c r="I12" s="61"/>
      <c r="J12" s="220" t="s">
        <v>84</v>
      </c>
      <c r="K12" s="221"/>
      <c r="L12" s="221"/>
      <c r="M12" s="221"/>
      <c r="N12" s="221"/>
      <c r="O12" s="222"/>
      <c r="P12" s="223" t="str">
        <f>IFERROR(IF($A$12=$AF$8,('Stretched Offer Calculator'!$O$41+'Stretched Offer Calculator'!$Q$41)*'Declaration (2)'!$AG$8,IF($A$12='Declaration (2)'!$AF$9,('Stretched Offer Calculator'!$O$39+'Stretched Offer Calculator'!$Q$39)*'Declaration (2)'!$AG$9,IF($A$12='Declaration (2)'!$AF$10,('Stretched Offer Calculator'!$O$43+'Stretched Offer Calculator'!$Q$43)*'Declaration (2)'!$AG$10,IF($A$12=$AF$11,('Stretched Offer Calculator'!$O$41+'Stretched Offer Calculator'!$Q$41)*$AG$8+('Stretched Offer Calculator'!$O$39+'Stretched Offer Calculator'!$Q$39)*$AG$9, IF($A$12=$AF$12,('Stretched Offer Calculator'!$O$41+'Stretched Offer Calculator'!$Q$41)*$AG$8+('Stretched Offer Calculator'!$O$43+'Stretched Offer Calculator'!$Q$43)*$AG$10, IF($A$12=$AF$13,('Stretched Offer Calculator'!$O$43+'Stretched Offer Calculator'!$Q$43)*$AG$10+('Stretched Offer Calculator'!$O$39+'Stretched Offer Calculator'!$Q$39)*$AG$9, IF($A$12=$AF$14,('Stretched Offer Calculator'!$O$41+'Stretched Offer Calculator'!$Q$41)*$AG$8+('Stretched Offer Calculator'!$O$39+'Stretched Offer Calculator'!$Q$39)*$AG$9+('Stretched Offer Calculator'!$O$43+'Stretched Offer Calculator'!$Q$43)*$AG$10, " "))))))), " ")</f>
        <v xml:space="preserve"> </v>
      </c>
      <c r="Q12" s="223"/>
      <c r="R12" s="224"/>
      <c r="S12" s="61"/>
      <c r="T12" s="225" t="s">
        <v>85</v>
      </c>
      <c r="U12" s="226"/>
      <c r="V12" s="226"/>
      <c r="W12" s="207" t="str">
        <f>IFERROR('Stretched Offer Calculator'!U41, " ")</f>
        <v xml:space="preserve"> </v>
      </c>
      <c r="X12" s="208"/>
      <c r="Y12" s="208"/>
      <c r="Z12" s="207" t="str">
        <f>IFERROR(('Stretched Offer Calculator'!O41+'Stretched Offer Calculator'!Q41-'Stretched Offer Calculator'!T20)*('Stretched Offer Calculator'!S41), " ")</f>
        <v xml:space="preserve"> </v>
      </c>
      <c r="AA12" s="208"/>
      <c r="AB12" s="209"/>
      <c r="AC12" s="61"/>
      <c r="AD12" s="61"/>
      <c r="AF12" s="66" t="str">
        <v>Spring &amp; Summer Term</v>
      </c>
      <c r="AG12" s="60">
        <v>24</v>
      </c>
      <c r="AH12" s="60">
        <v>35</v>
      </c>
      <c r="AI12" s="60">
        <v>360</v>
      </c>
      <c r="AJ12" s="67" t="str">
        <v/>
      </c>
    </row>
    <row r="13" spans="1:36" ht="19.899999999999999" customHeight="1" thickBot="1" x14ac:dyDescent="0.3">
      <c r="A13" s="60">
        <f>'Stretched Offer Calculator'!L13</f>
        <v>0</v>
      </c>
      <c r="F13" s="8"/>
      <c r="G13" s="104"/>
      <c r="H13" s="8"/>
      <c r="I13" s="8"/>
      <c r="J13" s="210" t="s">
        <v>86</v>
      </c>
      <c r="K13" s="211"/>
      <c r="L13" s="211"/>
      <c r="M13" s="211"/>
      <c r="N13" s="211"/>
      <c r="O13" s="212"/>
      <c r="P13" s="213" t="str">
        <f>IFERROR(IF(A12=AF8,('Stretched Offer Calculator'!O41+'Stretched Offer Calculator'!Q41)*('Stretched Offer Calculator'!S41-'Declaration (2)'!AG8), IF(A12='Declaration (2)'!AF9,('Stretched Offer Calculator'!O39+'Stretched Offer Calculator'!Q39)*('Stretched Offer Calculator'!S39-'Declaration (2)'!AG9), IF(A12='Declaration (2)'!AF10,('Stretched Offer Calculator'!O43+'Stretched Offer Calculator'!Q43)*('Stretched Offer Calculator'!S43-'Declaration (2)'!AG10), IF(A12='Declaration (2)'!AF11,('Stretched Offer Calculator'!O41+'Stretched Offer Calculator'!Q41)*('Stretched Offer Calculator'!S41-'Declaration (2)'!AG8)+('Stretched Offer Calculator'!O39+'Stretched Offer Calculator'!Q39)*('Stretched Offer Calculator'!S39-'Declaration (2)'!AG9), IF(A12='Declaration (2)'!AF12,('Stretched Offer Calculator'!O41+'Stretched Offer Calculator'!Q41)*('Stretched Offer Calculator'!S41-'Declaration (2)'!AG8)+('Stretched Offer Calculator'!O43+'Stretched Offer Calculator'!Q43)*('Stretched Offer Calculator'!S43-'Declaration (2)'!AG10),IF(A12='Declaration (2)'!AF13,('Stretched Offer Calculator'!O43+'Stretched Offer Calculator'!Q43)*('Stretched Offer Calculator'!S43-'Declaration (2)'!AG10)+('Stretched Offer Calculator'!O39+'Stretched Offer Calculator'!Q39)*('Stretched Offer Calculator'!S39-'Declaration (2)'!AG9),IF(A12='Declaration (2)'!AF14,('Stretched Offer Calculator'!O41+'Stretched Offer Calculator'!Q41)*('Stretched Offer Calculator'!S41-'Declaration (2)'!AG8)+('Stretched Offer Calculator'!O39+'Stretched Offer Calculator'!Q39)*('Stretched Offer Calculator'!S39-'Declaration (2)'!AG9)+('Stretched Offer Calculator'!O43+'Stretched Offer Calculator'!Q43)*('Stretched Offer Calculator'!S43-'Declaration (2)'!AG10), " ")))))))," ")</f>
        <v xml:space="preserve"> </v>
      </c>
      <c r="Q13" s="213"/>
      <c r="R13" s="214"/>
      <c r="S13" s="61"/>
      <c r="T13" s="215" t="s">
        <v>87</v>
      </c>
      <c r="U13" s="216"/>
      <c r="V13" s="216"/>
      <c r="W13" s="217" t="str">
        <f>IFERROR('Stretched Offer Calculator'!U43," ")</f>
        <v xml:space="preserve"> </v>
      </c>
      <c r="X13" s="218"/>
      <c r="Y13" s="218"/>
      <c r="Z13" s="217" t="str">
        <f>IFERROR(('Stretched Offer Calculator'!O43+'Stretched Offer Calculator'!Q43-'Stretched Offer Calculator'!T20)*('Stretched Offer Calculator'!S43)," ")</f>
        <v xml:space="preserve"> </v>
      </c>
      <c r="AA13" s="218"/>
      <c r="AB13" s="219"/>
      <c r="AC13" s="61"/>
      <c r="AD13" s="61"/>
      <c r="AF13" s="66" t="str">
        <v>Summer &amp; Autumn Term</v>
      </c>
      <c r="AG13" s="60">
        <v>27</v>
      </c>
      <c r="AH13" s="60">
        <v>39</v>
      </c>
      <c r="AI13" s="60">
        <v>405</v>
      </c>
      <c r="AJ13" s="67" t="str">
        <v/>
      </c>
    </row>
    <row r="14" spans="1:36" ht="19.899999999999999" customHeight="1" thickBot="1" x14ac:dyDescent="0.25">
      <c r="F14" s="8"/>
      <c r="G14" s="104"/>
      <c r="H14" s="8"/>
      <c r="I14" s="8"/>
      <c r="J14" s="73" t="str">
        <f>IF(AND(OR(A13=AF16,A13=AF17),P10&gt;15, ), "*There is an error on the calculator. Please correct before continuing.", IF(OR(AND(A12=AF8,P11&gt;AJ8),AND(A12=AF9,P11&gt;AJ9),AND(A12=AF10,P11&gt;AJ10),AND(A12=AF11,P11&gt;AJ11), AND(A12=AF12,P11&gt;AJ12), AND(A12=AF13,P11&gt;AJ13), AND(A12=AF14,P11&gt;AJ14)),"*There is an error on the calculator. Please correct before continuing.", " "))</f>
        <v xml:space="preserve"> </v>
      </c>
      <c r="K14" s="45"/>
      <c r="L14" s="45"/>
      <c r="M14" s="45"/>
      <c r="N14" s="45"/>
      <c r="O14" s="45"/>
      <c r="P14" s="45"/>
      <c r="Q14" s="45"/>
      <c r="R14" s="45"/>
      <c r="S14" s="45"/>
      <c r="T14" s="73" t="str">
        <f>IF(SUM(Z11:AB13)&gt;0.1,"*There is an error on the calculator. Please correct before continuing",IF(SUM(Z11:AB13)&lt;-0.1,"*There is an error on the calculator. Please correct before continuing."," "))</f>
        <v xml:space="preserve"> </v>
      </c>
      <c r="U14" s="45"/>
      <c r="V14" s="45"/>
      <c r="W14" s="45"/>
      <c r="X14" s="45"/>
      <c r="Y14" s="8"/>
      <c r="Z14" s="61"/>
      <c r="AA14" s="61"/>
      <c r="AB14" s="61"/>
      <c r="AC14" s="61"/>
      <c r="AD14" s="61"/>
      <c r="AF14" s="70" t="str">
        <v>Year</v>
      </c>
      <c r="AG14" s="71">
        <v>38</v>
      </c>
      <c r="AH14" s="71">
        <v>52</v>
      </c>
      <c r="AI14" s="71">
        <v>570</v>
      </c>
      <c r="AJ14" s="72" t="str">
        <v/>
      </c>
    </row>
    <row r="15" spans="1:36" ht="19.899999999999999" customHeight="1" thickBot="1" x14ac:dyDescent="0.25">
      <c r="F15" s="8"/>
      <c r="G15" s="104"/>
      <c r="H15" s="8"/>
      <c r="I15" s="8"/>
      <c r="J15" s="190" t="s">
        <v>88</v>
      </c>
      <c r="K15" s="190"/>
      <c r="L15" s="190"/>
      <c r="M15" s="190"/>
      <c r="N15" s="190"/>
      <c r="O15" s="190"/>
      <c r="P15" s="190"/>
      <c r="Q15" s="190"/>
      <c r="R15" s="190"/>
      <c r="S15" s="190"/>
      <c r="T15" s="190"/>
      <c r="U15" s="190"/>
      <c r="V15" s="190"/>
      <c r="W15" s="190"/>
      <c r="X15" s="190"/>
      <c r="Y15" s="190"/>
      <c r="Z15" s="192" t="s">
        <v>89</v>
      </c>
      <c r="AA15" s="193"/>
      <c r="AB15" s="193"/>
      <c r="AC15" s="200"/>
      <c r="AD15" s="61"/>
    </row>
    <row r="16" spans="1:36" ht="19.899999999999999" customHeight="1" x14ac:dyDescent="0.2">
      <c r="F16" s="8"/>
      <c r="G16" s="104"/>
      <c r="H16" s="8"/>
      <c r="I16" s="8"/>
      <c r="J16" s="190"/>
      <c r="K16" s="190"/>
      <c r="L16" s="190"/>
      <c r="M16" s="190"/>
      <c r="N16" s="190"/>
      <c r="O16" s="190"/>
      <c r="P16" s="190"/>
      <c r="Q16" s="190"/>
      <c r="R16" s="190"/>
      <c r="S16" s="190"/>
      <c r="T16" s="190"/>
      <c r="U16" s="190"/>
      <c r="V16" s="190"/>
      <c r="W16" s="190"/>
      <c r="X16" s="190"/>
      <c r="Y16" s="190"/>
      <c r="Z16" s="194"/>
      <c r="AA16" s="195"/>
      <c r="AB16" s="195"/>
      <c r="AC16" s="201"/>
      <c r="AD16" s="61"/>
      <c r="AF16" s="27" t="s">
        <v>24</v>
      </c>
    </row>
    <row r="17" spans="6:32" ht="19.899999999999999" customHeight="1" x14ac:dyDescent="0.2">
      <c r="F17" s="8"/>
      <c r="G17" s="104"/>
      <c r="H17" s="8"/>
      <c r="I17" s="8"/>
      <c r="J17" s="202" t="s">
        <v>116</v>
      </c>
      <c r="K17" s="202"/>
      <c r="L17" s="202"/>
      <c r="M17" s="202"/>
      <c r="N17" s="202"/>
      <c r="O17" s="202"/>
      <c r="P17" s="202"/>
      <c r="Q17" s="202"/>
      <c r="R17" s="202"/>
      <c r="S17" s="202"/>
      <c r="T17" s="202"/>
      <c r="U17" s="202"/>
      <c r="V17" s="202"/>
      <c r="W17" s="202"/>
      <c r="X17" s="202"/>
      <c r="Y17" s="203"/>
      <c r="Z17" s="192" t="s">
        <v>89</v>
      </c>
      <c r="AA17" s="193"/>
      <c r="AB17" s="193"/>
      <c r="AC17" s="196"/>
      <c r="AD17" s="61"/>
      <c r="AF17" s="28" t="s">
        <v>20</v>
      </c>
    </row>
    <row r="18" spans="6:32" ht="19.899999999999999" customHeight="1" thickBot="1" x14ac:dyDescent="0.25">
      <c r="F18" s="8"/>
      <c r="G18" s="104"/>
      <c r="H18" s="8"/>
      <c r="I18" s="8"/>
      <c r="J18" s="190"/>
      <c r="K18" s="190"/>
      <c r="L18" s="190"/>
      <c r="M18" s="190"/>
      <c r="N18" s="190"/>
      <c r="O18" s="190"/>
      <c r="P18" s="190"/>
      <c r="Q18" s="190"/>
      <c r="R18" s="190"/>
      <c r="S18" s="190"/>
      <c r="T18" s="190"/>
      <c r="U18" s="190"/>
      <c r="V18" s="190"/>
      <c r="W18" s="190"/>
      <c r="X18" s="190"/>
      <c r="Y18" s="191"/>
      <c r="Z18" s="204"/>
      <c r="AA18" s="205"/>
      <c r="AB18" s="205"/>
      <c r="AC18" s="206"/>
      <c r="AD18" s="61"/>
      <c r="AF18" s="29" t="s">
        <v>25</v>
      </c>
    </row>
    <row r="19" spans="6:32" ht="19.899999999999999" customHeight="1" x14ac:dyDescent="0.2">
      <c r="F19" s="8"/>
      <c r="G19" s="104"/>
      <c r="H19" s="8"/>
      <c r="I19" s="8"/>
      <c r="J19" s="190"/>
      <c r="K19" s="190"/>
      <c r="L19" s="190"/>
      <c r="M19" s="190"/>
      <c r="N19" s="190"/>
      <c r="O19" s="190"/>
      <c r="P19" s="190"/>
      <c r="Q19" s="190"/>
      <c r="R19" s="190"/>
      <c r="S19" s="190"/>
      <c r="T19" s="190"/>
      <c r="U19" s="190"/>
      <c r="V19" s="190"/>
      <c r="W19" s="190"/>
      <c r="X19" s="190"/>
      <c r="Y19" s="191"/>
      <c r="Z19" s="194"/>
      <c r="AA19" s="195"/>
      <c r="AB19" s="195"/>
      <c r="AC19" s="197"/>
      <c r="AD19" s="61"/>
    </row>
    <row r="20" spans="6:32" ht="19.899999999999999" customHeight="1" x14ac:dyDescent="0.2">
      <c r="F20" s="8"/>
      <c r="G20" s="104"/>
      <c r="H20" s="8"/>
      <c r="I20" s="8"/>
      <c r="J20" s="190" t="s">
        <v>117</v>
      </c>
      <c r="K20" s="190"/>
      <c r="L20" s="190"/>
      <c r="M20" s="190"/>
      <c r="N20" s="190"/>
      <c r="O20" s="190"/>
      <c r="P20" s="190"/>
      <c r="Q20" s="190"/>
      <c r="R20" s="190"/>
      <c r="S20" s="190"/>
      <c r="T20" s="190"/>
      <c r="U20" s="190"/>
      <c r="V20" s="190"/>
      <c r="W20" s="190"/>
      <c r="X20" s="190"/>
      <c r="Y20" s="191"/>
      <c r="Z20" s="192" t="s">
        <v>90</v>
      </c>
      <c r="AA20" s="193"/>
      <c r="AB20" s="193"/>
      <c r="AC20" s="196"/>
      <c r="AD20" s="61"/>
    </row>
    <row r="21" spans="6:32" ht="19.899999999999999" customHeight="1" x14ac:dyDescent="0.2">
      <c r="F21" s="8"/>
      <c r="G21" s="104"/>
      <c r="H21" s="8"/>
      <c r="I21" s="8"/>
      <c r="J21" s="190"/>
      <c r="K21" s="190"/>
      <c r="L21" s="190"/>
      <c r="M21" s="190"/>
      <c r="N21" s="190"/>
      <c r="O21" s="190"/>
      <c r="P21" s="190"/>
      <c r="Q21" s="190"/>
      <c r="R21" s="190"/>
      <c r="S21" s="190"/>
      <c r="T21" s="190"/>
      <c r="U21" s="190"/>
      <c r="V21" s="190"/>
      <c r="W21" s="190"/>
      <c r="X21" s="190"/>
      <c r="Y21" s="191"/>
      <c r="Z21" s="194"/>
      <c r="AA21" s="195"/>
      <c r="AB21" s="195"/>
      <c r="AC21" s="197"/>
      <c r="AD21" s="61"/>
    </row>
    <row r="22" spans="6:32" ht="19.899999999999999" customHeight="1" x14ac:dyDescent="0.2">
      <c r="F22" s="8"/>
      <c r="G22" s="104"/>
      <c r="H22" s="8"/>
      <c r="I22" s="8"/>
      <c r="J22" s="187" t="s">
        <v>91</v>
      </c>
      <c r="K22" s="187"/>
      <c r="L22" s="187"/>
      <c r="M22" s="187"/>
      <c r="N22" s="187"/>
      <c r="O22" s="187"/>
      <c r="P22" s="188"/>
      <c r="Q22" s="188"/>
      <c r="R22" s="188"/>
      <c r="S22" s="188"/>
      <c r="T22" s="188"/>
      <c r="U22" s="188"/>
      <c r="V22" s="188"/>
      <c r="W22" s="188"/>
      <c r="X22" s="198" t="s">
        <v>92</v>
      </c>
      <c r="Y22" s="198"/>
      <c r="Z22" s="199"/>
      <c r="AA22" s="199"/>
      <c r="AB22" s="199"/>
      <c r="AC22" s="199"/>
      <c r="AD22" s="61"/>
    </row>
    <row r="23" spans="6:32" ht="19.899999999999999" customHeight="1" x14ac:dyDescent="0.2">
      <c r="F23" s="8"/>
      <c r="G23" s="104"/>
      <c r="H23" s="8"/>
      <c r="I23" s="8"/>
      <c r="J23" s="187" t="s">
        <v>93</v>
      </c>
      <c r="K23" s="187"/>
      <c r="L23" s="187"/>
      <c r="M23" s="187"/>
      <c r="N23" s="187"/>
      <c r="O23" s="187"/>
      <c r="P23" s="188"/>
      <c r="Q23" s="188"/>
      <c r="R23" s="188"/>
      <c r="S23" s="188"/>
      <c r="T23" s="188"/>
      <c r="U23" s="188"/>
      <c r="V23" s="188"/>
      <c r="W23" s="188"/>
      <c r="X23" s="188"/>
      <c r="Y23" s="188"/>
      <c r="Z23" s="188"/>
      <c r="AA23" s="188"/>
      <c r="AB23" s="188"/>
      <c r="AC23" s="188"/>
      <c r="AD23" s="61"/>
    </row>
    <row r="24" spans="6:32" ht="19.899999999999999" customHeight="1" x14ac:dyDescent="0.2">
      <c r="F24" s="8"/>
      <c r="G24" s="104"/>
      <c r="H24" s="8"/>
      <c r="I24" s="8"/>
      <c r="J24" s="189" t="s">
        <v>94</v>
      </c>
      <c r="K24" s="189"/>
      <c r="L24" s="189"/>
      <c r="M24" s="189"/>
      <c r="N24" s="189"/>
      <c r="O24" s="189"/>
      <c r="P24" s="188"/>
      <c r="Q24" s="188"/>
      <c r="R24" s="188"/>
      <c r="S24" s="188"/>
      <c r="T24" s="188"/>
      <c r="U24" s="188"/>
      <c r="V24" s="188"/>
      <c r="W24" s="188"/>
      <c r="X24" s="188"/>
      <c r="Y24" s="188"/>
      <c r="Z24" s="188"/>
      <c r="AA24" s="188"/>
      <c r="AB24" s="188"/>
      <c r="AC24" s="188"/>
      <c r="AD24" s="61"/>
    </row>
    <row r="25" spans="6:32" ht="19.899999999999999" customHeight="1" x14ac:dyDescent="0.2">
      <c r="F25" s="8"/>
      <c r="G25" s="104"/>
      <c r="H25" s="8"/>
      <c r="I25" s="8"/>
      <c r="J25" s="189"/>
      <c r="K25" s="189"/>
      <c r="L25" s="189"/>
      <c r="M25" s="189"/>
      <c r="N25" s="189"/>
      <c r="O25" s="189"/>
      <c r="P25" s="188"/>
      <c r="Q25" s="188"/>
      <c r="R25" s="188"/>
      <c r="S25" s="188"/>
      <c r="T25" s="188"/>
      <c r="U25" s="188"/>
      <c r="V25" s="188"/>
      <c r="W25" s="188"/>
      <c r="X25" s="188"/>
      <c r="Y25" s="188"/>
      <c r="Z25" s="188"/>
      <c r="AA25" s="188"/>
      <c r="AB25" s="188"/>
      <c r="AC25" s="188"/>
      <c r="AD25" s="61"/>
    </row>
    <row r="26" spans="6:32" ht="19.899999999999999" customHeight="1" x14ac:dyDescent="0.2">
      <c r="F26" s="61"/>
      <c r="G26" s="104"/>
      <c r="H26" s="61"/>
      <c r="I26" s="61"/>
      <c r="J26" s="189"/>
      <c r="K26" s="189"/>
      <c r="L26" s="189"/>
      <c r="M26" s="189"/>
      <c r="N26" s="189"/>
      <c r="O26" s="189"/>
      <c r="P26" s="188"/>
      <c r="Q26" s="188"/>
      <c r="R26" s="188"/>
      <c r="S26" s="188"/>
      <c r="T26" s="188"/>
      <c r="U26" s="188"/>
      <c r="V26" s="188"/>
      <c r="W26" s="188"/>
      <c r="X26" s="188"/>
      <c r="Y26" s="188"/>
      <c r="Z26" s="188"/>
      <c r="AA26" s="188"/>
      <c r="AB26" s="188"/>
      <c r="AC26" s="188"/>
      <c r="AD26" s="61"/>
    </row>
    <row r="27" spans="6:32" ht="19.899999999999999" customHeight="1" x14ac:dyDescent="0.2">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row>
  </sheetData>
  <sheetProtection selectLockedCells="1"/>
  <mergeCells count="45">
    <mergeCell ref="G3:G26"/>
    <mergeCell ref="J3:AC3"/>
    <mergeCell ref="J5:M5"/>
    <mergeCell ref="N5:X5"/>
    <mergeCell ref="J7:M7"/>
    <mergeCell ref="N7:X7"/>
    <mergeCell ref="J8:M8"/>
    <mergeCell ref="N8:X8"/>
    <mergeCell ref="J10:O10"/>
    <mergeCell ref="P10:R10"/>
    <mergeCell ref="T10:V10"/>
    <mergeCell ref="W10:Y10"/>
    <mergeCell ref="Z10:AB10"/>
    <mergeCell ref="J11:O11"/>
    <mergeCell ref="P11:R11"/>
    <mergeCell ref="T11:V11"/>
    <mergeCell ref="W11:Y11"/>
    <mergeCell ref="Z11:AB11"/>
    <mergeCell ref="J13:O13"/>
    <mergeCell ref="P13:R13"/>
    <mergeCell ref="T13:V13"/>
    <mergeCell ref="W13:Y13"/>
    <mergeCell ref="Z13:AB13"/>
    <mergeCell ref="J12:O12"/>
    <mergeCell ref="P12:R12"/>
    <mergeCell ref="T12:V12"/>
    <mergeCell ref="W12:Y12"/>
    <mergeCell ref="Z12:AB12"/>
    <mergeCell ref="J15:Y16"/>
    <mergeCell ref="Z15:AB16"/>
    <mergeCell ref="AC15:AC16"/>
    <mergeCell ref="J17:Y19"/>
    <mergeCell ref="Z17:AB19"/>
    <mergeCell ref="AC17:AC19"/>
    <mergeCell ref="J23:O23"/>
    <mergeCell ref="P23:AC23"/>
    <mergeCell ref="J24:O26"/>
    <mergeCell ref="P24:AC26"/>
    <mergeCell ref="J20:Y21"/>
    <mergeCell ref="Z20:AB21"/>
    <mergeCell ref="AC20:AC21"/>
    <mergeCell ref="J22:O22"/>
    <mergeCell ref="P22:W22"/>
    <mergeCell ref="X22:Y22"/>
    <mergeCell ref="Z22:AC22"/>
  </mergeCells>
  <conditionalFormatting sqref="P10:R11">
    <cfRule type="expression" dxfId="188" priority="1">
      <formula>IF(AND(OR(A13=AF16,A13=AF17),P10&gt;15, ), TRUE, IF(OR(AND(A12=AF8,P11&gt;AJ8),AND(A12=AF9,P11&gt;AJ9),AND(A12=AF10,P11&gt;AJ10),AND(A12=AF11,P11&gt;AJ11), AND(A12=AF12,P11&gt;AJ12), AND(A12=AF13,P11&gt;AJ13), AND(A12=AF14,P11&gt;AJ14)), TRUE, FALSE))</formula>
    </cfRule>
  </conditionalFormatting>
  <conditionalFormatting sqref="T10:AB13">
    <cfRule type="expression" dxfId="187" priority="3">
      <formula>IF(OR($A$12=$AF$8,$A$12=$AF$9,$A$12=$AF$10), TRUE, FALSE)</formula>
    </cfRule>
  </conditionalFormatting>
  <conditionalFormatting sqref="Z11:AB13">
    <cfRule type="expression" dxfId="186" priority="2">
      <formula>IF(SUM($Z$11:$AB$13)&gt;0.1, TRUE, IF(SUM($Z$11:$AB$13)&lt;-0.1, TRUE, FALSE))</formula>
    </cfRule>
  </conditionalFormatting>
  <pageMargins left="0.23622047244094491" right="0.23622047244094491" top="0.74803149606299213" bottom="0.74803149606299213" header="0.31496062992125984" footer="0.31496062992125984"/>
  <pageSetup paperSize="9" orientation="landscape" r:id="rId1"/>
  <headerFooter>
    <oddHeader>&amp;R&amp;G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1265" r:id="rId5" name="Check Box 1">
              <controlPr defaultSize="0" autoFill="0" autoLine="0" autoPict="0">
                <anchor moveWithCells="1">
                  <from>
                    <xdr:col>28</xdr:col>
                    <xdr:colOff>57150</xdr:colOff>
                    <xdr:row>14</xdr:row>
                    <xdr:rowOff>123825</xdr:rowOff>
                  </from>
                  <to>
                    <xdr:col>29</xdr:col>
                    <xdr:colOff>0</xdr:colOff>
                    <xdr:row>15</xdr:row>
                    <xdr:rowOff>133350</xdr:rowOff>
                  </to>
                </anchor>
              </controlPr>
            </control>
          </mc:Choice>
        </mc:AlternateContent>
        <mc:AlternateContent xmlns:mc="http://schemas.openxmlformats.org/markup-compatibility/2006">
          <mc:Choice Requires="x14">
            <control shapeId="11266" r:id="rId6" name="Check Box 2">
              <controlPr defaultSize="0" autoFill="0" autoLine="0" autoPict="0">
                <anchor moveWithCells="1">
                  <from>
                    <xdr:col>28</xdr:col>
                    <xdr:colOff>57150</xdr:colOff>
                    <xdr:row>16</xdr:row>
                    <xdr:rowOff>247650</xdr:rowOff>
                  </from>
                  <to>
                    <xdr:col>29</xdr:col>
                    <xdr:colOff>0</xdr:colOff>
                    <xdr:row>18</xdr:row>
                    <xdr:rowOff>19050</xdr:rowOff>
                  </to>
                </anchor>
              </controlPr>
            </control>
          </mc:Choice>
        </mc:AlternateContent>
        <mc:AlternateContent xmlns:mc="http://schemas.openxmlformats.org/markup-compatibility/2006">
          <mc:Choice Requires="x14">
            <control shapeId="11267" r:id="rId7" name="Check Box 3">
              <controlPr defaultSize="0" autoFill="0" autoLine="0" autoPict="0">
                <anchor moveWithCells="1">
                  <from>
                    <xdr:col>28</xdr:col>
                    <xdr:colOff>57150</xdr:colOff>
                    <xdr:row>19</xdr:row>
                    <xdr:rowOff>123825</xdr:rowOff>
                  </from>
                  <to>
                    <xdr:col>29</xdr:col>
                    <xdr:colOff>0</xdr:colOff>
                    <xdr:row>20</xdr:row>
                    <xdr:rowOff>133350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EC75D-1FDA-4F5F-B6D2-D006C6715CFB}">
  <sheetPr>
    <tabColor theme="7" tint="0.79998168889431442"/>
    <pageSetUpPr autoPageBreaks="0"/>
  </sheetPr>
  <dimension ref="J1:AT122"/>
  <sheetViews>
    <sheetView showGridLines="0" showRowColHeaders="0" topLeftCell="D74" zoomScale="106" zoomScaleNormal="110" workbookViewId="0">
      <selection activeCell="J1" sqref="J1"/>
    </sheetView>
  </sheetViews>
  <sheetFormatPr defaultColWidth="5.7109375" defaultRowHeight="19.899999999999999" customHeight="1" x14ac:dyDescent="0.25"/>
  <cols>
    <col min="1" max="11" width="5.7109375" style="9"/>
    <col min="12" max="12" width="1.42578125" style="9" customWidth="1"/>
    <col min="13" max="13" width="5.7109375" style="9" hidden="1" customWidth="1"/>
    <col min="14" max="27" width="5.7109375" style="9"/>
    <col min="28" max="28" width="5.7109375" style="46"/>
    <col min="29" max="30" width="5.7109375" style="9"/>
    <col min="31" max="32" width="0" style="9" hidden="1" customWidth="1"/>
    <col min="33" max="33" width="20.28515625" style="9" hidden="1" customWidth="1"/>
    <col min="34" max="34" width="20.85546875" style="9" hidden="1" customWidth="1"/>
    <col min="35" max="36" width="9.28515625" style="9" hidden="1" customWidth="1"/>
    <col min="37" max="37" width="10.5703125" style="9" hidden="1" customWidth="1"/>
    <col min="38" max="38" width="21.28515625" style="9" hidden="1" customWidth="1"/>
    <col min="39" max="39" width="22.28515625" style="9" hidden="1" customWidth="1"/>
    <col min="40" max="16384" width="5.7109375" style="9"/>
  </cols>
  <sheetData>
    <row r="1" spans="10:46" ht="19.899999999999999" customHeight="1" x14ac:dyDescent="0.25">
      <c r="J1" s="59" t="s">
        <v>95</v>
      </c>
    </row>
    <row r="2" spans="10:46" ht="19.899999999999999" customHeight="1" thickBot="1" x14ac:dyDescent="0.3">
      <c r="J2" s="8"/>
      <c r="K2" s="8"/>
      <c r="L2" s="8"/>
      <c r="M2" s="8"/>
      <c r="N2" s="8"/>
      <c r="O2" s="8"/>
      <c r="P2" s="8"/>
      <c r="Q2" s="8"/>
      <c r="R2" s="8"/>
      <c r="S2" s="8"/>
      <c r="T2" s="8"/>
      <c r="U2" s="8"/>
      <c r="V2" s="8"/>
      <c r="W2" s="8"/>
      <c r="X2" s="8"/>
      <c r="Y2" s="8"/>
      <c r="Z2" s="8"/>
      <c r="AA2" s="8"/>
      <c r="AB2"/>
      <c r="AC2" s="8"/>
      <c r="AN2" s="46"/>
      <c r="AO2" s="46"/>
      <c r="AP2" s="46"/>
      <c r="AQ2" s="46"/>
      <c r="AR2" s="46"/>
      <c r="AS2" s="46"/>
      <c r="AT2" s="46"/>
    </row>
    <row r="3" spans="10:46" ht="19.899999999999999" customHeight="1" thickBot="1" x14ac:dyDescent="0.3">
      <c r="J3" s="8"/>
      <c r="K3" s="8"/>
      <c r="L3" s="8"/>
      <c r="M3" s="8"/>
      <c r="N3" s="176" t="s">
        <v>0</v>
      </c>
      <c r="O3" s="176"/>
      <c r="P3" s="176"/>
      <c r="Q3" s="176"/>
      <c r="R3" s="176"/>
      <c r="S3" s="176"/>
      <c r="T3" s="176"/>
      <c r="U3" s="176"/>
      <c r="V3" s="176"/>
      <c r="W3" s="176"/>
      <c r="X3" s="176"/>
      <c r="Y3" s="176"/>
      <c r="Z3" s="176"/>
      <c r="AA3" s="176"/>
      <c r="AB3" s="176"/>
      <c r="AC3" s="10"/>
      <c r="AD3" s="11"/>
      <c r="AE3" s="11"/>
      <c r="AG3" s="12"/>
      <c r="AH3" s="13" t="s">
        <v>1</v>
      </c>
      <c r="AI3" s="13" t="s">
        <v>2</v>
      </c>
      <c r="AJ3" s="13"/>
      <c r="AK3" s="14" t="s">
        <v>4</v>
      </c>
      <c r="AN3" s="46"/>
      <c r="AO3" s="46"/>
      <c r="AP3" s="46"/>
      <c r="AQ3" s="46"/>
      <c r="AR3" s="46"/>
      <c r="AS3" s="46"/>
      <c r="AT3" s="46"/>
    </row>
    <row r="4" spans="10:46" ht="19.899999999999999" customHeight="1" thickBot="1" x14ac:dyDescent="0.3">
      <c r="J4" s="8"/>
      <c r="K4" s="15"/>
      <c r="L4" s="8"/>
      <c r="M4" s="8"/>
      <c r="N4" s="16"/>
      <c r="O4" s="16"/>
      <c r="P4" s="16"/>
      <c r="Q4" s="16"/>
      <c r="R4" s="16"/>
      <c r="S4" s="8"/>
      <c r="T4" s="8"/>
      <c r="U4" s="8"/>
      <c r="V4" s="8"/>
      <c r="W4" s="8"/>
      <c r="X4" s="8"/>
      <c r="Y4" s="8"/>
      <c r="Z4" s="8"/>
      <c r="AA4" s="8"/>
      <c r="AB4"/>
      <c r="AC4" s="10"/>
      <c r="AD4" s="11"/>
      <c r="AE4" s="11"/>
      <c r="AG4" s="17" t="s">
        <v>5</v>
      </c>
      <c r="AH4" s="18">
        <v>11</v>
      </c>
      <c r="AI4" s="18">
        <v>13</v>
      </c>
      <c r="AJ4" s="18">
        <v>165</v>
      </c>
      <c r="AK4" s="19" t="str">
        <f>IF(AND($R$10=$AG$4,$R$13=$AG$16),165, IF(AND($R$10=$AG$4,$R$13=$AG$17),165, IF(AND($R$10=$AG$4,$R$13=$AG$18), 330, " ")))</f>
        <v xml:space="preserve"> </v>
      </c>
      <c r="AN4" s="46"/>
      <c r="AO4" s="46"/>
      <c r="AP4" s="46"/>
      <c r="AQ4" s="46"/>
      <c r="AR4" s="46"/>
      <c r="AS4" s="46"/>
      <c r="AT4" s="46"/>
    </row>
    <row r="5" spans="10:46" ht="19.899999999999999" customHeight="1" thickBot="1" x14ac:dyDescent="0.3">
      <c r="J5" s="8"/>
      <c r="K5" s="177" t="s">
        <v>6</v>
      </c>
      <c r="L5" s="8"/>
      <c r="M5" s="8"/>
      <c r="N5" s="178" t="s">
        <v>7</v>
      </c>
      <c r="O5" s="178"/>
      <c r="P5" s="178"/>
      <c r="Q5" s="178"/>
      <c r="R5" s="244" t="s">
        <v>96</v>
      </c>
      <c r="S5" s="244"/>
      <c r="T5" s="244"/>
      <c r="U5" s="244"/>
      <c r="V5" s="244"/>
      <c r="W5" s="244"/>
      <c r="X5" s="244"/>
      <c r="Y5" s="244"/>
      <c r="Z5" s="244"/>
      <c r="AA5" s="244"/>
      <c r="AB5" s="244"/>
      <c r="AC5" s="10"/>
      <c r="AD5" s="11"/>
      <c r="AE5" s="11"/>
      <c r="AG5" s="20" t="s">
        <v>8</v>
      </c>
      <c r="AH5" s="9">
        <v>14</v>
      </c>
      <c r="AI5" s="9">
        <v>17</v>
      </c>
      <c r="AJ5" s="9">
        <v>210</v>
      </c>
      <c r="AK5" s="21" t="str">
        <f>IF(AND($R$10=$AG$5,$R$13=$AG$16),210, IF(AND($R$10=$AG$5,$R$13=$AG$17),210, IF(AND($R$10=$AG$5,$R$13=$AG$18), 420, " ")))</f>
        <v xml:space="preserve"> </v>
      </c>
      <c r="AN5" s="46"/>
      <c r="AO5" s="46"/>
      <c r="AP5" s="46"/>
      <c r="AQ5" s="46"/>
      <c r="AR5" s="46"/>
      <c r="AS5" s="46"/>
      <c r="AT5" s="46"/>
    </row>
    <row r="6" spans="10:46" ht="8.4499999999999993" customHeight="1" thickBot="1" x14ac:dyDescent="0.3">
      <c r="J6" s="8"/>
      <c r="K6" s="177"/>
      <c r="L6" s="8"/>
      <c r="M6" s="8"/>
      <c r="N6" s="10"/>
      <c r="O6" s="10"/>
      <c r="P6" s="10"/>
      <c r="Q6" s="10"/>
      <c r="R6" s="10"/>
      <c r="S6" s="8"/>
      <c r="T6" s="8"/>
      <c r="U6" s="8"/>
      <c r="V6" s="8"/>
      <c r="W6" s="8"/>
      <c r="X6" s="8"/>
      <c r="Y6" s="8"/>
      <c r="Z6" s="8"/>
      <c r="AA6" s="8"/>
      <c r="AB6"/>
      <c r="AC6" s="10"/>
      <c r="AD6" s="11"/>
      <c r="AE6" s="11"/>
      <c r="AG6" s="20" t="s">
        <v>9</v>
      </c>
      <c r="AH6" s="9">
        <v>13</v>
      </c>
      <c r="AI6" s="9">
        <v>22</v>
      </c>
      <c r="AJ6" s="9">
        <v>195</v>
      </c>
      <c r="AK6" s="21" t="str">
        <f>IF(AND($R$10=$AG$6,$R$13=$AG$16),195, IF(AND($R$10=$AG$6,$R$13=$AG$17),195, IF(AND($R$10=$AG$6,$R$13=$AG$18), 390, " ")))</f>
        <v xml:space="preserve"> </v>
      </c>
      <c r="AN6" s="46"/>
      <c r="AO6" s="46"/>
      <c r="AP6" s="46"/>
      <c r="AQ6" s="46"/>
      <c r="AR6" s="46"/>
      <c r="AS6" s="46"/>
      <c r="AT6" s="46"/>
    </row>
    <row r="7" spans="10:46" ht="19.899999999999999" customHeight="1" thickBot="1" x14ac:dyDescent="0.3">
      <c r="J7" s="8"/>
      <c r="K7" s="177"/>
      <c r="L7" s="8"/>
      <c r="M7" s="8"/>
      <c r="N7" s="178" t="s">
        <v>10</v>
      </c>
      <c r="O7" s="178"/>
      <c r="P7" s="178"/>
      <c r="Q7" s="178"/>
      <c r="R7" s="244" t="s">
        <v>97</v>
      </c>
      <c r="S7" s="244"/>
      <c r="T7" s="244"/>
      <c r="U7" s="244"/>
      <c r="V7" s="244"/>
      <c r="W7" s="244"/>
      <c r="X7" s="244"/>
      <c r="Y7" s="244"/>
      <c r="Z7" s="244"/>
      <c r="AA7" s="244"/>
      <c r="AB7" s="244"/>
      <c r="AC7" s="10"/>
      <c r="AD7" s="11"/>
      <c r="AE7" s="11"/>
      <c r="AG7" s="23" t="s">
        <v>11</v>
      </c>
      <c r="AH7" s="9">
        <f>AH4+AH5</f>
        <v>25</v>
      </c>
      <c r="AI7" s="9">
        <f>AI4+AI5</f>
        <v>30</v>
      </c>
      <c r="AJ7" s="9">
        <f>AJ4+AJ5</f>
        <v>375</v>
      </c>
      <c r="AK7" s="21" t="str">
        <f>IF(AND($R$10=$AG$7,$R$13=$AG$16),375, IF(AND($R$10=$AG$7,$R$13=$AG$17),375, IF(AND($R$10=$AG$7,$R$13=$AG$18), 750, " ")))</f>
        <v xml:space="preserve"> </v>
      </c>
    </row>
    <row r="8" spans="10:46" ht="19.899999999999999" customHeight="1" thickBot="1" x14ac:dyDescent="0.3">
      <c r="J8" s="8"/>
      <c r="K8" s="177"/>
      <c r="L8" s="8"/>
      <c r="M8" s="8"/>
      <c r="N8" s="178" t="s">
        <v>13</v>
      </c>
      <c r="O8" s="178"/>
      <c r="P8" s="178"/>
      <c r="Q8" s="178"/>
      <c r="R8" s="245">
        <v>43831</v>
      </c>
      <c r="S8" s="244"/>
      <c r="T8" s="244"/>
      <c r="U8" s="244"/>
      <c r="V8" s="244"/>
      <c r="W8" s="244"/>
      <c r="X8" s="244"/>
      <c r="Y8" s="244"/>
      <c r="Z8" s="244"/>
      <c r="AA8" s="244"/>
      <c r="AB8" s="244"/>
      <c r="AC8" s="10"/>
      <c r="AD8" s="11"/>
      <c r="AE8" s="11"/>
      <c r="AG8" s="23" t="s">
        <v>14</v>
      </c>
      <c r="AH8" s="9">
        <f>AH4+AH6</f>
        <v>24</v>
      </c>
      <c r="AI8" s="9">
        <f>AI4+AI6</f>
        <v>35</v>
      </c>
      <c r="AJ8" s="9">
        <f>AJ4+AJ6</f>
        <v>360</v>
      </c>
      <c r="AK8" s="21" t="str">
        <f>IF(AND($R$10=$AG$8,$R$13=$AG$16),360, IF(AND($R$10=$AG$8,$R$13=$AG$17),360, IF(AND($R$10=$AG$8,$R$13=$AG$18), 720, " ")))</f>
        <v xml:space="preserve"> </v>
      </c>
    </row>
    <row r="9" spans="10:46" ht="19.899999999999999" customHeight="1" thickBot="1" x14ac:dyDescent="0.3">
      <c r="J9" s="8"/>
      <c r="K9" s="15"/>
      <c r="L9" s="8"/>
      <c r="M9" s="8"/>
      <c r="N9" s="16"/>
      <c r="O9" s="16"/>
      <c r="P9" s="16"/>
      <c r="Q9" s="16"/>
      <c r="R9" s="16"/>
      <c r="S9" s="8"/>
      <c r="T9" s="8"/>
      <c r="U9" s="8"/>
      <c r="V9" s="8"/>
      <c r="W9" s="8"/>
      <c r="X9" s="8"/>
      <c r="Y9" s="8"/>
      <c r="Z9" s="8"/>
      <c r="AA9" s="8"/>
      <c r="AB9"/>
      <c r="AC9" s="10"/>
      <c r="AD9" s="11"/>
      <c r="AE9" s="11"/>
      <c r="AG9" s="23" t="s">
        <v>15</v>
      </c>
      <c r="AH9" s="9">
        <f>AH6+AH5</f>
        <v>27</v>
      </c>
      <c r="AI9" s="9">
        <f>AI6+AI5</f>
        <v>39</v>
      </c>
      <c r="AJ9" s="9">
        <f>AJ6+AJ5</f>
        <v>405</v>
      </c>
      <c r="AK9" s="21" t="str">
        <f>IF(AND($R$10=$AG$9,$R$13=$AG$16),405, IF(AND($R$10=$AG$9,$R$13=$AG$17),405, IF(AND($R$10=$AG$9,$R$13=$AG$18), 810, " ")))</f>
        <v xml:space="preserve"> </v>
      </c>
    </row>
    <row r="10" spans="10:46" ht="19.899999999999999" customHeight="1" thickBot="1" x14ac:dyDescent="0.3">
      <c r="J10" s="8"/>
      <c r="K10" s="104" t="s">
        <v>16</v>
      </c>
      <c r="L10" s="8"/>
      <c r="M10" s="8"/>
      <c r="N10" s="182" t="s">
        <v>17</v>
      </c>
      <c r="O10" s="182"/>
      <c r="P10" s="182"/>
      <c r="Q10" s="182"/>
      <c r="R10" s="246" t="s">
        <v>18</v>
      </c>
      <c r="S10" s="246"/>
      <c r="T10" s="246"/>
      <c r="U10" s="246"/>
      <c r="V10" s="246"/>
      <c r="W10" s="246"/>
      <c r="X10" s="246"/>
      <c r="Y10" s="246"/>
      <c r="Z10" s="246"/>
      <c r="AA10" s="246"/>
      <c r="AB10" s="246"/>
      <c r="AC10" s="10"/>
      <c r="AD10" s="11"/>
      <c r="AE10" s="11"/>
      <c r="AG10" s="24" t="s">
        <v>18</v>
      </c>
      <c r="AH10" s="25">
        <v>38</v>
      </c>
      <c r="AI10" s="25">
        <v>52</v>
      </c>
      <c r="AJ10" s="25"/>
      <c r="AK10" s="26">
        <f>IF(AND($R$10=$AG$10,$R$13=$AG$16),570, IF(AND($R$10=$AG$10,$R$13=$AG$17),570, IF(AND($R$10=$AG$10,$R$13=$AG$18), 1140, " ")))</f>
        <v>1140</v>
      </c>
    </row>
    <row r="11" spans="10:46" ht="19.899999999999999" customHeight="1" thickBot="1" x14ac:dyDescent="0.3">
      <c r="J11" s="8"/>
      <c r="K11" s="104"/>
      <c r="L11" s="8"/>
      <c r="M11" s="8"/>
      <c r="N11" s="182"/>
      <c r="O11" s="182"/>
      <c r="P11" s="182"/>
      <c r="Q11" s="182"/>
      <c r="R11" s="246"/>
      <c r="S11" s="246"/>
      <c r="T11" s="246"/>
      <c r="U11" s="246"/>
      <c r="V11" s="246"/>
      <c r="W11" s="246"/>
      <c r="X11" s="246"/>
      <c r="Y11" s="246"/>
      <c r="Z11" s="246"/>
      <c r="AA11" s="246"/>
      <c r="AB11" s="246"/>
      <c r="AC11" s="10"/>
      <c r="AD11" s="11"/>
      <c r="AE11" s="11"/>
    </row>
    <row r="12" spans="10:46" ht="8.4499999999999993" customHeight="1" thickBot="1" x14ac:dyDescent="0.3">
      <c r="J12" s="8"/>
      <c r="K12" s="104"/>
      <c r="L12" s="8"/>
      <c r="M12" s="8"/>
      <c r="N12" s="8"/>
      <c r="O12" s="8"/>
      <c r="P12" s="8"/>
      <c r="Q12" s="8"/>
      <c r="R12" s="8"/>
      <c r="S12" s="8"/>
      <c r="T12" s="8"/>
      <c r="U12" s="8"/>
      <c r="V12" s="8"/>
      <c r="W12" s="8"/>
      <c r="X12" s="8"/>
      <c r="Y12" s="8"/>
      <c r="Z12" s="8"/>
      <c r="AA12" s="8"/>
      <c r="AB12"/>
      <c r="AC12" s="10"/>
      <c r="AD12" s="11"/>
      <c r="AE12" s="11"/>
    </row>
    <row r="13" spans="10:46" ht="19.899999999999999" customHeight="1" thickBot="1" x14ac:dyDescent="0.3">
      <c r="J13" s="8"/>
      <c r="K13" s="104"/>
      <c r="L13" s="8"/>
      <c r="M13" s="8"/>
      <c r="N13" s="182" t="s">
        <v>19</v>
      </c>
      <c r="O13" s="182"/>
      <c r="P13" s="182"/>
      <c r="Q13" s="182"/>
      <c r="R13" s="246" t="s">
        <v>25</v>
      </c>
      <c r="S13" s="246"/>
      <c r="T13" s="246"/>
      <c r="U13" s="246"/>
      <c r="V13" s="246"/>
      <c r="W13" s="246"/>
      <c r="X13" s="246"/>
      <c r="Y13" s="246"/>
      <c r="Z13" s="246"/>
      <c r="AA13" s="246"/>
      <c r="AB13" s="246"/>
      <c r="AC13" s="10"/>
      <c r="AD13" s="11"/>
      <c r="AE13" s="11"/>
    </row>
    <row r="14" spans="10:46" ht="19.899999999999999" customHeight="1" thickBot="1" x14ac:dyDescent="0.3">
      <c r="J14" s="8"/>
      <c r="K14" s="104"/>
      <c r="L14" s="8"/>
      <c r="M14" s="8"/>
      <c r="N14" s="182"/>
      <c r="O14" s="182"/>
      <c r="P14" s="182"/>
      <c r="Q14" s="182"/>
      <c r="R14" s="246"/>
      <c r="S14" s="246"/>
      <c r="T14" s="246"/>
      <c r="U14" s="246"/>
      <c r="V14" s="246"/>
      <c r="W14" s="246"/>
      <c r="X14" s="246"/>
      <c r="Y14" s="246"/>
      <c r="Z14" s="246"/>
      <c r="AA14" s="246"/>
      <c r="AB14" s="246"/>
      <c r="AC14" s="10"/>
      <c r="AD14" s="11"/>
      <c r="AE14" s="11"/>
    </row>
    <row r="15" spans="10:46" ht="8.4499999999999993" customHeight="1" thickBot="1" x14ac:dyDescent="0.3">
      <c r="J15" s="8"/>
      <c r="K15" s="104"/>
      <c r="L15" s="8"/>
      <c r="M15" s="8"/>
      <c r="N15" s="8"/>
      <c r="O15" s="8"/>
      <c r="P15" s="8"/>
      <c r="Q15" s="8"/>
      <c r="R15" s="10"/>
      <c r="S15" s="10"/>
      <c r="T15" s="10"/>
      <c r="U15" s="10"/>
      <c r="V15" s="10"/>
      <c r="W15" s="10"/>
      <c r="X15" s="10"/>
      <c r="Y15" s="10"/>
      <c r="Z15" s="10"/>
      <c r="AA15" s="10"/>
      <c r="AB15"/>
      <c r="AC15" s="10"/>
      <c r="AD15" s="11"/>
      <c r="AE15" s="11"/>
    </row>
    <row r="16" spans="10:46" ht="19.899999999999999" customHeight="1" thickBot="1" x14ac:dyDescent="0.3">
      <c r="J16" s="8"/>
      <c r="K16" s="104"/>
      <c r="L16" s="8"/>
      <c r="M16" s="8"/>
      <c r="N16" s="150" t="s">
        <v>21</v>
      </c>
      <c r="O16" s="150"/>
      <c r="P16" s="150"/>
      <c r="Q16" s="150"/>
      <c r="R16" s="150"/>
      <c r="S16" s="150" t="s">
        <v>22</v>
      </c>
      <c r="T16" s="150"/>
      <c r="U16" s="150"/>
      <c r="V16" s="150"/>
      <c r="W16" s="150"/>
      <c r="X16" s="150" t="s">
        <v>23</v>
      </c>
      <c r="Y16" s="150"/>
      <c r="Z16" s="150"/>
      <c r="AA16" s="150"/>
      <c r="AB16" s="150"/>
      <c r="AC16" s="10"/>
      <c r="AD16" s="11"/>
      <c r="AE16" s="11"/>
      <c r="AG16" s="27" t="s">
        <v>24</v>
      </c>
    </row>
    <row r="17" spans="10:34" ht="19.899999999999999" customHeight="1" thickBot="1" x14ac:dyDescent="0.3">
      <c r="J17" s="8"/>
      <c r="K17" s="104"/>
      <c r="L17" s="8"/>
      <c r="M17" s="8"/>
      <c r="N17" s="150"/>
      <c r="O17" s="150"/>
      <c r="P17" s="150"/>
      <c r="Q17" s="150"/>
      <c r="R17" s="150"/>
      <c r="S17" s="150"/>
      <c r="T17" s="150"/>
      <c r="U17" s="150"/>
      <c r="V17" s="150"/>
      <c r="W17" s="150"/>
      <c r="X17" s="150"/>
      <c r="Y17" s="150"/>
      <c r="Z17" s="150"/>
      <c r="AA17" s="150"/>
      <c r="AB17" s="150"/>
      <c r="AC17" s="10"/>
      <c r="AD17" s="11"/>
      <c r="AE17" s="11"/>
      <c r="AG17" s="28" t="s">
        <v>20</v>
      </c>
    </row>
    <row r="18" spans="10:34" ht="19.899999999999999" customHeight="1" thickBot="1" x14ac:dyDescent="0.3">
      <c r="J18" s="8"/>
      <c r="K18" s="104"/>
      <c r="L18" s="8"/>
      <c r="M18" s="8" t="str">
        <f>R10</f>
        <v>Year</v>
      </c>
      <c r="N18" s="151">
        <f>IFERROR(VLOOKUP($M$18,$AG$4:$AK$10,2, FALSE), " ")</f>
        <v>38</v>
      </c>
      <c r="O18" s="151"/>
      <c r="P18" s="151"/>
      <c r="Q18" s="151"/>
      <c r="R18" s="151"/>
      <c r="S18" s="151">
        <f>IFERROR(VLOOKUP($M$18,$AG$4:$AK$10,3, FALSE)," ")</f>
        <v>52</v>
      </c>
      <c r="T18" s="151"/>
      <c r="U18" s="151"/>
      <c r="V18" s="151"/>
      <c r="W18" s="151"/>
      <c r="X18" s="151">
        <f>IFERROR(VLOOKUP($M$18,$AG$4:$AK$10,5, FALSE)," ")</f>
        <v>1140</v>
      </c>
      <c r="Y18" s="151"/>
      <c r="Z18" s="151"/>
      <c r="AA18" s="151"/>
      <c r="AB18" s="151"/>
      <c r="AC18" s="10"/>
      <c r="AD18" s="11"/>
      <c r="AE18" s="11"/>
      <c r="AG18" s="29" t="s">
        <v>25</v>
      </c>
    </row>
    <row r="19" spans="10:34" ht="19.899999999999999" customHeight="1" thickBot="1" x14ac:dyDescent="0.3">
      <c r="J19" s="8"/>
      <c r="K19" s="104"/>
      <c r="L19" s="8"/>
      <c r="M19" s="8"/>
      <c r="N19" s="8"/>
      <c r="O19" s="8"/>
      <c r="P19" s="8"/>
      <c r="Q19" s="8"/>
      <c r="R19" s="8"/>
      <c r="S19" s="8"/>
      <c r="T19" s="10"/>
      <c r="U19" s="10"/>
      <c r="V19" s="10"/>
      <c r="W19" s="10"/>
      <c r="X19" s="10"/>
      <c r="Y19" s="10"/>
      <c r="Z19" s="10"/>
      <c r="AA19" s="10"/>
      <c r="AB19"/>
      <c r="AC19" s="10"/>
      <c r="AD19" s="11"/>
      <c r="AE19" s="11"/>
    </row>
    <row r="20" spans="10:34" ht="19.899999999999999" customHeight="1" thickBot="1" x14ac:dyDescent="0.3">
      <c r="J20" s="8"/>
      <c r="K20" s="104"/>
      <c r="L20" s="8"/>
      <c r="M20" s="8"/>
      <c r="N20" s="152" t="str">
        <f>IF(OR($R$10=$AG$4,$R$10=$AG$5,$R$10=$AG$6), "Number of weeks child attending this term", IF($R$10=$AG$10, "Number of weeks child attending this year", IF(OR($R$10=$AG$7,$R$10=$AG$8,$R$10=$AG$9), "Number of weeks child attending over 2 terms","Number of weeks child attending ")))</f>
        <v>Number of weeks child attending this year</v>
      </c>
      <c r="O20" s="152"/>
      <c r="P20" s="152"/>
      <c r="Q20" s="152"/>
      <c r="R20" s="246">
        <v>52</v>
      </c>
      <c r="S20" s="246"/>
      <c r="T20" s="246"/>
      <c r="U20"/>
      <c r="V20" s="154" t="s">
        <v>26</v>
      </c>
      <c r="W20" s="155"/>
      <c r="X20" s="155"/>
      <c r="Y20" s="156"/>
      <c r="Z20" s="160">
        <f>IFERROR(($R$22+$R$24)*$N$18/$R$20," ")</f>
        <v>18.26923076923077</v>
      </c>
      <c r="AA20" s="161"/>
      <c r="AB20" s="162"/>
      <c r="AC20" s="10"/>
      <c r="AD20" s="11"/>
      <c r="AG20" s="9" t="s">
        <v>27</v>
      </c>
      <c r="AH20" s="9">
        <f>(R24+R22)*N18</f>
        <v>950</v>
      </c>
    </row>
    <row r="21" spans="10:34" ht="19.899999999999999" customHeight="1" thickBot="1" x14ac:dyDescent="0.3">
      <c r="J21" s="8"/>
      <c r="K21" s="104"/>
      <c r="L21" s="8"/>
      <c r="M21" s="8"/>
      <c r="N21" s="152"/>
      <c r="O21" s="152"/>
      <c r="P21" s="152"/>
      <c r="Q21" s="152"/>
      <c r="R21" s="246"/>
      <c r="S21" s="246"/>
      <c r="T21" s="246"/>
      <c r="U21"/>
      <c r="V21" s="157"/>
      <c r="W21" s="158"/>
      <c r="X21" s="158"/>
      <c r="Y21" s="159"/>
      <c r="Z21" s="163"/>
      <c r="AA21" s="164"/>
      <c r="AB21" s="165"/>
      <c r="AC21" s="10"/>
      <c r="AD21" s="11"/>
    </row>
    <row r="22" spans="10:34" ht="19.899999999999999" customHeight="1" thickBot="1" x14ac:dyDescent="0.3">
      <c r="J22" s="8"/>
      <c r="K22" s="104"/>
      <c r="L22" s="8"/>
      <c r="M22" s="8"/>
      <c r="N22" s="152" t="s">
        <v>109</v>
      </c>
      <c r="O22" s="152"/>
      <c r="P22" s="152"/>
      <c r="Q22" s="152"/>
      <c r="R22" s="246">
        <v>15</v>
      </c>
      <c r="S22" s="246"/>
      <c r="T22" s="246"/>
      <c r="U22"/>
      <c r="V22" s="168" t="s">
        <v>29</v>
      </c>
      <c r="W22" s="169"/>
      <c r="X22" s="169"/>
      <c r="Y22" s="183"/>
      <c r="Z22" s="185">
        <f>IFERROR(R22*N18/R20, " ")</f>
        <v>10.961538461538462</v>
      </c>
      <c r="AA22" s="173"/>
      <c r="AB22" s="174"/>
      <c r="AC22" s="8"/>
    </row>
    <row r="23" spans="10:34" ht="19.899999999999999" customHeight="1" thickBot="1" x14ac:dyDescent="0.3">
      <c r="J23" s="8"/>
      <c r="K23" s="104"/>
      <c r="L23" s="8"/>
      <c r="M23" s="8"/>
      <c r="N23" s="152"/>
      <c r="O23" s="152"/>
      <c r="P23" s="152"/>
      <c r="Q23" s="152"/>
      <c r="R23" s="246"/>
      <c r="S23" s="246"/>
      <c r="T23" s="246"/>
      <c r="U23"/>
      <c r="V23" s="171"/>
      <c r="W23" s="158"/>
      <c r="X23" s="158"/>
      <c r="Y23" s="184"/>
      <c r="Z23" s="186"/>
      <c r="AA23" s="164"/>
      <c r="AB23" s="175"/>
      <c r="AC23" s="8"/>
    </row>
    <row r="24" spans="10:34" ht="19.899999999999999" customHeight="1" thickBot="1" x14ac:dyDescent="0.3">
      <c r="J24" s="8"/>
      <c r="K24" s="104"/>
      <c r="L24" s="8"/>
      <c r="M24" s="8"/>
      <c r="N24" s="152" t="s">
        <v>30</v>
      </c>
      <c r="O24" s="152"/>
      <c r="P24" s="152"/>
      <c r="Q24" s="152"/>
      <c r="R24" s="246">
        <v>10</v>
      </c>
      <c r="S24" s="246"/>
      <c r="T24" s="246"/>
      <c r="U24"/>
      <c r="V24" s="168" t="s">
        <v>31</v>
      </c>
      <c r="W24" s="169"/>
      <c r="X24" s="169"/>
      <c r="Y24" s="183"/>
      <c r="Z24" s="185">
        <f>IFERROR(R24*N18/R20, " ")</f>
        <v>7.3076923076923075</v>
      </c>
      <c r="AA24" s="173"/>
      <c r="AB24" s="174"/>
      <c r="AC24" s="8"/>
    </row>
    <row r="25" spans="10:34" ht="19.899999999999999" customHeight="1" thickBot="1" x14ac:dyDescent="0.3">
      <c r="J25" s="8"/>
      <c r="K25" s="104"/>
      <c r="L25" s="8"/>
      <c r="M25" s="8"/>
      <c r="N25" s="152"/>
      <c r="O25" s="152"/>
      <c r="P25" s="152"/>
      <c r="Q25" s="152"/>
      <c r="R25" s="246"/>
      <c r="S25" s="246"/>
      <c r="T25" s="246"/>
      <c r="U25" s="8"/>
      <c r="V25" s="171"/>
      <c r="W25" s="158"/>
      <c r="X25" s="158"/>
      <c r="Y25" s="184"/>
      <c r="Z25" s="186"/>
      <c r="AA25" s="164"/>
      <c r="AB25" s="175"/>
      <c r="AC25" s="8"/>
    </row>
    <row r="26" spans="10:34" ht="19.899999999999999" customHeight="1" thickBot="1" x14ac:dyDescent="0.3">
      <c r="J26" s="8"/>
      <c r="K26" s="104"/>
      <c r="L26" s="8"/>
      <c r="M26" s="8"/>
      <c r="N26" s="166" t="s">
        <v>32</v>
      </c>
      <c r="O26" s="166"/>
      <c r="P26" s="166"/>
      <c r="Q26" s="166"/>
      <c r="R26" s="167" t="str">
        <f>IF(AND($R$20&gt;11,$R$10=$AG$4),"Stretched",IF(AND($R$20&gt;13,$R$10=$AG$6),"Stretched",IF(AND($R$20&gt;14,$R$10=$AG$5),"Stretched",IF(AND($R$20&gt;$AH$7,$R$10=$AG$7),"Stretched",IF(AND($R$20&gt;$AH$8,$R$10=$AG$8),"Stretched",IF(AND($R$20&gt;$AH$9,$R$10=$AG$9),"Stretched",IF(AND($R$20&lt;=$AH$7,$R$10=$AG$7),"Term Time",IF(AND($R$20&lt;=$AH$8,$R$10=$AG$8),"Term Time",IF(AND($R$20&lt;=$AH$9,$R$10=$AG$9),"Term Time",IF(AND($R$20&lt;=14,$R$10=$AG$5),"Term Time",IF(AND($R$20&lt;=11,$R$10=$AG$4),"Term Time",IF(AND($R$20&lt;=13,$R$10=$AG$6),"Term Time",IF(AND($R$20&lt;=38,$R$10=$AG$10),"Term Time",IF(AND($R$20&gt;38,$R$10=$AG$10),"Stretched"," "))))))))))))))</f>
        <v>Stretched</v>
      </c>
      <c r="S26" s="167"/>
      <c r="T26" s="167"/>
      <c r="U26" s="8"/>
      <c r="V26" s="168" t="str">
        <f>IF(OR($R$10=$AG$4,$R$10=$AG$5,$R$10=$AG$6), "Unallocated Hours (this term)", IF($R$10=$AG$10, "Unallocated Hours (this year)", IF(OR($R$10=$AG$7,$R$10=$AG$8,$R$10=$AG$9), "Unallocated hours for these 2 terms", " ")))</f>
        <v>Unallocated Hours (this year)</v>
      </c>
      <c r="W26" s="169"/>
      <c r="X26" s="169"/>
      <c r="Y26" s="170"/>
      <c r="Z26" s="172">
        <f>IFERROR(X18-(R20*Z20), " ")</f>
        <v>190</v>
      </c>
      <c r="AA26" s="173"/>
      <c r="AB26" s="174"/>
      <c r="AC26" s="8"/>
      <c r="AG26" s="30"/>
    </row>
    <row r="27" spans="10:34" ht="19.899999999999999" customHeight="1" thickBot="1" x14ac:dyDescent="0.3">
      <c r="J27" s="8"/>
      <c r="K27" s="104"/>
      <c r="L27" s="8"/>
      <c r="M27" s="8"/>
      <c r="N27" s="166"/>
      <c r="O27" s="166"/>
      <c r="P27" s="166"/>
      <c r="Q27" s="166"/>
      <c r="R27" s="167"/>
      <c r="S27" s="167"/>
      <c r="T27" s="167"/>
      <c r="U27" s="8"/>
      <c r="V27" s="171"/>
      <c r="W27" s="158"/>
      <c r="X27" s="158"/>
      <c r="Y27" s="159"/>
      <c r="Z27" s="163"/>
      <c r="AA27" s="164"/>
      <c r="AB27" s="175"/>
      <c r="AC27" s="8"/>
      <c r="AG27" s="30"/>
    </row>
    <row r="28" spans="10:34" ht="15" x14ac:dyDescent="0.25">
      <c r="J28" s="8"/>
      <c r="K28" s="104"/>
      <c r="L28" s="8"/>
      <c r="M28" s="8"/>
      <c r="N28" s="31" t="str">
        <f>IF(OR(AND(R10=AG4,R20&gt;AI4), AND(R10=AG5,R20&gt;AI5), AND(R10=AG6,R20&gt;AI6),AND(R10=AG10,R20&gt;AI10), AND(R10=AG7,R20&gt;AI7), AND(R10=AG8,R20&gt;AI8),AND(R10=AG9,R20&gt;AI9)), "The number of weeks attending is greater than is available.", " ")</f>
        <v xml:space="preserve"> </v>
      </c>
      <c r="O28" s="8"/>
      <c r="P28" s="8"/>
      <c r="Q28" s="8"/>
      <c r="R28" s="8"/>
      <c r="S28" s="8"/>
      <c r="T28" s="8"/>
      <c r="U28" s="8"/>
      <c r="V28" s="8"/>
      <c r="W28" s="8"/>
      <c r="X28" s="8"/>
      <c r="Y28" s="8"/>
      <c r="Z28" s="8"/>
      <c r="AA28" s="8"/>
      <c r="AB28"/>
      <c r="AC28" s="8"/>
    </row>
    <row r="29" spans="10:34" ht="15" x14ac:dyDescent="0.25">
      <c r="J29" s="8"/>
      <c r="K29" s="104"/>
      <c r="L29" s="8"/>
      <c r="M29" s="8"/>
      <c r="N29" s="31" t="str">
        <f>IF(AND(OR(R13=AG17,R13=AG16),R24&gt;0), "This child is not entitled to Extended hours funding.", " ")</f>
        <v xml:space="preserve"> </v>
      </c>
      <c r="O29" s="8"/>
      <c r="P29" s="8"/>
      <c r="Q29" s="8"/>
      <c r="R29" s="8"/>
      <c r="S29" s="8"/>
      <c r="T29" s="8"/>
      <c r="U29" s="8"/>
      <c r="V29" s="8"/>
      <c r="W29" s="8"/>
      <c r="X29" s="8"/>
      <c r="Y29" s="8"/>
      <c r="Z29" s="8"/>
      <c r="AA29" s="8"/>
      <c r="AB29"/>
      <c r="AC29" s="8"/>
    </row>
    <row r="30" spans="10:34" ht="15" x14ac:dyDescent="0.25">
      <c r="J30" s="8"/>
      <c r="K30" s="104"/>
      <c r="L30" s="8"/>
      <c r="M30" s="8"/>
      <c r="N30" s="31" t="str">
        <f>IF(AND(OR($R$13=$AG$17,$R$13=$AG$16),$Z$20&gt;15), "You cannot claim more than 15 hours per week.", IF(AND($R$13=$AG$18,$Z$20&gt;30), "You cannot claim more than 30 hours per week.", " "))</f>
        <v xml:space="preserve"> </v>
      </c>
      <c r="O30" s="8"/>
      <c r="P30" s="8"/>
      <c r="Q30" s="8"/>
      <c r="R30" s="8"/>
      <c r="S30" s="8"/>
      <c r="T30" s="8"/>
      <c r="U30" s="8"/>
      <c r="V30" s="8"/>
      <c r="W30" s="8"/>
      <c r="X30" s="8"/>
      <c r="Y30" s="8"/>
      <c r="Z30" s="8"/>
      <c r="AA30" s="8"/>
      <c r="AB30"/>
      <c r="AC30" s="8"/>
    </row>
    <row r="31" spans="10:34" ht="15" x14ac:dyDescent="0.25">
      <c r="J31" s="8"/>
      <c r="K31" s="104"/>
      <c r="L31" s="8"/>
      <c r="M31" s="8"/>
      <c r="N31" s="31" t="str">
        <f>IF(OR($Z$22&gt;15,$Z$24&gt;15), "You cannot claim more than 15 Universal or 15 Extended hours per week.", " ")</f>
        <v xml:space="preserve"> </v>
      </c>
      <c r="O31" s="8"/>
      <c r="P31" s="8"/>
      <c r="Q31" s="8"/>
      <c r="R31" s="8"/>
      <c r="S31" s="8"/>
      <c r="T31" s="8"/>
      <c r="U31" s="8"/>
      <c r="V31" s="8"/>
      <c r="W31" s="8"/>
      <c r="X31" s="8"/>
      <c r="Y31" s="8"/>
      <c r="Z31" s="8"/>
      <c r="AA31" s="8"/>
      <c r="AB31"/>
      <c r="AC31" s="8"/>
    </row>
    <row r="32" spans="10:34" ht="19.899999999999999" customHeight="1" thickBot="1" x14ac:dyDescent="0.3">
      <c r="J32" s="8"/>
      <c r="K32" s="8"/>
      <c r="L32" s="8"/>
      <c r="M32" s="8"/>
      <c r="N32" s="8"/>
      <c r="O32" s="8"/>
      <c r="P32" s="8"/>
      <c r="Q32" s="8"/>
      <c r="R32" s="8"/>
      <c r="S32" s="8"/>
      <c r="T32" s="8"/>
      <c r="U32" s="8"/>
      <c r="V32" s="8"/>
      <c r="W32" s="8"/>
      <c r="X32" s="8"/>
      <c r="Y32" s="8"/>
      <c r="Z32" s="8"/>
      <c r="AA32" s="8"/>
      <c r="AB32"/>
      <c r="AC32" s="8"/>
    </row>
    <row r="33" spans="10:29" ht="19.899999999999999" customHeight="1" thickBot="1" x14ac:dyDescent="0.3">
      <c r="J33" s="8"/>
      <c r="K33" s="104" t="s">
        <v>33</v>
      </c>
      <c r="L33" s="8"/>
      <c r="M33" s="8"/>
      <c r="N33" s="137" t="s">
        <v>34</v>
      </c>
      <c r="O33" s="138"/>
      <c r="P33" s="138"/>
      <c r="Q33" s="138"/>
      <c r="R33" s="138"/>
      <c r="S33" s="138"/>
      <c r="T33" s="138"/>
      <c r="U33" s="138"/>
      <c r="V33" s="138"/>
      <c r="W33" s="138"/>
      <c r="X33" s="138"/>
      <c r="Y33" s="138"/>
      <c r="Z33" s="138"/>
      <c r="AA33" s="138"/>
      <c r="AB33" s="139"/>
      <c r="AC33" s="8"/>
    </row>
    <row r="34" spans="10:29" ht="19.899999999999999" customHeight="1" thickBot="1" x14ac:dyDescent="0.3">
      <c r="J34" s="8"/>
      <c r="K34" s="104"/>
      <c r="L34" s="8"/>
      <c r="M34" s="8"/>
      <c r="N34" s="140" t="s">
        <v>35</v>
      </c>
      <c r="O34" s="141"/>
      <c r="P34" s="141"/>
      <c r="Q34" s="247">
        <v>17</v>
      </c>
      <c r="R34" s="248"/>
      <c r="S34" s="141" t="s">
        <v>36</v>
      </c>
      <c r="T34" s="141"/>
      <c r="U34" s="141"/>
      <c r="V34" s="247">
        <v>13</v>
      </c>
      <c r="W34" s="248"/>
      <c r="X34" s="141" t="s">
        <v>37</v>
      </c>
      <c r="Y34" s="141"/>
      <c r="Z34" s="141"/>
      <c r="AA34" s="247">
        <v>22</v>
      </c>
      <c r="AB34" s="248"/>
      <c r="AC34" s="8"/>
    </row>
    <row r="35" spans="10:29" ht="8.4499999999999993" customHeight="1" x14ac:dyDescent="0.25">
      <c r="J35" s="8"/>
      <c r="K35" s="104"/>
      <c r="L35" s="8"/>
      <c r="M35" s="8"/>
      <c r="N35" s="8"/>
      <c r="O35" s="8"/>
      <c r="P35" s="8"/>
      <c r="Q35" s="8"/>
      <c r="R35" s="8"/>
      <c r="S35" s="8"/>
      <c r="T35" s="8"/>
      <c r="U35" s="8"/>
      <c r="V35" s="8"/>
      <c r="W35" s="8"/>
      <c r="X35" s="8"/>
      <c r="Y35" s="8"/>
      <c r="Z35" s="8"/>
      <c r="AA35" s="8"/>
      <c r="AB35"/>
      <c r="AC35" s="8"/>
    </row>
    <row r="36" spans="10:29" ht="19.899999999999999" customHeight="1" x14ac:dyDescent="0.25">
      <c r="J36" s="8"/>
      <c r="K36" s="104"/>
      <c r="L36" s="8"/>
      <c r="M36" s="8"/>
      <c r="N36" s="144" t="s">
        <v>38</v>
      </c>
      <c r="O36" s="144"/>
      <c r="P36" s="144" t="s">
        <v>39</v>
      </c>
      <c r="Q36" s="144"/>
      <c r="R36" s="144"/>
      <c r="S36" s="144"/>
      <c r="T36" s="144"/>
      <c r="U36" s="144" t="s">
        <v>40</v>
      </c>
      <c r="V36" s="144"/>
      <c r="W36" s="144"/>
      <c r="X36" s="144"/>
      <c r="Y36" s="145" t="s">
        <v>41</v>
      </c>
      <c r="Z36" s="145"/>
      <c r="AA36" s="146" t="s">
        <v>42</v>
      </c>
      <c r="AB36" s="146"/>
      <c r="AC36" s="8"/>
    </row>
    <row r="37" spans="10:29" ht="19.899999999999999" customHeight="1" x14ac:dyDescent="0.25">
      <c r="J37" s="8"/>
      <c r="K37" s="104"/>
      <c r="L37" s="8"/>
      <c r="M37" s="8"/>
      <c r="N37" s="144"/>
      <c r="O37" s="144"/>
      <c r="P37" s="144"/>
      <c r="Q37" s="144"/>
      <c r="R37" s="144"/>
      <c r="S37" s="144"/>
      <c r="T37" s="144"/>
      <c r="U37" s="249" t="s">
        <v>111</v>
      </c>
      <c r="V37" s="250"/>
      <c r="W37" s="249" t="s">
        <v>110</v>
      </c>
      <c r="X37" s="250"/>
      <c r="Y37" s="145"/>
      <c r="Z37" s="145"/>
      <c r="AA37" s="146"/>
      <c r="AB37" s="146"/>
      <c r="AC37" s="8"/>
    </row>
    <row r="38" spans="10:29" ht="19.899999999999999" customHeight="1" x14ac:dyDescent="0.25">
      <c r="J38" s="8"/>
      <c r="K38" s="104"/>
      <c r="L38" s="8"/>
      <c r="M38" s="8"/>
      <c r="N38" s="132" t="s">
        <v>35</v>
      </c>
      <c r="O38" s="132"/>
      <c r="P38" s="32">
        <v>1</v>
      </c>
      <c r="Q38" s="133" t="str">
        <f>IF(OR($R$10=$AG$5,$R$10=$AG$10, $R$10=$AG$7,$R$10=$AG$9),$R$5, " ")</f>
        <v>TEST PROVIDER</v>
      </c>
      <c r="R38" s="133"/>
      <c r="S38" s="133"/>
      <c r="T38" s="133"/>
      <c r="U38" s="134">
        <f>IFERROR(IF($R$10=$AG$5, $Z$22, IF($R$10=$AG$10,($R$22*$AH$5/$Y$38), IF($R$10=$AG$7,($R$22*$AH$5/$Y$38), IF($R$10=$AG$9,($R$22*$AH$5/$Y$38), " ")))), " ")</f>
        <v>12.352941176470589</v>
      </c>
      <c r="V38" s="134"/>
      <c r="W38" s="134">
        <f>IFERROR(IF($R$10=$AG$5, $Z$24, IF($R$10=$AG$10,($R$24*$AH$5/$Y$38), IF($R$10=$AG$7,($R$24*$AH$5/$Y$38), IF($R$10=$AG$8,($R$24*$AH$5/$Y$38), " ")))), " ")</f>
        <v>8.235294117647058</v>
      </c>
      <c r="X38" s="134"/>
      <c r="Y38" s="135">
        <f>IF($R$10=$AG$5, $R$20, IF(OR($R$10=$AG$10, $R$10=$AG$7, $R$10=$AG$9),$Q$34," "))</f>
        <v>17</v>
      </c>
      <c r="Z38" s="136"/>
      <c r="AA38" s="134">
        <f>IFERROR(IF($R$10=$AG$5, (($U$38+$W$38)*$Y$38), IF(OR($R$10=$AG$7, $R$10=$AG$9, $R$10=$AG$10), (($U$38+$W$38)*$Y$38)," "))," ")</f>
        <v>349.99999999999994</v>
      </c>
      <c r="AB38" s="134"/>
      <c r="AC38" s="8"/>
    </row>
    <row r="39" spans="10:29" ht="19.899999999999999" customHeight="1" x14ac:dyDescent="0.25">
      <c r="J39" s="8"/>
      <c r="K39" s="104"/>
      <c r="L39" s="8"/>
      <c r="M39" s="8"/>
      <c r="N39" s="132"/>
      <c r="O39" s="132"/>
      <c r="P39" s="32">
        <v>2</v>
      </c>
      <c r="Q39" s="133"/>
      <c r="R39" s="133"/>
      <c r="S39" s="133"/>
      <c r="T39" s="133"/>
      <c r="U39" s="134"/>
      <c r="V39" s="134"/>
      <c r="W39" s="134"/>
      <c r="X39" s="134"/>
      <c r="Y39" s="133"/>
      <c r="Z39" s="133"/>
      <c r="AA39" s="134"/>
      <c r="AB39" s="134"/>
      <c r="AC39" s="8"/>
    </row>
    <row r="40" spans="10:29" ht="19.899999999999999" customHeight="1" x14ac:dyDescent="0.25">
      <c r="J40" s="8"/>
      <c r="K40" s="104"/>
      <c r="L40" s="8"/>
      <c r="M40" s="8"/>
      <c r="N40" s="132" t="s">
        <v>36</v>
      </c>
      <c r="O40" s="132"/>
      <c r="P40" s="32">
        <v>1</v>
      </c>
      <c r="Q40" s="133" t="str">
        <f>IF(OR($R$10=$AG$4,$R$10=$AG$10, $R$10=$AG$7,$R$10=$AG$8),$R$5, " ")</f>
        <v>TEST PROVIDER</v>
      </c>
      <c r="R40" s="133"/>
      <c r="S40" s="133"/>
      <c r="T40" s="133"/>
      <c r="U40" s="134">
        <f>IFERROR(IF($R$10=$AG$4, $Z$22, IF($R$10=$AG$10,($R$22*$AH$4/$Y$40), IF($R$10=$AG$7,($R$22*$AH$4/$Y$40), IF($R$10=$AG$8,($R$22*$AH$4/$Y$40), " ")))), " ")</f>
        <v>12.692307692307692</v>
      </c>
      <c r="V40" s="134"/>
      <c r="W40" s="134">
        <f>IFERROR(IF($R$10=$AG$4, $Z$24, IF($R$10=$AG$10,($R$24*$AH$4/$Y$40), IF($R$10=$AG$7,($R$24*$AH$4/$Y$40), IF($R$10=$AG$8,($R$24*$AH$4/$Y$40), " ")))), " ")</f>
        <v>8.4615384615384617</v>
      </c>
      <c r="X40" s="134"/>
      <c r="Y40" s="133">
        <f>IF($R$10=$AG$4, $R$20, IF(OR($R$10=$AG$10, $R$10=$AG$7, $R$10=$AG$8),$V$34," "))</f>
        <v>13</v>
      </c>
      <c r="Z40" s="133"/>
      <c r="AA40" s="148">
        <f>IFERROR(IF($R$10=$AG$4, (($U$40+$W$40)*$Y$40),  IF(OR($R$10=$AG$7, $R$10=$AG$8,$R$10=$AG$10), (($U$40+$W$40)*$Y$40)," "))," ")</f>
        <v>275</v>
      </c>
      <c r="AB40" s="149"/>
      <c r="AC40" s="8"/>
    </row>
    <row r="41" spans="10:29" ht="19.899999999999999" customHeight="1" x14ac:dyDescent="0.25">
      <c r="J41" s="8"/>
      <c r="K41" s="104"/>
      <c r="L41" s="8"/>
      <c r="M41" s="8"/>
      <c r="N41" s="132"/>
      <c r="O41" s="132"/>
      <c r="P41" s="32">
        <v>2</v>
      </c>
      <c r="Q41" s="133"/>
      <c r="R41" s="133"/>
      <c r="S41" s="133"/>
      <c r="T41" s="133"/>
      <c r="U41" s="134"/>
      <c r="V41" s="134"/>
      <c r="W41" s="134"/>
      <c r="X41" s="134"/>
      <c r="Y41" s="133"/>
      <c r="Z41" s="133"/>
      <c r="AA41" s="134"/>
      <c r="AB41" s="134"/>
      <c r="AC41" s="8"/>
    </row>
    <row r="42" spans="10:29" ht="19.899999999999999" customHeight="1" x14ac:dyDescent="0.25">
      <c r="J42" s="8"/>
      <c r="K42" s="104"/>
      <c r="L42" s="8"/>
      <c r="M42" s="8"/>
      <c r="N42" s="132" t="s">
        <v>37</v>
      </c>
      <c r="O42" s="132"/>
      <c r="P42" s="32">
        <v>1</v>
      </c>
      <c r="Q42" s="133" t="str">
        <f>IF(OR($R$10=$AG$6,$R$10=$AG$10, $R$10=$AG$8,$R$10=$AG$9),$R$5, " ")</f>
        <v>TEST PROVIDER</v>
      </c>
      <c r="R42" s="133"/>
      <c r="S42" s="133"/>
      <c r="T42" s="133"/>
      <c r="U42" s="134">
        <f>IFERROR(IF($R$10=$AG$6, $Z$22, IF($R$10=$AG$10,($R$22*$AH$6/$Y$42), IF($R$10=$AG$9,($R$22*$AH$6/$Y$42), IF($R$10=$AG$8,($R$22*$AH$6/$Y$42), " ")))), " ")</f>
        <v>8.8636363636363633</v>
      </c>
      <c r="V42" s="134"/>
      <c r="W42" s="134">
        <f>IFERROR(IF($R$10=$AG$6, $Z$24, IF($R$10=$AG$10,($R$24*$AH$6/$Y$42), IF($R$10=$AG$9,($R$24*$AH$6/$Y$42), IF($R$10=$AG$8,($R$24*$AH$6/$Y$42), " ")))), " ")</f>
        <v>5.9090909090909092</v>
      </c>
      <c r="X42" s="134"/>
      <c r="Y42" s="133">
        <f>IF($R$10=$AG$6, $R$20, IF(OR($R$10=$AG$10, $R$10=$AG$9, $R$10=$AG$8),$AA$34," "))</f>
        <v>22</v>
      </c>
      <c r="Z42" s="133"/>
      <c r="AA42" s="134">
        <f>IFERROR(IF($R$10=$AG$6, (($U$42+$W$42)*$Y$42), IF(OR($R$10=$AG$8, $R$10=$AG$9,$R$10=$AG$10), (($U$42+$W$42)*$Y$42)," "))," ")</f>
        <v>325</v>
      </c>
      <c r="AB42" s="134"/>
      <c r="AC42" s="8"/>
    </row>
    <row r="43" spans="10:29" ht="19.899999999999999" customHeight="1" x14ac:dyDescent="0.25">
      <c r="J43" s="8"/>
      <c r="K43" s="104"/>
      <c r="L43" s="8"/>
      <c r="M43" s="8"/>
      <c r="N43" s="132"/>
      <c r="O43" s="132"/>
      <c r="P43" s="32">
        <v>2</v>
      </c>
      <c r="Q43" s="133"/>
      <c r="R43" s="133"/>
      <c r="S43" s="133"/>
      <c r="T43" s="133"/>
      <c r="U43" s="134"/>
      <c r="V43" s="134"/>
      <c r="W43" s="133"/>
      <c r="X43" s="133"/>
      <c r="Y43" s="133"/>
      <c r="Z43" s="133"/>
      <c r="AA43" s="133"/>
      <c r="AB43" s="133"/>
      <c r="AC43" s="8"/>
    </row>
    <row r="44" spans="10:29" ht="15" x14ac:dyDescent="0.25">
      <c r="J44" s="8"/>
      <c r="K44" s="104"/>
      <c r="L44" s="8"/>
      <c r="M44" s="8"/>
      <c r="N44" s="33" t="str">
        <f>IF(R10=AG10, "If stretching over the year, please remember to enter weeks attending per term.", " ")</f>
        <v>If stretching over the year, please remember to enter weeks attending per term.</v>
      </c>
      <c r="O44" s="34"/>
      <c r="P44" s="34"/>
      <c r="Q44" s="34"/>
      <c r="R44" s="34"/>
      <c r="S44" s="34"/>
      <c r="T44" s="34"/>
      <c r="U44" s="34"/>
      <c r="V44" s="34"/>
      <c r="W44" s="34"/>
      <c r="X44" s="34"/>
      <c r="Y44" s="34"/>
      <c r="Z44" s="34"/>
      <c r="AA44" s="34"/>
      <c r="AB44" s="34"/>
      <c r="AC44" s="8"/>
    </row>
    <row r="45" spans="10:29" ht="36.6" customHeight="1" x14ac:dyDescent="0.25">
      <c r="J45" s="8"/>
      <c r="K45" s="104"/>
      <c r="L45" s="8"/>
      <c r="M45" s="8"/>
      <c r="N45" s="128" t="str">
        <f>IF(SUM(Y38:Z43)&gt;R20, "The sum of the number of weeks you have entered per term is greater than the number of weeks the child is attending. Please edit the number of weeks the child will attend per term.", " ")</f>
        <v xml:space="preserve"> </v>
      </c>
      <c r="O45" s="128"/>
      <c r="P45" s="128"/>
      <c r="Q45" s="128"/>
      <c r="R45" s="128"/>
      <c r="S45" s="128"/>
      <c r="T45" s="128"/>
      <c r="U45" s="128"/>
      <c r="V45" s="128"/>
      <c r="W45" s="128"/>
      <c r="X45" s="128"/>
      <c r="Y45" s="128"/>
      <c r="Z45" s="128"/>
      <c r="AA45" s="128"/>
      <c r="AB45" s="128"/>
      <c r="AC45" s="8"/>
    </row>
    <row r="46" spans="10:29" ht="43.15" customHeight="1" x14ac:dyDescent="0.25">
      <c r="J46" s="8"/>
      <c r="K46" s="104"/>
      <c r="L46" s="8"/>
      <c r="M46" s="8"/>
      <c r="N46" s="129" t="str">
        <f>IF(SUM(Y38:Z43)&lt;R20, "The sum of the number of weeks you have entered per term is lower than the number of weeks the child is attending. Please edit the number of weeks the child will attend per term.", " ")</f>
        <v xml:space="preserve"> </v>
      </c>
      <c r="O46" s="129"/>
      <c r="P46" s="129"/>
      <c r="Q46" s="129"/>
      <c r="R46" s="129"/>
      <c r="S46" s="129"/>
      <c r="T46" s="129"/>
      <c r="U46" s="129"/>
      <c r="V46" s="129"/>
      <c r="W46" s="129"/>
      <c r="X46" s="129"/>
      <c r="Y46" s="129"/>
      <c r="Z46" s="129"/>
      <c r="AA46" s="129"/>
      <c r="AB46" s="129"/>
      <c r="AC46" s="8"/>
    </row>
    <row r="47" spans="10:29" ht="19.899999999999999" customHeight="1" x14ac:dyDescent="0.25">
      <c r="J47" s="8"/>
      <c r="K47" s="35"/>
      <c r="L47" s="8"/>
      <c r="M47" s="8"/>
      <c r="N47" s="8"/>
      <c r="O47" s="8"/>
      <c r="P47" s="8"/>
      <c r="Q47" s="8"/>
      <c r="R47" s="8"/>
      <c r="S47" s="8"/>
      <c r="T47" s="8"/>
      <c r="U47" s="8"/>
      <c r="V47" s="8"/>
      <c r="W47" s="8"/>
      <c r="X47" s="8"/>
      <c r="Y47" s="8"/>
      <c r="Z47" s="8"/>
      <c r="AA47" s="8"/>
      <c r="AB47"/>
      <c r="AC47" s="8"/>
    </row>
    <row r="48" spans="10:29" ht="19.899999999999999" customHeight="1" x14ac:dyDescent="0.25">
      <c r="J48" s="8"/>
      <c r="K48" s="104" t="s">
        <v>45</v>
      </c>
      <c r="L48" s="8"/>
      <c r="M48" s="8"/>
      <c r="N48" s="16" t="s">
        <v>46</v>
      </c>
      <c r="O48" s="8"/>
      <c r="P48" s="8"/>
      <c r="Q48" s="8"/>
      <c r="R48" s="8"/>
      <c r="S48" s="8"/>
      <c r="T48" s="8"/>
      <c r="U48" s="8"/>
      <c r="V48" s="8"/>
      <c r="W48" s="8"/>
      <c r="X48" s="8"/>
      <c r="Y48" s="8"/>
      <c r="Z48" s="8"/>
      <c r="AA48" s="8"/>
      <c r="AB48"/>
      <c r="AC48" s="8"/>
    </row>
    <row r="49" spans="10:33" ht="19.899999999999999" customHeight="1" x14ac:dyDescent="0.25">
      <c r="J49" s="8"/>
      <c r="K49" s="104"/>
      <c r="L49" s="8"/>
      <c r="M49" s="8"/>
      <c r="N49" s="118" t="s">
        <v>47</v>
      </c>
      <c r="O49" s="119"/>
      <c r="P49" s="118" t="s">
        <v>48</v>
      </c>
      <c r="Q49" s="119"/>
      <c r="R49" s="119"/>
      <c r="S49" s="118" t="s">
        <v>49</v>
      </c>
      <c r="T49" s="124"/>
      <c r="U49" s="119" t="s">
        <v>112</v>
      </c>
      <c r="V49" s="124"/>
      <c r="W49" s="119" t="s">
        <v>113</v>
      </c>
      <c r="X49" s="124"/>
      <c r="Y49" s="119" t="s">
        <v>114</v>
      </c>
      <c r="Z49" s="124"/>
      <c r="AA49" s="119" t="s">
        <v>115</v>
      </c>
      <c r="AB49" s="124"/>
      <c r="AC49" s="8"/>
    </row>
    <row r="50" spans="10:33" ht="19.899999999999999" customHeight="1" x14ac:dyDescent="0.25">
      <c r="J50" s="8"/>
      <c r="K50" s="104"/>
      <c r="L50" s="8"/>
      <c r="M50" s="8"/>
      <c r="N50" s="120"/>
      <c r="O50" s="121"/>
      <c r="P50" s="120"/>
      <c r="Q50" s="121"/>
      <c r="R50" s="121"/>
      <c r="S50" s="120"/>
      <c r="T50" s="125"/>
      <c r="U50" s="121"/>
      <c r="V50" s="125"/>
      <c r="W50" s="121"/>
      <c r="X50" s="125"/>
      <c r="Y50" s="121"/>
      <c r="Z50" s="125"/>
      <c r="AA50" s="121"/>
      <c r="AB50" s="125"/>
      <c r="AC50" s="8"/>
    </row>
    <row r="51" spans="10:33" ht="19.899999999999999" customHeight="1" x14ac:dyDescent="0.25">
      <c r="J51" s="8"/>
      <c r="K51" s="104"/>
      <c r="L51" s="8"/>
      <c r="M51" s="8"/>
      <c r="N51" s="120"/>
      <c r="O51" s="121"/>
      <c r="P51" s="120"/>
      <c r="Q51" s="121"/>
      <c r="R51" s="121"/>
      <c r="S51" s="120"/>
      <c r="T51" s="125"/>
      <c r="U51" s="121"/>
      <c r="V51" s="125"/>
      <c r="W51" s="121"/>
      <c r="X51" s="125"/>
      <c r="Y51" s="121"/>
      <c r="Z51" s="125"/>
      <c r="AA51" s="121"/>
      <c r="AB51" s="125"/>
      <c r="AC51" s="8"/>
    </row>
    <row r="52" spans="10:33" ht="19.899999999999999" customHeight="1" x14ac:dyDescent="0.25">
      <c r="J52" s="8"/>
      <c r="K52" s="104"/>
      <c r="L52" s="8"/>
      <c r="M52" s="8"/>
      <c r="N52" s="122"/>
      <c r="O52" s="123"/>
      <c r="P52" s="122"/>
      <c r="Q52" s="123"/>
      <c r="R52" s="123"/>
      <c r="S52" s="122"/>
      <c r="T52" s="126"/>
      <c r="U52" s="123"/>
      <c r="V52" s="126"/>
      <c r="W52" s="123"/>
      <c r="X52" s="126"/>
      <c r="Y52" s="123"/>
      <c r="Z52" s="126"/>
      <c r="AA52" s="123"/>
      <c r="AB52" s="126"/>
      <c r="AC52" s="8"/>
    </row>
    <row r="53" spans="10:33" ht="19.899999999999999" customHeight="1" x14ac:dyDescent="0.25">
      <c r="J53" s="8"/>
      <c r="K53" s="104"/>
      <c r="L53" s="8"/>
      <c r="M53" s="8"/>
      <c r="N53" s="130">
        <f>IFERROR($Y$38, "0.00")</f>
        <v>17</v>
      </c>
      <c r="O53" s="130"/>
      <c r="P53" s="131">
        <f>IFERROR(SUM(U38+W38), "0.00")</f>
        <v>20.588235294117645</v>
      </c>
      <c r="Q53" s="131"/>
      <c r="R53" s="131"/>
      <c r="S53" s="131">
        <f>IFERROR(AA38,"0.00")</f>
        <v>349.99999999999994</v>
      </c>
      <c r="T53" s="131"/>
      <c r="U53" s="131">
        <f>IFERROR(U38, "0.00")</f>
        <v>12.352941176470589</v>
      </c>
      <c r="V53" s="131"/>
      <c r="W53" s="131">
        <f>IFERROR(U38*Y38, "0.00")</f>
        <v>210</v>
      </c>
      <c r="X53" s="131"/>
      <c r="Y53" s="131">
        <f>IFERROR(W38, "0.00")</f>
        <v>8.235294117647058</v>
      </c>
      <c r="Z53" s="131"/>
      <c r="AA53" s="131">
        <f>IFERROR(W38*Y38, "0.00")</f>
        <v>140</v>
      </c>
      <c r="AB53" s="131"/>
      <c r="AC53" s="8"/>
    </row>
    <row r="54" spans="10:33" ht="19.899999999999999" customHeight="1" x14ac:dyDescent="0.25">
      <c r="J54" s="8"/>
      <c r="K54" s="104"/>
      <c r="L54" s="8"/>
      <c r="M54" s="8"/>
      <c r="N54" s="130"/>
      <c r="O54" s="130"/>
      <c r="P54" s="131"/>
      <c r="Q54" s="131"/>
      <c r="R54" s="131"/>
      <c r="S54" s="131"/>
      <c r="T54" s="131"/>
      <c r="U54" s="131"/>
      <c r="V54" s="131"/>
      <c r="W54" s="131"/>
      <c r="X54" s="131"/>
      <c r="Y54" s="131"/>
      <c r="Z54" s="131"/>
      <c r="AA54" s="131"/>
      <c r="AB54" s="131"/>
      <c r="AC54" s="8"/>
    </row>
    <row r="55" spans="10:33" ht="19.899999999999999" customHeight="1" x14ac:dyDescent="0.25">
      <c r="J55" s="8"/>
      <c r="K55" s="104"/>
      <c r="L55" s="8"/>
      <c r="M55" s="8"/>
      <c r="N55" s="36" t="s">
        <v>54</v>
      </c>
      <c r="O55"/>
      <c r="P55"/>
      <c r="Q55"/>
      <c r="R55"/>
      <c r="S55"/>
      <c r="T55" s="8"/>
      <c r="U55"/>
      <c r="V55" s="8"/>
      <c r="W55"/>
      <c r="X55" s="8"/>
      <c r="Y55"/>
      <c r="Z55" s="8"/>
      <c r="AA55"/>
      <c r="AB55"/>
      <c r="AC55" s="8"/>
    </row>
    <row r="56" spans="10:33" ht="19.899999999999999" customHeight="1" x14ac:dyDescent="0.25">
      <c r="J56" s="8"/>
      <c r="K56" s="104"/>
      <c r="L56" s="8"/>
      <c r="M56" s="8"/>
      <c r="N56" s="118" t="s">
        <v>47</v>
      </c>
      <c r="O56" s="119"/>
      <c r="P56" s="118" t="s">
        <v>48</v>
      </c>
      <c r="Q56" s="119"/>
      <c r="R56" s="119"/>
      <c r="S56" s="118" t="s">
        <v>49</v>
      </c>
      <c r="T56" s="124"/>
      <c r="U56" s="119" t="s">
        <v>112</v>
      </c>
      <c r="V56" s="124"/>
      <c r="W56" s="119" t="s">
        <v>113</v>
      </c>
      <c r="X56" s="124"/>
      <c r="Y56" s="119" t="s">
        <v>114</v>
      </c>
      <c r="Z56" s="124"/>
      <c r="AA56" s="119" t="s">
        <v>115</v>
      </c>
      <c r="AB56" s="124"/>
      <c r="AC56" s="8"/>
    </row>
    <row r="57" spans="10:33" ht="19.899999999999999" customHeight="1" x14ac:dyDescent="0.25">
      <c r="J57" s="8"/>
      <c r="K57" s="104"/>
      <c r="L57" s="8"/>
      <c r="M57" s="8"/>
      <c r="N57" s="120"/>
      <c r="O57" s="121"/>
      <c r="P57" s="120"/>
      <c r="Q57" s="121"/>
      <c r="R57" s="121"/>
      <c r="S57" s="120"/>
      <c r="T57" s="125"/>
      <c r="U57" s="121"/>
      <c r="V57" s="125"/>
      <c r="W57" s="121"/>
      <c r="X57" s="125"/>
      <c r="Y57" s="121"/>
      <c r="Z57" s="125"/>
      <c r="AA57" s="121"/>
      <c r="AB57" s="125"/>
      <c r="AC57" s="8"/>
    </row>
    <row r="58" spans="10:33" ht="19.899999999999999" customHeight="1" x14ac:dyDescent="0.25">
      <c r="J58" s="8"/>
      <c r="K58" s="104"/>
      <c r="L58" s="8"/>
      <c r="M58" s="8"/>
      <c r="N58" s="120"/>
      <c r="O58" s="121"/>
      <c r="P58" s="120"/>
      <c r="Q58" s="121"/>
      <c r="R58" s="121"/>
      <c r="S58" s="120"/>
      <c r="T58" s="125"/>
      <c r="U58" s="121"/>
      <c r="V58" s="125"/>
      <c r="W58" s="121"/>
      <c r="X58" s="125"/>
      <c r="Y58" s="121"/>
      <c r="Z58" s="125"/>
      <c r="AA58" s="121"/>
      <c r="AB58" s="125"/>
      <c r="AC58" s="8"/>
    </row>
    <row r="59" spans="10:33" ht="19.899999999999999" customHeight="1" x14ac:dyDescent="0.25">
      <c r="J59" s="8"/>
      <c r="K59" s="104"/>
      <c r="L59" s="8"/>
      <c r="M59" s="8"/>
      <c r="N59" s="122"/>
      <c r="O59" s="123"/>
      <c r="P59" s="122"/>
      <c r="Q59" s="123"/>
      <c r="R59" s="123"/>
      <c r="S59" s="122"/>
      <c r="T59" s="126"/>
      <c r="U59" s="123"/>
      <c r="V59" s="126"/>
      <c r="W59" s="123"/>
      <c r="X59" s="126"/>
      <c r="Y59" s="123"/>
      <c r="Z59" s="126"/>
      <c r="AA59" s="123"/>
      <c r="AB59" s="126"/>
      <c r="AC59" s="8"/>
    </row>
    <row r="60" spans="10:33" ht="19.899999999999999" customHeight="1" x14ac:dyDescent="0.25">
      <c r="J60" s="8"/>
      <c r="K60" s="104"/>
      <c r="L60" s="8"/>
      <c r="M60" s="8"/>
      <c r="N60" s="127">
        <f>IFERROR(Y40, "0.00")</f>
        <v>13</v>
      </c>
      <c r="O60" s="127"/>
      <c r="P60" s="117">
        <f>IFERROR(SUM(U40+W40), "0.00")</f>
        <v>21.153846153846153</v>
      </c>
      <c r="Q60" s="117"/>
      <c r="R60" s="117"/>
      <c r="S60" s="117">
        <f>IFERROR(AA40, "0.00")</f>
        <v>275</v>
      </c>
      <c r="T60" s="117"/>
      <c r="U60" s="117">
        <f>IFERROR(U40, "0.00")</f>
        <v>12.692307692307692</v>
      </c>
      <c r="V60" s="117"/>
      <c r="W60" s="117">
        <f>IFERROR(U40*Y40, "0.00")</f>
        <v>165</v>
      </c>
      <c r="X60" s="117"/>
      <c r="Y60" s="117">
        <f>IFERROR(W40, "0.00")</f>
        <v>8.4615384615384617</v>
      </c>
      <c r="Z60" s="117"/>
      <c r="AA60" s="117">
        <f>IFERROR(W40*Y40, "0.00")</f>
        <v>110</v>
      </c>
      <c r="AB60" s="117"/>
      <c r="AC60" s="8"/>
      <c r="AG60" s="9" t="b">
        <f>IF(OR($R$10=$AG$6,$R$10=$AG$5,$R$10=$AG$9),TRUE, FALSE)</f>
        <v>0</v>
      </c>
    </row>
    <row r="61" spans="10:33" ht="19.899999999999999" customHeight="1" x14ac:dyDescent="0.25">
      <c r="J61" s="8"/>
      <c r="K61" s="104"/>
      <c r="L61" s="8"/>
      <c r="M61" s="8"/>
      <c r="N61" s="127"/>
      <c r="O61" s="127"/>
      <c r="P61" s="117"/>
      <c r="Q61" s="117"/>
      <c r="R61" s="117"/>
      <c r="S61" s="117"/>
      <c r="T61" s="117"/>
      <c r="U61" s="117"/>
      <c r="V61" s="117"/>
      <c r="W61" s="117"/>
      <c r="X61" s="117"/>
      <c r="Y61" s="117"/>
      <c r="Z61" s="117"/>
      <c r="AA61" s="117"/>
      <c r="AB61" s="117"/>
      <c r="AC61" s="8"/>
    </row>
    <row r="62" spans="10:33" ht="19.899999999999999" customHeight="1" x14ac:dyDescent="0.25">
      <c r="J62" s="8"/>
      <c r="K62" s="104"/>
      <c r="L62" s="8"/>
      <c r="M62" s="8"/>
      <c r="N62" s="36" t="s">
        <v>55</v>
      </c>
      <c r="O62"/>
      <c r="P62"/>
      <c r="Q62"/>
      <c r="R62"/>
      <c r="S62"/>
      <c r="T62" s="8"/>
      <c r="U62"/>
      <c r="V62" s="8"/>
      <c r="W62"/>
      <c r="X62" s="8"/>
      <c r="Y62"/>
      <c r="Z62" s="8"/>
      <c r="AA62"/>
      <c r="AB62"/>
      <c r="AC62" s="8"/>
    </row>
    <row r="63" spans="10:33" ht="19.899999999999999" customHeight="1" x14ac:dyDescent="0.25">
      <c r="J63" s="8"/>
      <c r="K63" s="104"/>
      <c r="L63" s="8"/>
      <c r="M63" s="8"/>
      <c r="N63" s="118" t="s">
        <v>47</v>
      </c>
      <c r="O63" s="119"/>
      <c r="P63" s="118" t="s">
        <v>48</v>
      </c>
      <c r="Q63" s="119"/>
      <c r="R63" s="119"/>
      <c r="S63" s="118" t="s">
        <v>49</v>
      </c>
      <c r="T63" s="124"/>
      <c r="U63" s="119" t="s">
        <v>112</v>
      </c>
      <c r="V63" s="124"/>
      <c r="W63" s="119" t="s">
        <v>113</v>
      </c>
      <c r="X63" s="124"/>
      <c r="Y63" s="119" t="s">
        <v>114</v>
      </c>
      <c r="Z63" s="124"/>
      <c r="AA63" s="119" t="s">
        <v>115</v>
      </c>
      <c r="AB63" s="124"/>
      <c r="AC63" s="8"/>
    </row>
    <row r="64" spans="10:33" ht="19.899999999999999" customHeight="1" x14ac:dyDescent="0.25">
      <c r="J64" s="8"/>
      <c r="K64" s="104"/>
      <c r="L64" s="8"/>
      <c r="M64" s="8"/>
      <c r="N64" s="120"/>
      <c r="O64" s="121"/>
      <c r="P64" s="120"/>
      <c r="Q64" s="121"/>
      <c r="R64" s="121"/>
      <c r="S64" s="120"/>
      <c r="T64" s="125"/>
      <c r="U64" s="121"/>
      <c r="V64" s="125"/>
      <c r="W64" s="121"/>
      <c r="X64" s="125"/>
      <c r="Y64" s="121"/>
      <c r="Z64" s="125"/>
      <c r="AA64" s="121"/>
      <c r="AB64" s="125"/>
      <c r="AC64" s="8"/>
    </row>
    <row r="65" spans="10:29" ht="19.899999999999999" customHeight="1" x14ac:dyDescent="0.25">
      <c r="J65" s="8"/>
      <c r="K65" s="104"/>
      <c r="L65" s="8"/>
      <c r="M65" s="8"/>
      <c r="N65" s="120"/>
      <c r="O65" s="121"/>
      <c r="P65" s="120"/>
      <c r="Q65" s="121"/>
      <c r="R65" s="121"/>
      <c r="S65" s="120"/>
      <c r="T65" s="125"/>
      <c r="U65" s="121"/>
      <c r="V65" s="125"/>
      <c r="W65" s="121"/>
      <c r="X65" s="125"/>
      <c r="Y65" s="121"/>
      <c r="Z65" s="125"/>
      <c r="AA65" s="121"/>
      <c r="AB65" s="125"/>
      <c r="AC65" s="8"/>
    </row>
    <row r="66" spans="10:29" ht="19.899999999999999" customHeight="1" x14ac:dyDescent="0.25">
      <c r="J66" s="8"/>
      <c r="K66" s="104"/>
      <c r="L66" s="8"/>
      <c r="M66" s="8"/>
      <c r="N66" s="122"/>
      <c r="O66" s="123"/>
      <c r="P66" s="122"/>
      <c r="Q66" s="123"/>
      <c r="R66" s="123"/>
      <c r="S66" s="122"/>
      <c r="T66" s="126"/>
      <c r="U66" s="123"/>
      <c r="V66" s="126"/>
      <c r="W66" s="123"/>
      <c r="X66" s="126"/>
      <c r="Y66" s="123"/>
      <c r="Z66" s="126"/>
      <c r="AA66" s="123"/>
      <c r="AB66" s="126"/>
      <c r="AC66" s="8"/>
    </row>
    <row r="67" spans="10:29" ht="19.899999999999999" customHeight="1" x14ac:dyDescent="0.25">
      <c r="J67" s="8"/>
      <c r="K67" s="104"/>
      <c r="L67" s="8"/>
      <c r="M67" s="8"/>
      <c r="N67" s="251">
        <f>IFERROR(Y42, "0.00")</f>
        <v>22</v>
      </c>
      <c r="O67" s="251"/>
      <c r="P67" s="252">
        <f>IFERROR(SUM(U42+W42), "0.00")</f>
        <v>14.772727272727273</v>
      </c>
      <c r="Q67" s="252"/>
      <c r="R67" s="252"/>
      <c r="S67" s="252">
        <f>IFERROR(AA42, "0.00")</f>
        <v>325</v>
      </c>
      <c r="T67" s="252"/>
      <c r="U67" s="252">
        <f>IFERROR(U42, "0.00")</f>
        <v>8.8636363636363633</v>
      </c>
      <c r="V67" s="252"/>
      <c r="W67" s="252">
        <f>IFERROR(U42*Y42, "0.00")</f>
        <v>195</v>
      </c>
      <c r="X67" s="252"/>
      <c r="Y67" s="252">
        <f>IFERROR(W42, "0.00")</f>
        <v>5.9090909090909092</v>
      </c>
      <c r="Z67" s="252"/>
      <c r="AA67" s="252">
        <f>IFERROR(W42*Y42, "0.00")</f>
        <v>130</v>
      </c>
      <c r="AB67" s="252"/>
      <c r="AC67" s="37"/>
    </row>
    <row r="68" spans="10:29" ht="19.899999999999999" customHeight="1" x14ac:dyDescent="0.25">
      <c r="J68" s="8"/>
      <c r="K68" s="104"/>
      <c r="L68" s="8"/>
      <c r="M68" s="8"/>
      <c r="N68" s="251"/>
      <c r="O68" s="251"/>
      <c r="P68" s="252"/>
      <c r="Q68" s="252"/>
      <c r="R68" s="252"/>
      <c r="S68" s="252"/>
      <c r="T68" s="252"/>
      <c r="U68" s="252"/>
      <c r="V68" s="252"/>
      <c r="W68" s="252"/>
      <c r="X68" s="252"/>
      <c r="Y68" s="252"/>
      <c r="Z68" s="252"/>
      <c r="AA68" s="252"/>
      <c r="AB68" s="252"/>
      <c r="AC68" s="8"/>
    </row>
    <row r="69" spans="10:29" ht="19.899999999999999" customHeight="1" x14ac:dyDescent="0.25">
      <c r="J69" s="8"/>
      <c r="K69" s="38"/>
      <c r="L69" s="8"/>
      <c r="M69" s="8"/>
      <c r="N69"/>
      <c r="O69"/>
      <c r="P69"/>
      <c r="Q69"/>
      <c r="R69"/>
      <c r="S69"/>
      <c r="T69" s="8"/>
      <c r="U69"/>
      <c r="V69" s="8"/>
      <c r="W69"/>
      <c r="X69" s="8"/>
      <c r="Y69"/>
      <c r="Z69" s="8"/>
      <c r="AA69"/>
      <c r="AB69"/>
      <c r="AC69" s="8"/>
    </row>
    <row r="70" spans="10:29" ht="28.9" customHeight="1" x14ac:dyDescent="0.25">
      <c r="J70" s="8"/>
      <c r="K70" s="104" t="s">
        <v>56</v>
      </c>
      <c r="L70" s="8"/>
      <c r="M70" s="8"/>
      <c r="N70" s="105" t="s">
        <v>57</v>
      </c>
      <c r="O70" s="105"/>
      <c r="P70" s="105"/>
      <c r="Q70" s="106" t="s">
        <v>58</v>
      </c>
      <c r="R70" s="106"/>
      <c r="S70" s="106"/>
      <c r="T70" s="106"/>
      <c r="U70" s="106"/>
      <c r="V70" s="106"/>
      <c r="W70" s="106"/>
      <c r="X70" s="106"/>
      <c r="Y70" s="106"/>
      <c r="Z70" s="106"/>
      <c r="AA70" s="106"/>
      <c r="AB70" s="106"/>
      <c r="AC70" s="8"/>
    </row>
    <row r="71" spans="10:29" ht="15" x14ac:dyDescent="0.25">
      <c r="J71" s="8"/>
      <c r="K71" s="104"/>
      <c r="L71" s="8"/>
      <c r="M71" s="8"/>
      <c r="N71" s="57"/>
      <c r="O71" s="57"/>
      <c r="P71" s="57"/>
      <c r="Q71" s="107" t="s">
        <v>59</v>
      </c>
      <c r="R71" s="107"/>
      <c r="S71" s="107"/>
      <c r="T71" s="107"/>
      <c r="U71" s="107"/>
      <c r="V71" s="107"/>
      <c r="W71" s="107"/>
      <c r="X71" s="107"/>
      <c r="Y71" s="107"/>
      <c r="Z71" s="107"/>
      <c r="AA71" s="107"/>
      <c r="AB71" s="107"/>
      <c r="AC71" s="8"/>
    </row>
    <row r="72" spans="10:29" ht="15" x14ac:dyDescent="0.25">
      <c r="J72" s="8"/>
      <c r="K72" s="104"/>
      <c r="L72" s="8"/>
      <c r="M72" s="8"/>
      <c r="N72" s="57"/>
      <c r="O72" s="57"/>
      <c r="P72" s="57"/>
      <c r="Q72" s="107" t="s">
        <v>60</v>
      </c>
      <c r="R72" s="107"/>
      <c r="S72" s="107"/>
      <c r="T72" s="107"/>
      <c r="U72" s="107"/>
      <c r="V72" s="107"/>
      <c r="W72" s="107"/>
      <c r="X72" s="107"/>
      <c r="Y72" s="107"/>
      <c r="Z72" s="107"/>
      <c r="AA72" s="107"/>
      <c r="AB72" s="107"/>
      <c r="AC72" s="8"/>
    </row>
    <row r="73" spans="10:29" ht="15" x14ac:dyDescent="0.25">
      <c r="J73" s="8"/>
      <c r="K73" s="104"/>
      <c r="L73" s="8"/>
      <c r="M73" s="8"/>
      <c r="N73" s="57"/>
      <c r="O73" s="57"/>
      <c r="P73" s="57"/>
      <c r="Q73" s="107" t="s">
        <v>61</v>
      </c>
      <c r="R73" s="107"/>
      <c r="S73" s="107"/>
      <c r="T73" s="107"/>
      <c r="U73" s="107"/>
      <c r="V73" s="107"/>
      <c r="W73" s="107"/>
      <c r="X73" s="107"/>
      <c r="Y73" s="107"/>
      <c r="Z73" s="107"/>
      <c r="AA73" s="107"/>
      <c r="AB73" s="107"/>
      <c r="AC73" s="8"/>
    </row>
    <row r="74" spans="10:29" ht="15" x14ac:dyDescent="0.25">
      <c r="J74" s="8"/>
      <c r="K74" s="104"/>
      <c r="L74" s="8"/>
      <c r="M74" s="8"/>
      <c r="N74" s="57"/>
      <c r="O74" s="57"/>
      <c r="P74" s="57"/>
      <c r="Q74" s="107" t="s">
        <v>62</v>
      </c>
      <c r="R74" s="107"/>
      <c r="S74" s="107"/>
      <c r="T74" s="107"/>
      <c r="U74" s="107"/>
      <c r="V74" s="107"/>
      <c r="W74" s="107"/>
      <c r="X74" s="107"/>
      <c r="Y74" s="107"/>
      <c r="Z74" s="107"/>
      <c r="AA74" s="107"/>
      <c r="AB74" s="107"/>
      <c r="AC74" s="8"/>
    </row>
    <row r="75" spans="10:29" ht="15" x14ac:dyDescent="0.25">
      <c r="J75" s="8"/>
      <c r="K75" s="104"/>
      <c r="L75" s="8"/>
      <c r="M75" s="8"/>
      <c r="N75" s="57"/>
      <c r="O75" s="57"/>
      <c r="P75" s="57"/>
      <c r="Q75" s="57" t="s">
        <v>63</v>
      </c>
      <c r="R75" s="57"/>
      <c r="S75" s="57"/>
      <c r="T75" s="57"/>
      <c r="U75" s="57"/>
      <c r="V75" s="57"/>
      <c r="W75" s="57"/>
      <c r="X75" s="57"/>
      <c r="Y75" s="57"/>
      <c r="Z75" s="57"/>
      <c r="AA75" s="57"/>
      <c r="AB75" s="57"/>
      <c r="AC75" s="8"/>
    </row>
    <row r="76" spans="10:29" ht="19.899999999999999" customHeight="1" thickBot="1" x14ac:dyDescent="0.3">
      <c r="J76" s="8"/>
      <c r="K76" s="104"/>
      <c r="L76" s="8"/>
      <c r="M76" s="8"/>
      <c r="N76" s="8"/>
      <c r="O76" s="8"/>
      <c r="P76" s="8"/>
      <c r="Q76" s="8"/>
      <c r="R76" s="8"/>
      <c r="S76" s="8"/>
      <c r="T76" s="8"/>
      <c r="U76" s="8"/>
      <c r="V76" s="8"/>
      <c r="W76" s="8"/>
      <c r="X76" s="8"/>
      <c r="Y76" s="8"/>
      <c r="Z76" s="8"/>
      <c r="AA76" s="8"/>
      <c r="AB76"/>
      <c r="AC76" s="8"/>
    </row>
    <row r="77" spans="10:29" ht="19.899999999999999" customHeight="1" x14ac:dyDescent="0.25">
      <c r="J77" s="8"/>
      <c r="K77" s="104"/>
      <c r="L77" s="8"/>
      <c r="M77" s="8"/>
      <c r="N77" s="8"/>
      <c r="O77" s="39" t="s">
        <v>64</v>
      </c>
      <c r="P77" s="40" t="s">
        <v>65</v>
      </c>
      <c r="Q77" s="41" t="s">
        <v>66</v>
      </c>
      <c r="R77" s="8"/>
      <c r="S77" s="39" t="s">
        <v>67</v>
      </c>
      <c r="T77" s="40" t="s">
        <v>68</v>
      </c>
      <c r="U77" s="40" t="s">
        <v>69</v>
      </c>
      <c r="V77" s="40" t="s">
        <v>70</v>
      </c>
      <c r="W77" s="41" t="s">
        <v>71</v>
      </c>
      <c r="X77" s="8"/>
      <c r="Y77" s="39" t="s">
        <v>72</v>
      </c>
      <c r="Z77" s="40" t="s">
        <v>73</v>
      </c>
      <c r="AA77" s="40" t="s">
        <v>74</v>
      </c>
      <c r="AB77" s="41" t="s">
        <v>75</v>
      </c>
      <c r="AC77" s="8"/>
    </row>
    <row r="78" spans="10:29" ht="19.899999999999999" customHeight="1" x14ac:dyDescent="0.25">
      <c r="J78" s="8"/>
      <c r="K78" s="104"/>
      <c r="L78" s="8"/>
      <c r="M78" s="8"/>
      <c r="N78" s="8"/>
      <c r="O78" s="42">
        <v>1</v>
      </c>
      <c r="P78" s="43">
        <v>1</v>
      </c>
      <c r="Q78" s="44">
        <v>1</v>
      </c>
      <c r="R78" s="8"/>
      <c r="S78" s="42">
        <v>1</v>
      </c>
      <c r="T78" s="43">
        <v>1</v>
      </c>
      <c r="U78" s="43">
        <v>1</v>
      </c>
      <c r="V78" s="43">
        <v>1</v>
      </c>
      <c r="W78" s="44">
        <v>1</v>
      </c>
      <c r="X78" s="8"/>
      <c r="Y78" s="42">
        <v>1</v>
      </c>
      <c r="Z78" s="43">
        <v>1</v>
      </c>
      <c r="AA78" s="43">
        <v>1</v>
      </c>
      <c r="AB78" s="44">
        <v>1</v>
      </c>
      <c r="AC78" s="8"/>
    </row>
    <row r="79" spans="10:29" ht="19.899999999999999" customHeight="1" x14ac:dyDescent="0.25">
      <c r="J79" s="8"/>
      <c r="K79" s="104"/>
      <c r="L79" s="8"/>
      <c r="M79" s="8"/>
      <c r="N79" s="8"/>
      <c r="O79" s="42">
        <v>2</v>
      </c>
      <c r="P79" s="43">
        <v>2</v>
      </c>
      <c r="Q79" s="44">
        <v>2</v>
      </c>
      <c r="R79" s="8"/>
      <c r="S79" s="42">
        <v>2</v>
      </c>
      <c r="T79" s="43">
        <v>2</v>
      </c>
      <c r="U79" s="43">
        <v>2</v>
      </c>
      <c r="V79" s="43">
        <v>2</v>
      </c>
      <c r="W79" s="44">
        <v>2</v>
      </c>
      <c r="X79" s="8"/>
      <c r="Y79" s="42">
        <v>2</v>
      </c>
      <c r="Z79" s="43">
        <v>2</v>
      </c>
      <c r="AA79" s="43">
        <v>2</v>
      </c>
      <c r="AB79" s="44">
        <v>2</v>
      </c>
      <c r="AC79" s="8"/>
    </row>
    <row r="80" spans="10:29" ht="19.899999999999999" customHeight="1" x14ac:dyDescent="0.25">
      <c r="J80" s="8"/>
      <c r="K80" s="104"/>
      <c r="L80" s="8"/>
      <c r="M80" s="8"/>
      <c r="N80" s="8"/>
      <c r="O80" s="42">
        <v>3</v>
      </c>
      <c r="P80" s="43">
        <v>3</v>
      </c>
      <c r="Q80" s="44">
        <v>3</v>
      </c>
      <c r="R80" s="8"/>
      <c r="S80" s="42">
        <v>3</v>
      </c>
      <c r="T80" s="43">
        <v>3</v>
      </c>
      <c r="U80" s="43">
        <v>3</v>
      </c>
      <c r="V80" s="43">
        <v>3</v>
      </c>
      <c r="W80" s="44">
        <v>3</v>
      </c>
      <c r="X80" s="8"/>
      <c r="Y80" s="42">
        <v>3</v>
      </c>
      <c r="Z80" s="43">
        <v>3</v>
      </c>
      <c r="AA80" s="43">
        <v>3</v>
      </c>
      <c r="AB80" s="44">
        <v>3</v>
      </c>
      <c r="AC80" s="8"/>
    </row>
    <row r="81" spans="10:31" ht="19.899999999999999" customHeight="1" x14ac:dyDescent="0.25">
      <c r="J81" s="8"/>
      <c r="K81" s="104"/>
      <c r="L81" s="8"/>
      <c r="M81" s="8"/>
      <c r="N81" s="45"/>
      <c r="O81" s="42">
        <v>4</v>
      </c>
      <c r="P81" s="43">
        <v>4</v>
      </c>
      <c r="Q81" s="44">
        <v>4</v>
      </c>
      <c r="R81" s="8"/>
      <c r="S81" s="42">
        <v>4</v>
      </c>
      <c r="T81" s="43">
        <v>4</v>
      </c>
      <c r="U81" s="43">
        <v>4</v>
      </c>
      <c r="V81" s="43">
        <v>4</v>
      </c>
      <c r="W81" s="44">
        <v>4</v>
      </c>
      <c r="X81" s="8"/>
      <c r="Y81" s="42">
        <v>4</v>
      </c>
      <c r="Z81" s="43">
        <v>4</v>
      </c>
      <c r="AA81" s="43">
        <v>4</v>
      </c>
      <c r="AB81" s="44">
        <v>4</v>
      </c>
      <c r="AC81" s="8"/>
    </row>
    <row r="82" spans="10:31" ht="19.899999999999999" customHeight="1" x14ac:dyDescent="0.25">
      <c r="J82" s="8"/>
      <c r="K82" s="104"/>
      <c r="L82" s="8"/>
      <c r="M82" s="8"/>
      <c r="N82" s="45"/>
      <c r="O82" s="42">
        <v>5</v>
      </c>
      <c r="P82" s="43">
        <v>5</v>
      </c>
      <c r="Q82" s="44">
        <v>5</v>
      </c>
      <c r="R82" s="8"/>
      <c r="S82" s="42">
        <v>5</v>
      </c>
      <c r="T82" s="43">
        <v>5</v>
      </c>
      <c r="U82" s="43">
        <v>5</v>
      </c>
      <c r="V82" s="43">
        <v>5</v>
      </c>
      <c r="W82" s="44">
        <v>5</v>
      </c>
      <c r="X82" s="8"/>
      <c r="Y82" s="42">
        <v>5</v>
      </c>
      <c r="Z82" s="43">
        <v>5</v>
      </c>
      <c r="AA82" s="43">
        <v>5</v>
      </c>
      <c r="AB82" s="44">
        <v>5</v>
      </c>
      <c r="AC82" s="8"/>
    </row>
    <row r="83" spans="10:31" ht="19.899999999999999" customHeight="1" x14ac:dyDescent="0.25">
      <c r="J83" s="8"/>
      <c r="K83" s="104"/>
      <c r="L83" s="8"/>
      <c r="M83" s="8"/>
      <c r="N83"/>
      <c r="O83" s="42">
        <v>6</v>
      </c>
      <c r="P83" s="43">
        <v>6</v>
      </c>
      <c r="Q83" s="44">
        <v>6</v>
      </c>
      <c r="R83" s="8"/>
      <c r="S83" s="42">
        <v>6</v>
      </c>
      <c r="T83" s="43">
        <v>6</v>
      </c>
      <c r="U83" s="43">
        <v>6</v>
      </c>
      <c r="V83" s="43">
        <v>6</v>
      </c>
      <c r="W83" s="44">
        <v>6</v>
      </c>
      <c r="X83" s="8"/>
      <c r="Y83" s="42">
        <v>6</v>
      </c>
      <c r="Z83" s="43">
        <v>6</v>
      </c>
      <c r="AA83" s="43">
        <v>6</v>
      </c>
      <c r="AB83" s="44">
        <v>6</v>
      </c>
      <c r="AC83"/>
      <c r="AD83" s="46"/>
      <c r="AE83" s="46"/>
    </row>
    <row r="84" spans="10:31" ht="19.899999999999999" customHeight="1" x14ac:dyDescent="0.25">
      <c r="J84" s="8"/>
      <c r="K84" s="104"/>
      <c r="L84" s="8"/>
      <c r="M84" s="8"/>
      <c r="N84"/>
      <c r="O84" s="42">
        <v>7</v>
      </c>
      <c r="P84" s="43">
        <v>7</v>
      </c>
      <c r="Q84" s="44">
        <v>7</v>
      </c>
      <c r="R84" s="8"/>
      <c r="S84" s="42">
        <v>7</v>
      </c>
      <c r="T84" s="43">
        <v>7</v>
      </c>
      <c r="U84" s="43">
        <v>7</v>
      </c>
      <c r="V84" s="43">
        <v>7</v>
      </c>
      <c r="W84" s="44">
        <v>7</v>
      </c>
      <c r="X84" s="8"/>
      <c r="Y84" s="42">
        <v>7</v>
      </c>
      <c r="Z84" s="43">
        <v>7</v>
      </c>
      <c r="AA84" s="43">
        <v>7</v>
      </c>
      <c r="AB84" s="44">
        <v>7</v>
      </c>
      <c r="AC84"/>
      <c r="AD84" s="46"/>
      <c r="AE84" s="46"/>
    </row>
    <row r="85" spans="10:31" ht="19.899999999999999" customHeight="1" x14ac:dyDescent="0.25">
      <c r="J85" s="8"/>
      <c r="K85" s="104"/>
      <c r="L85" s="8"/>
      <c r="M85" s="8"/>
      <c r="N85"/>
      <c r="O85" s="42">
        <v>8</v>
      </c>
      <c r="P85" s="43">
        <v>8</v>
      </c>
      <c r="Q85" s="44">
        <v>8</v>
      </c>
      <c r="R85" s="8"/>
      <c r="S85" s="42">
        <v>8</v>
      </c>
      <c r="T85" s="43">
        <v>8</v>
      </c>
      <c r="U85" s="43">
        <v>8</v>
      </c>
      <c r="V85" s="43">
        <v>8</v>
      </c>
      <c r="W85" s="44">
        <v>8</v>
      </c>
      <c r="X85" s="8"/>
      <c r="Y85" s="42">
        <v>8</v>
      </c>
      <c r="Z85" s="43">
        <v>8</v>
      </c>
      <c r="AA85" s="43">
        <v>8</v>
      </c>
      <c r="AB85" s="44">
        <v>8</v>
      </c>
      <c r="AC85"/>
      <c r="AD85" s="46"/>
      <c r="AE85" s="46"/>
    </row>
    <row r="86" spans="10:31" ht="19.899999999999999" customHeight="1" x14ac:dyDescent="0.25">
      <c r="J86" s="8"/>
      <c r="K86" s="104"/>
      <c r="L86" s="8"/>
      <c r="M86" s="8"/>
      <c r="N86"/>
      <c r="O86" s="42">
        <v>9</v>
      </c>
      <c r="P86" s="43">
        <v>9</v>
      </c>
      <c r="Q86" s="44">
        <v>9</v>
      </c>
      <c r="R86" s="8"/>
      <c r="S86" s="42">
        <v>9</v>
      </c>
      <c r="T86" s="43">
        <v>9</v>
      </c>
      <c r="U86" s="43">
        <v>9</v>
      </c>
      <c r="V86" s="43">
        <v>9</v>
      </c>
      <c r="W86" s="44">
        <v>9</v>
      </c>
      <c r="X86" s="8"/>
      <c r="Y86" s="42">
        <v>9</v>
      </c>
      <c r="Z86" s="43">
        <v>9</v>
      </c>
      <c r="AA86" s="43">
        <v>9</v>
      </c>
      <c r="AB86" s="44">
        <v>9</v>
      </c>
      <c r="AC86"/>
      <c r="AD86" s="46"/>
      <c r="AE86" s="46"/>
    </row>
    <row r="87" spans="10:31" ht="19.899999999999999" customHeight="1" x14ac:dyDescent="0.25">
      <c r="J87" s="8"/>
      <c r="K87" s="104"/>
      <c r="L87" s="8"/>
      <c r="M87" s="8"/>
      <c r="N87"/>
      <c r="O87" s="42">
        <v>10</v>
      </c>
      <c r="P87" s="43">
        <v>10</v>
      </c>
      <c r="Q87" s="44">
        <v>10</v>
      </c>
      <c r="R87" s="8"/>
      <c r="S87" s="42">
        <v>10</v>
      </c>
      <c r="T87" s="43">
        <v>10</v>
      </c>
      <c r="U87" s="43">
        <v>10</v>
      </c>
      <c r="V87" s="43">
        <v>10</v>
      </c>
      <c r="W87" s="44">
        <v>10</v>
      </c>
      <c r="X87" s="8"/>
      <c r="Y87" s="42">
        <v>10</v>
      </c>
      <c r="Z87" s="43">
        <v>10</v>
      </c>
      <c r="AA87" s="43">
        <v>10</v>
      </c>
      <c r="AB87" s="44">
        <v>10</v>
      </c>
      <c r="AC87"/>
      <c r="AD87" s="46"/>
      <c r="AE87" s="46"/>
    </row>
    <row r="88" spans="10:31" ht="19.899999999999999" customHeight="1" x14ac:dyDescent="0.25">
      <c r="J88" s="8"/>
      <c r="K88" s="104"/>
      <c r="L88" s="8"/>
      <c r="M88" s="8"/>
      <c r="N88"/>
      <c r="O88" s="42">
        <v>11</v>
      </c>
      <c r="P88" s="43">
        <v>11</v>
      </c>
      <c r="Q88" s="44">
        <v>11</v>
      </c>
      <c r="R88" s="8"/>
      <c r="S88" s="42">
        <v>11</v>
      </c>
      <c r="T88" s="43">
        <v>11</v>
      </c>
      <c r="U88" s="43">
        <v>11</v>
      </c>
      <c r="V88" s="43">
        <v>11</v>
      </c>
      <c r="W88" s="44">
        <v>11</v>
      </c>
      <c r="X88" s="8"/>
      <c r="Y88" s="42">
        <v>11</v>
      </c>
      <c r="Z88" s="43">
        <v>11</v>
      </c>
      <c r="AA88" s="43">
        <v>11</v>
      </c>
      <c r="AB88" s="44">
        <v>11</v>
      </c>
      <c r="AC88"/>
      <c r="AD88" s="46"/>
      <c r="AE88" s="46"/>
    </row>
    <row r="89" spans="10:31" ht="19.899999999999999" customHeight="1" x14ac:dyDescent="0.25">
      <c r="J89" s="8"/>
      <c r="K89" s="104"/>
      <c r="L89" s="8"/>
      <c r="M89" s="8"/>
      <c r="N89"/>
      <c r="O89" s="42">
        <v>12</v>
      </c>
      <c r="P89" s="43">
        <v>12</v>
      </c>
      <c r="Q89" s="44">
        <v>12</v>
      </c>
      <c r="R89" s="8"/>
      <c r="S89" s="42">
        <v>12</v>
      </c>
      <c r="T89" s="43">
        <v>12</v>
      </c>
      <c r="U89" s="43">
        <v>12</v>
      </c>
      <c r="V89" s="43">
        <v>12</v>
      </c>
      <c r="W89" s="44">
        <v>12</v>
      </c>
      <c r="X89" s="8"/>
      <c r="Y89" s="42">
        <v>12</v>
      </c>
      <c r="Z89" s="43">
        <v>12</v>
      </c>
      <c r="AA89" s="43">
        <v>12</v>
      </c>
      <c r="AB89" s="44">
        <v>12</v>
      </c>
      <c r="AC89"/>
      <c r="AD89" s="46"/>
      <c r="AE89" s="46"/>
    </row>
    <row r="90" spans="10:31" ht="19.899999999999999" customHeight="1" x14ac:dyDescent="0.25">
      <c r="J90" s="8"/>
      <c r="K90" s="104"/>
      <c r="L90" s="8"/>
      <c r="M90" s="8"/>
      <c r="N90"/>
      <c r="O90" s="42">
        <v>13</v>
      </c>
      <c r="P90" s="43">
        <v>13</v>
      </c>
      <c r="Q90" s="44">
        <v>13</v>
      </c>
      <c r="R90" s="8"/>
      <c r="S90" s="42">
        <v>13</v>
      </c>
      <c r="T90" s="43">
        <v>13</v>
      </c>
      <c r="U90" s="43">
        <v>13</v>
      </c>
      <c r="V90" s="43">
        <v>13</v>
      </c>
      <c r="W90" s="44">
        <v>13</v>
      </c>
      <c r="X90" s="8"/>
      <c r="Y90" s="42">
        <v>13</v>
      </c>
      <c r="Z90" s="43">
        <v>13</v>
      </c>
      <c r="AA90" s="43">
        <v>13</v>
      </c>
      <c r="AB90" s="44">
        <v>13</v>
      </c>
      <c r="AC90"/>
      <c r="AD90" s="46"/>
      <c r="AE90" s="46"/>
    </row>
    <row r="91" spans="10:31" ht="19.899999999999999" customHeight="1" x14ac:dyDescent="0.25">
      <c r="J91" s="8"/>
      <c r="K91" s="104"/>
      <c r="L91" s="8"/>
      <c r="M91" s="8"/>
      <c r="N91"/>
      <c r="O91" s="42">
        <v>14</v>
      </c>
      <c r="P91" s="43">
        <v>14</v>
      </c>
      <c r="Q91" s="44">
        <v>14</v>
      </c>
      <c r="R91" s="8"/>
      <c r="S91" s="42">
        <v>14</v>
      </c>
      <c r="T91" s="43">
        <v>14</v>
      </c>
      <c r="U91" s="43">
        <v>14</v>
      </c>
      <c r="V91" s="43">
        <v>14</v>
      </c>
      <c r="W91" s="44">
        <v>14</v>
      </c>
      <c r="X91" s="8"/>
      <c r="Y91" s="42">
        <v>14</v>
      </c>
      <c r="Z91" s="43">
        <v>14</v>
      </c>
      <c r="AA91" s="43">
        <v>14</v>
      </c>
      <c r="AB91" s="44">
        <v>14</v>
      </c>
      <c r="AC91"/>
      <c r="AD91" s="46"/>
      <c r="AE91" s="46"/>
    </row>
    <row r="92" spans="10:31" ht="19.899999999999999" customHeight="1" x14ac:dyDescent="0.25">
      <c r="J92" s="8"/>
      <c r="K92" s="104"/>
      <c r="L92" s="8"/>
      <c r="M92" s="8"/>
      <c r="N92"/>
      <c r="O92" s="42">
        <v>15</v>
      </c>
      <c r="P92" s="43">
        <v>15</v>
      </c>
      <c r="Q92" s="44">
        <v>15</v>
      </c>
      <c r="R92" s="8"/>
      <c r="S92" s="42">
        <v>15</v>
      </c>
      <c r="T92" s="43">
        <v>15</v>
      </c>
      <c r="U92" s="43">
        <v>15</v>
      </c>
      <c r="V92" s="43">
        <v>15</v>
      </c>
      <c r="W92" s="44">
        <v>15</v>
      </c>
      <c r="X92" s="8"/>
      <c r="Y92" s="42">
        <v>15</v>
      </c>
      <c r="Z92" s="43">
        <v>15</v>
      </c>
      <c r="AA92" s="43">
        <v>15</v>
      </c>
      <c r="AB92" s="44">
        <v>15</v>
      </c>
      <c r="AC92"/>
      <c r="AD92" s="46"/>
      <c r="AE92" s="46"/>
    </row>
    <row r="93" spans="10:31" ht="19.899999999999999" customHeight="1" x14ac:dyDescent="0.25">
      <c r="J93" s="8"/>
      <c r="K93" s="104"/>
      <c r="L93" s="8"/>
      <c r="M93" s="8"/>
      <c r="N93" s="8"/>
      <c r="O93" s="42">
        <v>16</v>
      </c>
      <c r="P93" s="43">
        <v>16</v>
      </c>
      <c r="Q93" s="44">
        <v>16</v>
      </c>
      <c r="R93" s="8"/>
      <c r="S93" s="42">
        <v>16</v>
      </c>
      <c r="T93" s="43">
        <v>16</v>
      </c>
      <c r="U93" s="43">
        <v>16</v>
      </c>
      <c r="V93" s="43">
        <v>16</v>
      </c>
      <c r="W93" s="44">
        <v>16</v>
      </c>
      <c r="X93" s="8"/>
      <c r="Y93" s="42">
        <v>16</v>
      </c>
      <c r="Z93" s="43">
        <v>16</v>
      </c>
      <c r="AA93" s="43">
        <v>16</v>
      </c>
      <c r="AB93" s="44">
        <v>16</v>
      </c>
      <c r="AC93" s="8"/>
    </row>
    <row r="94" spans="10:31" ht="19.899999999999999" customHeight="1" x14ac:dyDescent="0.25">
      <c r="J94" s="8"/>
      <c r="K94" s="104"/>
      <c r="L94" s="8"/>
      <c r="M94" s="8"/>
      <c r="N94" s="8"/>
      <c r="O94" s="42">
        <v>17</v>
      </c>
      <c r="P94" s="43">
        <v>17</v>
      </c>
      <c r="Q94" s="44">
        <v>17</v>
      </c>
      <c r="R94" s="8"/>
      <c r="S94" s="42">
        <v>17</v>
      </c>
      <c r="T94" s="43">
        <v>17</v>
      </c>
      <c r="U94" s="43">
        <v>17</v>
      </c>
      <c r="V94" s="43">
        <v>17</v>
      </c>
      <c r="W94" s="44">
        <v>17</v>
      </c>
      <c r="X94" s="8"/>
      <c r="Y94" s="42">
        <v>17</v>
      </c>
      <c r="Z94" s="43">
        <v>17</v>
      </c>
      <c r="AA94" s="43">
        <v>17</v>
      </c>
      <c r="AB94" s="44">
        <v>17</v>
      </c>
      <c r="AC94" s="8"/>
    </row>
    <row r="95" spans="10:31" ht="19.899999999999999" customHeight="1" x14ac:dyDescent="0.25">
      <c r="J95" s="8"/>
      <c r="K95" s="104"/>
      <c r="L95" s="8"/>
      <c r="M95" s="8"/>
      <c r="N95" s="8"/>
      <c r="O95" s="42">
        <v>18</v>
      </c>
      <c r="P95" s="43">
        <v>18</v>
      </c>
      <c r="Q95" s="44">
        <v>18</v>
      </c>
      <c r="R95" s="8"/>
      <c r="S95" s="42">
        <v>18</v>
      </c>
      <c r="T95" s="43">
        <v>18</v>
      </c>
      <c r="U95" s="43">
        <v>18</v>
      </c>
      <c r="V95" s="43">
        <v>18</v>
      </c>
      <c r="W95" s="44">
        <v>18</v>
      </c>
      <c r="X95" s="8"/>
      <c r="Y95" s="42">
        <v>18</v>
      </c>
      <c r="Z95" s="43">
        <v>18</v>
      </c>
      <c r="AA95" s="43">
        <v>18</v>
      </c>
      <c r="AB95" s="44">
        <v>18</v>
      </c>
      <c r="AC95" s="8"/>
    </row>
    <row r="96" spans="10:31" ht="19.899999999999999" customHeight="1" x14ac:dyDescent="0.25">
      <c r="J96" s="8"/>
      <c r="K96" s="104"/>
      <c r="L96" s="8"/>
      <c r="M96" s="8"/>
      <c r="N96" s="8"/>
      <c r="O96" s="42">
        <v>19</v>
      </c>
      <c r="P96" s="43">
        <v>19</v>
      </c>
      <c r="Q96" s="44">
        <v>19</v>
      </c>
      <c r="R96" s="8"/>
      <c r="S96" s="42">
        <v>19</v>
      </c>
      <c r="T96" s="43">
        <v>19</v>
      </c>
      <c r="U96" s="43">
        <v>19</v>
      </c>
      <c r="V96" s="43">
        <v>19</v>
      </c>
      <c r="W96" s="44">
        <v>19</v>
      </c>
      <c r="X96" s="8"/>
      <c r="Y96" s="42">
        <v>19</v>
      </c>
      <c r="Z96" s="43">
        <v>19</v>
      </c>
      <c r="AA96" s="43">
        <v>19</v>
      </c>
      <c r="AB96" s="44">
        <v>19</v>
      </c>
      <c r="AC96" s="8"/>
    </row>
    <row r="97" spans="10:40" ht="19.899999999999999" customHeight="1" x14ac:dyDescent="0.25">
      <c r="J97" s="8"/>
      <c r="K97" s="104"/>
      <c r="L97" s="8"/>
      <c r="M97" s="8"/>
      <c r="N97" s="8"/>
      <c r="O97" s="42">
        <v>20</v>
      </c>
      <c r="P97" s="43">
        <v>20</v>
      </c>
      <c r="Q97" s="44">
        <v>20</v>
      </c>
      <c r="R97" s="8"/>
      <c r="S97" s="42">
        <v>20</v>
      </c>
      <c r="T97" s="43">
        <v>20</v>
      </c>
      <c r="U97" s="43">
        <v>20</v>
      </c>
      <c r="V97" s="43">
        <v>20</v>
      </c>
      <c r="W97" s="44">
        <v>20</v>
      </c>
      <c r="X97" s="8"/>
      <c r="Y97" s="42">
        <v>20</v>
      </c>
      <c r="Z97" s="43">
        <v>20</v>
      </c>
      <c r="AA97" s="43">
        <v>20</v>
      </c>
      <c r="AB97" s="44">
        <v>20</v>
      </c>
      <c r="AC97" s="8"/>
    </row>
    <row r="98" spans="10:40" ht="19.899999999999999" customHeight="1" x14ac:dyDescent="0.25">
      <c r="J98" s="8"/>
      <c r="K98" s="104"/>
      <c r="L98" s="8"/>
      <c r="M98" s="8"/>
      <c r="N98" s="8"/>
      <c r="O98" s="42">
        <v>21</v>
      </c>
      <c r="P98" s="43">
        <v>21</v>
      </c>
      <c r="Q98" s="44">
        <v>21</v>
      </c>
      <c r="R98" s="8"/>
      <c r="S98" s="42">
        <v>21</v>
      </c>
      <c r="T98" s="43">
        <v>21</v>
      </c>
      <c r="U98" s="43">
        <v>21</v>
      </c>
      <c r="V98" s="43">
        <v>21</v>
      </c>
      <c r="W98" s="44">
        <v>21</v>
      </c>
      <c r="X98" s="8"/>
      <c r="Y98" s="42">
        <v>21</v>
      </c>
      <c r="Z98" s="43">
        <v>21</v>
      </c>
      <c r="AA98" s="43">
        <v>21</v>
      </c>
      <c r="AB98" s="44">
        <v>21</v>
      </c>
      <c r="AC98" s="8"/>
    </row>
    <row r="99" spans="10:40" ht="19.899999999999999" customHeight="1" x14ac:dyDescent="0.25">
      <c r="J99" s="8"/>
      <c r="K99" s="104"/>
      <c r="L99" s="8"/>
      <c r="M99" s="8"/>
      <c r="N99" s="8"/>
      <c r="O99" s="42">
        <v>22</v>
      </c>
      <c r="P99" s="43">
        <v>22</v>
      </c>
      <c r="Q99" s="44">
        <v>22</v>
      </c>
      <c r="R99" s="8"/>
      <c r="S99" s="42">
        <v>22</v>
      </c>
      <c r="T99" s="43">
        <v>22</v>
      </c>
      <c r="U99" s="43">
        <v>22</v>
      </c>
      <c r="V99" s="43">
        <v>22</v>
      </c>
      <c r="W99" s="44">
        <v>22</v>
      </c>
      <c r="X99" s="8"/>
      <c r="Y99" s="42">
        <v>22</v>
      </c>
      <c r="Z99" s="43">
        <v>22</v>
      </c>
      <c r="AA99" s="43">
        <v>22</v>
      </c>
      <c r="AB99" s="44">
        <v>22</v>
      </c>
      <c r="AC99" s="8"/>
    </row>
    <row r="100" spans="10:40" ht="19.899999999999999" customHeight="1" x14ac:dyDescent="0.25">
      <c r="J100" s="8"/>
      <c r="K100" s="104"/>
      <c r="L100" s="8"/>
      <c r="M100" s="8"/>
      <c r="N100" s="8"/>
      <c r="O100" s="42">
        <v>23</v>
      </c>
      <c r="P100" s="43">
        <v>23</v>
      </c>
      <c r="Q100" s="44">
        <v>23</v>
      </c>
      <c r="R100" s="8"/>
      <c r="S100" s="42">
        <v>23</v>
      </c>
      <c r="T100" s="43">
        <v>23</v>
      </c>
      <c r="U100" s="43">
        <v>23</v>
      </c>
      <c r="V100" s="43">
        <v>23</v>
      </c>
      <c r="W100" s="44">
        <v>23</v>
      </c>
      <c r="X100" s="8"/>
      <c r="Y100" s="42">
        <v>23</v>
      </c>
      <c r="Z100" s="43">
        <v>23</v>
      </c>
      <c r="AA100" s="43">
        <v>23</v>
      </c>
      <c r="AB100" s="44">
        <v>23</v>
      </c>
      <c r="AC100" s="8"/>
      <c r="AG100" s="46"/>
      <c r="AH100" s="46"/>
      <c r="AI100" s="46"/>
      <c r="AJ100" s="46"/>
      <c r="AK100" s="46"/>
      <c r="AL100" s="46"/>
      <c r="AM100" s="46"/>
      <c r="AN100" s="46"/>
    </row>
    <row r="101" spans="10:40" ht="19.899999999999999" customHeight="1" x14ac:dyDescent="0.25">
      <c r="J101" s="8"/>
      <c r="K101" s="104"/>
      <c r="L101" s="8"/>
      <c r="M101" s="8"/>
      <c r="N101" s="8"/>
      <c r="O101" s="42">
        <v>24</v>
      </c>
      <c r="P101" s="43">
        <v>24</v>
      </c>
      <c r="Q101" s="44">
        <v>24</v>
      </c>
      <c r="R101" s="8"/>
      <c r="S101" s="42">
        <v>24</v>
      </c>
      <c r="T101" s="43">
        <v>24</v>
      </c>
      <c r="U101" s="43">
        <v>24</v>
      </c>
      <c r="V101" s="43">
        <v>24</v>
      </c>
      <c r="W101" s="44">
        <v>24</v>
      </c>
      <c r="X101" s="8"/>
      <c r="Y101" s="42">
        <v>24</v>
      </c>
      <c r="Z101" s="43">
        <v>24</v>
      </c>
      <c r="AA101" s="43">
        <v>24</v>
      </c>
      <c r="AB101" s="44">
        <v>24</v>
      </c>
      <c r="AC101" s="8"/>
      <c r="AG101" s="46"/>
      <c r="AH101" s="46"/>
      <c r="AI101" s="46"/>
      <c r="AJ101" s="46"/>
      <c r="AK101" s="46"/>
      <c r="AL101" s="46"/>
      <c r="AM101" s="46"/>
      <c r="AN101" s="46"/>
    </row>
    <row r="102" spans="10:40" ht="19.899999999999999" customHeight="1" thickBot="1" x14ac:dyDescent="0.3">
      <c r="J102" s="8"/>
      <c r="K102" s="104"/>
      <c r="L102" s="8"/>
      <c r="M102" s="8"/>
      <c r="N102" s="8"/>
      <c r="O102" s="42">
        <v>25</v>
      </c>
      <c r="P102" s="43">
        <v>25</v>
      </c>
      <c r="Q102" s="44">
        <v>25</v>
      </c>
      <c r="R102" s="8"/>
      <c r="S102" s="42">
        <v>25</v>
      </c>
      <c r="T102" s="43">
        <v>25</v>
      </c>
      <c r="U102" s="43">
        <v>25</v>
      </c>
      <c r="V102" s="43">
        <v>25</v>
      </c>
      <c r="W102" s="44">
        <v>25</v>
      </c>
      <c r="X102" s="8"/>
      <c r="Y102" s="42">
        <v>25</v>
      </c>
      <c r="Z102" s="43">
        <v>25</v>
      </c>
      <c r="AA102" s="43">
        <v>25</v>
      </c>
      <c r="AB102" s="44">
        <v>25</v>
      </c>
      <c r="AC102" s="8"/>
    </row>
    <row r="103" spans="10:40" ht="19.899999999999999" customHeight="1" thickBot="1" x14ac:dyDescent="0.3">
      <c r="J103" s="8"/>
      <c r="K103" s="104"/>
      <c r="L103" s="8"/>
      <c r="M103" s="8"/>
      <c r="N103" s="8"/>
      <c r="O103" s="42">
        <v>26</v>
      </c>
      <c r="P103" s="43">
        <v>26</v>
      </c>
      <c r="Q103" s="44">
        <v>26</v>
      </c>
      <c r="R103" s="8"/>
      <c r="S103" s="42">
        <v>26</v>
      </c>
      <c r="T103" s="43">
        <v>26</v>
      </c>
      <c r="U103" s="43">
        <v>26</v>
      </c>
      <c r="V103" s="43">
        <v>26</v>
      </c>
      <c r="W103" s="44">
        <v>26</v>
      </c>
      <c r="X103" s="8"/>
      <c r="Y103" s="42">
        <v>26</v>
      </c>
      <c r="Z103" s="43">
        <v>26</v>
      </c>
      <c r="AA103" s="43">
        <v>26</v>
      </c>
      <c r="AB103" s="44">
        <v>26</v>
      </c>
      <c r="AC103" s="8"/>
      <c r="AH103" s="47" t="s">
        <v>76</v>
      </c>
    </row>
    <row r="104" spans="10:40" ht="19.899999999999999" customHeight="1" thickBot="1" x14ac:dyDescent="0.3">
      <c r="J104" s="8"/>
      <c r="K104" s="104"/>
      <c r="L104" s="8"/>
      <c r="M104" s="8"/>
      <c r="N104" s="8"/>
      <c r="O104" s="42">
        <v>27</v>
      </c>
      <c r="P104" s="43">
        <v>27</v>
      </c>
      <c r="Q104" s="44">
        <v>27</v>
      </c>
      <c r="R104" s="8"/>
      <c r="S104" s="42">
        <v>27</v>
      </c>
      <c r="T104" s="43">
        <v>27</v>
      </c>
      <c r="U104" s="43">
        <v>27</v>
      </c>
      <c r="V104" s="43">
        <v>27</v>
      </c>
      <c r="W104" s="44">
        <v>27</v>
      </c>
      <c r="X104" s="8"/>
      <c r="Y104" s="42">
        <v>27</v>
      </c>
      <c r="Z104" s="43">
        <v>27</v>
      </c>
      <c r="AA104" s="43">
        <v>27</v>
      </c>
      <c r="AB104" s="44">
        <v>27</v>
      </c>
      <c r="AC104" s="8"/>
      <c r="AG104" s="17" t="s">
        <v>5</v>
      </c>
      <c r="AH104" s="48">
        <f>COUNTIF($O$78:$Q$108,"&lt;&gt;"&amp;"")</f>
        <v>91</v>
      </c>
    </row>
    <row r="105" spans="10:40" ht="19.899999999999999" customHeight="1" thickBot="1" x14ac:dyDescent="0.3">
      <c r="J105" s="8"/>
      <c r="K105" s="104"/>
      <c r="L105" s="8"/>
      <c r="M105" s="8"/>
      <c r="N105" s="8"/>
      <c r="O105" s="42">
        <v>28</v>
      </c>
      <c r="P105" s="43">
        <v>28</v>
      </c>
      <c r="Q105" s="44">
        <v>28</v>
      </c>
      <c r="R105" s="8"/>
      <c r="S105" s="42">
        <v>28</v>
      </c>
      <c r="T105" s="43">
        <v>28</v>
      </c>
      <c r="U105" s="43">
        <v>28</v>
      </c>
      <c r="V105" s="43">
        <v>28</v>
      </c>
      <c r="W105" s="44">
        <v>28</v>
      </c>
      <c r="X105" s="8"/>
      <c r="Y105" s="42">
        <v>28</v>
      </c>
      <c r="Z105" s="43">
        <v>28</v>
      </c>
      <c r="AA105" s="43">
        <v>28</v>
      </c>
      <c r="AB105" s="44">
        <v>28</v>
      </c>
      <c r="AC105" s="8"/>
      <c r="AG105" s="20" t="s">
        <v>8</v>
      </c>
      <c r="AH105" s="49">
        <f>COUNTIF($Y$78:$AB$108,"&lt;&gt;"&amp;"")</f>
        <v>122</v>
      </c>
    </row>
    <row r="106" spans="10:40" ht="19.899999999999999" customHeight="1" thickBot="1" x14ac:dyDescent="0.3">
      <c r="J106" s="8"/>
      <c r="K106" s="104"/>
      <c r="L106" s="8"/>
      <c r="M106" s="8"/>
      <c r="N106" s="8"/>
      <c r="O106" s="42">
        <v>29</v>
      </c>
      <c r="P106" s="50">
        <v>29</v>
      </c>
      <c r="Q106" s="44">
        <v>29</v>
      </c>
      <c r="R106" s="8"/>
      <c r="S106" s="42">
        <v>29</v>
      </c>
      <c r="T106" s="43">
        <v>29</v>
      </c>
      <c r="U106" s="43">
        <v>29</v>
      </c>
      <c r="V106" s="43">
        <v>29</v>
      </c>
      <c r="W106" s="44">
        <v>29</v>
      </c>
      <c r="X106" s="8"/>
      <c r="Y106" s="42">
        <v>29</v>
      </c>
      <c r="Z106" s="43">
        <v>29</v>
      </c>
      <c r="AA106" s="43">
        <v>29</v>
      </c>
      <c r="AB106" s="44">
        <v>29</v>
      </c>
      <c r="AC106" s="8"/>
      <c r="AG106" s="20" t="s">
        <v>9</v>
      </c>
      <c r="AH106" s="49">
        <f>COUNTIF($S$78:$W$108,"&lt;&gt;"&amp;"")</f>
        <v>153</v>
      </c>
    </row>
    <row r="107" spans="10:40" ht="19.899999999999999" customHeight="1" thickBot="1" x14ac:dyDescent="0.3">
      <c r="J107" s="8"/>
      <c r="K107" s="104"/>
      <c r="L107" s="8"/>
      <c r="M107" s="8"/>
      <c r="N107" s="8"/>
      <c r="O107" s="42">
        <v>30</v>
      </c>
      <c r="P107" s="51"/>
      <c r="Q107" s="44">
        <v>30</v>
      </c>
      <c r="R107" s="8"/>
      <c r="S107" s="42">
        <v>30</v>
      </c>
      <c r="T107" s="43">
        <v>30</v>
      </c>
      <c r="U107" s="43">
        <v>30</v>
      </c>
      <c r="V107" s="43">
        <v>30</v>
      </c>
      <c r="W107" s="44">
        <v>30</v>
      </c>
      <c r="X107" s="8"/>
      <c r="Y107" s="42">
        <v>30</v>
      </c>
      <c r="Z107" s="43">
        <v>30</v>
      </c>
      <c r="AA107" s="43">
        <v>30</v>
      </c>
      <c r="AB107" s="44">
        <v>30</v>
      </c>
      <c r="AC107" s="8"/>
      <c r="AG107" s="23" t="s">
        <v>11</v>
      </c>
      <c r="AH107" s="49">
        <f>SUM(COUNTIF($O$78:$Q$108,"&lt;&gt;"&amp;"")+COUNTIF($Y$78:$AB$108,"&lt;&gt;"&amp;""))</f>
        <v>213</v>
      </c>
    </row>
    <row r="108" spans="10:40" ht="19.899999999999999" customHeight="1" thickBot="1" x14ac:dyDescent="0.3">
      <c r="J108" s="8"/>
      <c r="K108" s="104"/>
      <c r="L108" s="8"/>
      <c r="M108" s="8"/>
      <c r="N108" s="8"/>
      <c r="O108" s="52">
        <v>31</v>
      </c>
      <c r="P108" s="53"/>
      <c r="Q108" s="54">
        <v>31</v>
      </c>
      <c r="R108" s="8"/>
      <c r="S108" s="55"/>
      <c r="T108" s="56">
        <v>31</v>
      </c>
      <c r="U108" s="53"/>
      <c r="V108" s="56">
        <v>31</v>
      </c>
      <c r="W108" s="54">
        <v>31</v>
      </c>
      <c r="X108" s="8"/>
      <c r="Y108" s="55"/>
      <c r="Z108" s="56">
        <v>31</v>
      </c>
      <c r="AA108" s="53"/>
      <c r="AB108" s="54">
        <v>31</v>
      </c>
      <c r="AC108" s="8"/>
      <c r="AG108" s="23" t="s">
        <v>14</v>
      </c>
      <c r="AH108" s="49">
        <f>SUM(COUNTIF($O$78:$Q$108,"&lt;&gt;"&amp;"")+COUNTIF($S$78:$W$108,"&lt;&gt;"&amp;""))</f>
        <v>244</v>
      </c>
    </row>
    <row r="109" spans="10:40" ht="19.899999999999999" customHeight="1" thickBot="1" x14ac:dyDescent="0.3">
      <c r="J109" s="8"/>
      <c r="K109" s="104"/>
      <c r="L109" s="8"/>
      <c r="M109" s="8"/>
      <c r="N109" s="8"/>
      <c r="O109" s="8"/>
      <c r="P109" s="8"/>
      <c r="Q109" s="8"/>
      <c r="R109" s="8"/>
      <c r="S109" s="8"/>
      <c r="T109" s="8"/>
      <c r="U109" s="8"/>
      <c r="V109" s="8"/>
      <c r="W109" s="8"/>
      <c r="X109" s="8"/>
      <c r="Y109" s="8"/>
      <c r="Z109" s="8"/>
      <c r="AA109" s="8"/>
      <c r="AB109"/>
      <c r="AC109" s="8"/>
      <c r="AG109" s="23" t="s">
        <v>15</v>
      </c>
      <c r="AH109" s="49">
        <f>SUM(COUNTIF($Y$78:$AB$108,"&lt;&gt;"&amp;"")+COUNTIF($S$78:$W$108,"&lt;&gt;"&amp;""))</f>
        <v>275</v>
      </c>
    </row>
    <row r="110" spans="10:40" ht="19.899999999999999" customHeight="1" thickBot="1" x14ac:dyDescent="0.3">
      <c r="J110" s="8"/>
      <c r="K110" s="104"/>
      <c r="L110" s="8"/>
      <c r="M110" s="8"/>
      <c r="N110" s="8"/>
      <c r="O110" s="8"/>
      <c r="P110" s="108" t="str">
        <f>IF(OR($R$10=$AG$4,$R$10=$AG$5,$R$10=$AG$6), "Number of days attending (this term)", IF($R$10=$AG$10, "Number of days attending (this year)"," Number of days attending "))</f>
        <v>Number of days attending (this year)</v>
      </c>
      <c r="Q110" s="109"/>
      <c r="R110" s="109"/>
      <c r="S110" s="110"/>
      <c r="T110" s="108" t="s">
        <v>77</v>
      </c>
      <c r="U110" s="109"/>
      <c r="V110" s="109"/>
      <c r="W110" s="110"/>
      <c r="X110" s="108" t="str">
        <f>IF(OR($R$10=$AG$4,$R$10=$AG$5,$R$10=$AG$6), "Total hours attending (this term)", IF($R$10=$AG$10, "Total hours attending (this year)","Total hours attending"))</f>
        <v>Total hours attending (this year)</v>
      </c>
      <c r="Y110" s="109"/>
      <c r="Z110" s="109"/>
      <c r="AA110" s="110"/>
      <c r="AB110"/>
      <c r="AC110" s="8"/>
      <c r="AG110" s="24" t="s">
        <v>18</v>
      </c>
      <c r="AH110" s="49">
        <f>SUM($AH$105+$AH$104+$AH$106)</f>
        <v>366</v>
      </c>
    </row>
    <row r="111" spans="10:40" ht="19.899999999999999" customHeight="1" thickBot="1" x14ac:dyDescent="0.3">
      <c r="J111" s="8"/>
      <c r="K111" s="104"/>
      <c r="L111" s="8"/>
      <c r="M111" s="8"/>
      <c r="N111" s="8"/>
      <c r="O111" s="8"/>
      <c r="P111" s="111"/>
      <c r="Q111" s="112"/>
      <c r="R111" s="112"/>
      <c r="S111" s="113"/>
      <c r="T111" s="111"/>
      <c r="U111" s="112"/>
      <c r="V111" s="112"/>
      <c r="W111" s="113"/>
      <c r="X111" s="114"/>
      <c r="Y111" s="115"/>
      <c r="Z111" s="115"/>
      <c r="AA111" s="116"/>
      <c r="AB111"/>
      <c r="AC111" s="8"/>
    </row>
    <row r="112" spans="10:40" ht="19.899999999999999" customHeight="1" x14ac:dyDescent="0.25">
      <c r="J112" s="8"/>
      <c r="K112" s="104"/>
      <c r="L112" s="8"/>
      <c r="M112" s="8"/>
      <c r="N112" s="8"/>
      <c r="O112" s="8"/>
      <c r="P112" s="92">
        <f>VLOOKUP(M113,AG104:AH110,2,FALSE)</f>
        <v>366</v>
      </c>
      <c r="Q112" s="93"/>
      <c r="R112" s="93"/>
      <c r="S112" s="94"/>
      <c r="T112" s="98">
        <f>IFERROR($AH$20/$P$112, " ")</f>
        <v>2.5956284153005464</v>
      </c>
      <c r="U112" s="99"/>
      <c r="V112" s="99"/>
      <c r="W112" s="100"/>
      <c r="X112" s="92">
        <f>IFERROR($AH$20," ")</f>
        <v>950</v>
      </c>
      <c r="Y112" s="93"/>
      <c r="Z112" s="93"/>
      <c r="AA112" s="94"/>
      <c r="AB112"/>
      <c r="AC112" s="8"/>
    </row>
    <row r="113" spans="10:29" ht="19.899999999999999" customHeight="1" thickBot="1" x14ac:dyDescent="0.3">
      <c r="J113" s="8"/>
      <c r="K113" s="104"/>
      <c r="L113" s="8"/>
      <c r="M113" s="8" t="str">
        <f>$R$10</f>
        <v>Year</v>
      </c>
      <c r="N113" s="8"/>
      <c r="O113" s="8"/>
      <c r="P113" s="95"/>
      <c r="Q113" s="96"/>
      <c r="R113" s="96"/>
      <c r="S113" s="97"/>
      <c r="T113" s="101"/>
      <c r="U113" s="102"/>
      <c r="V113" s="102"/>
      <c r="W113" s="103"/>
      <c r="X113" s="95"/>
      <c r="Y113" s="96"/>
      <c r="Z113" s="96"/>
      <c r="AA113" s="97"/>
      <c r="AB113"/>
      <c r="AC113" s="8"/>
    </row>
    <row r="114" spans="10:29" ht="19.899999999999999" customHeight="1" x14ac:dyDescent="0.25">
      <c r="J114" s="8"/>
      <c r="K114" s="8"/>
      <c r="L114" s="8"/>
      <c r="M114" s="8"/>
      <c r="N114" s="8"/>
      <c r="O114" s="8"/>
      <c r="P114" s="8"/>
      <c r="Q114" s="8"/>
      <c r="R114" s="8"/>
      <c r="S114" s="8"/>
      <c r="T114" s="8"/>
      <c r="U114" s="8"/>
      <c r="V114" s="8"/>
      <c r="W114" s="8"/>
      <c r="X114" s="8"/>
      <c r="Y114" s="8"/>
      <c r="Z114" s="8"/>
      <c r="AA114" s="8"/>
      <c r="AB114"/>
      <c r="AC114" s="8"/>
    </row>
    <row r="115" spans="10:29" ht="6" customHeight="1" x14ac:dyDescent="0.25"/>
    <row r="116" spans="10:29" ht="19.899999999999999" customHeight="1" x14ac:dyDescent="0.25">
      <c r="J116" s="22" t="s">
        <v>98</v>
      </c>
      <c r="K116" s="22"/>
      <c r="L116" s="22"/>
      <c r="M116" s="22"/>
      <c r="N116" s="22"/>
      <c r="O116" s="22"/>
      <c r="P116" s="22"/>
      <c r="Q116" s="22"/>
      <c r="R116" s="22"/>
      <c r="S116" s="22"/>
      <c r="T116" s="22"/>
      <c r="U116" s="22"/>
      <c r="V116" s="22"/>
      <c r="W116" s="22"/>
      <c r="X116" s="22"/>
      <c r="Y116" s="22"/>
      <c r="Z116" s="22"/>
      <c r="AA116" s="22"/>
      <c r="AB116" s="58"/>
      <c r="AC116" s="22"/>
    </row>
    <row r="117" spans="10:29" ht="19.899999999999999" customHeight="1" x14ac:dyDescent="0.25">
      <c r="J117" s="253" t="s">
        <v>99</v>
      </c>
      <c r="K117" s="253"/>
      <c r="L117" s="253"/>
      <c r="M117" s="253"/>
      <c r="N117" s="253"/>
      <c r="O117" s="253"/>
      <c r="P117" s="253"/>
      <c r="Q117" s="253"/>
      <c r="R117" s="253"/>
      <c r="S117" s="253"/>
      <c r="T117" s="253"/>
      <c r="U117" s="253"/>
      <c r="V117" s="253"/>
      <c r="W117" s="253"/>
      <c r="X117" s="253"/>
      <c r="Y117" s="253"/>
      <c r="Z117" s="253"/>
      <c r="AA117" s="253"/>
      <c r="AB117" s="253"/>
      <c r="AC117" s="253"/>
    </row>
    <row r="118" spans="10:29" ht="19.899999999999999" customHeight="1" x14ac:dyDescent="0.25">
      <c r="J118" s="253"/>
      <c r="K118" s="253"/>
      <c r="L118" s="253"/>
      <c r="M118" s="253"/>
      <c r="N118" s="253"/>
      <c r="O118" s="253"/>
      <c r="P118" s="253"/>
      <c r="Q118" s="253"/>
      <c r="R118" s="253"/>
      <c r="S118" s="253"/>
      <c r="T118" s="253"/>
      <c r="U118" s="253"/>
      <c r="V118" s="253"/>
      <c r="W118" s="253"/>
      <c r="X118" s="253"/>
      <c r="Y118" s="253"/>
      <c r="Z118" s="253"/>
      <c r="AA118" s="253"/>
      <c r="AB118" s="253"/>
      <c r="AC118" s="253"/>
    </row>
    <row r="119" spans="10:29" ht="19.899999999999999" customHeight="1" x14ac:dyDescent="0.25">
      <c r="J119" s="253" t="s">
        <v>100</v>
      </c>
      <c r="K119" s="253"/>
      <c r="L119" s="253"/>
      <c r="M119" s="253"/>
      <c r="N119" s="253"/>
      <c r="O119" s="253"/>
      <c r="P119" s="253"/>
      <c r="Q119" s="253"/>
      <c r="R119" s="253"/>
      <c r="S119" s="253"/>
      <c r="T119" s="253"/>
      <c r="U119" s="253"/>
      <c r="V119" s="253"/>
      <c r="W119" s="253"/>
      <c r="X119" s="253"/>
      <c r="Y119" s="253"/>
      <c r="Z119" s="253"/>
      <c r="AA119" s="253"/>
      <c r="AB119" s="253"/>
      <c r="AC119" s="253"/>
    </row>
    <row r="120" spans="10:29" ht="19.899999999999999" customHeight="1" x14ac:dyDescent="0.25">
      <c r="J120" s="253"/>
      <c r="K120" s="253"/>
      <c r="L120" s="253"/>
      <c r="M120" s="253"/>
      <c r="N120" s="253"/>
      <c r="O120" s="253"/>
      <c r="P120" s="253"/>
      <c r="Q120" s="253"/>
      <c r="R120" s="253"/>
      <c r="S120" s="253"/>
      <c r="T120" s="253"/>
      <c r="U120" s="253"/>
      <c r="V120" s="253"/>
      <c r="W120" s="253"/>
      <c r="X120" s="253"/>
      <c r="Y120" s="253"/>
      <c r="Z120" s="253"/>
      <c r="AA120" s="253"/>
      <c r="AB120" s="253"/>
      <c r="AC120" s="253"/>
    </row>
    <row r="121" spans="10:29" ht="19.899999999999999" customHeight="1" x14ac:dyDescent="0.25">
      <c r="J121" s="22" t="s">
        <v>101</v>
      </c>
      <c r="K121" s="22"/>
      <c r="L121" s="22"/>
      <c r="M121" s="22"/>
      <c r="N121" s="22"/>
      <c r="O121" s="22"/>
      <c r="P121" s="22"/>
      <c r="Q121" s="22"/>
      <c r="R121" s="22"/>
      <c r="S121" s="22"/>
      <c r="T121" s="22"/>
      <c r="U121" s="22"/>
      <c r="V121" s="22"/>
      <c r="W121" s="22"/>
      <c r="X121" s="22"/>
      <c r="Y121" s="22"/>
      <c r="Z121" s="22"/>
      <c r="AA121" s="22"/>
      <c r="AB121" s="58"/>
      <c r="AC121" s="22"/>
    </row>
    <row r="122" spans="10:29" ht="19.899999999999999" customHeight="1" x14ac:dyDescent="0.25">
      <c r="J122" s="22"/>
      <c r="K122" s="22"/>
      <c r="L122" s="22"/>
      <c r="M122" s="22"/>
      <c r="N122" s="22"/>
      <c r="O122" s="22"/>
      <c r="P122" s="22"/>
      <c r="Q122" s="22"/>
      <c r="R122" s="22"/>
      <c r="S122" s="22"/>
      <c r="T122" s="22"/>
      <c r="U122" s="22"/>
      <c r="V122" s="22"/>
      <c r="W122" s="22"/>
      <c r="X122" s="22"/>
      <c r="Y122" s="22"/>
      <c r="Z122" s="22"/>
      <c r="AA122" s="22"/>
      <c r="AB122" s="58"/>
      <c r="AC122" s="22"/>
    </row>
  </sheetData>
  <sheetProtection algorithmName="SHA-512" hashValue="SnQCa1pJw1/2gwigUjiIw9gxbyNpaV1MjP1GpguZHSG+yQAF0Z1cOouwF+6OtsPtMItijbb8O31hbN37xrq5Ag==" saltValue="U2X0296zZw0/2aJ7WqID4A==" spinCount="100000" sheet="1" objects="1" scenarios="1" selectLockedCells="1"/>
  <mergeCells count="143">
    <mergeCell ref="P112:S113"/>
    <mergeCell ref="T112:W113"/>
    <mergeCell ref="X112:AA113"/>
    <mergeCell ref="J117:AC118"/>
    <mergeCell ref="J119:AC120"/>
    <mergeCell ref="K70:K113"/>
    <mergeCell ref="N70:P70"/>
    <mergeCell ref="Q70:AB70"/>
    <mergeCell ref="Q71:AB71"/>
    <mergeCell ref="Q72:AB72"/>
    <mergeCell ref="Q73:AB73"/>
    <mergeCell ref="Q74:AB74"/>
    <mergeCell ref="P110:S111"/>
    <mergeCell ref="T110:W111"/>
    <mergeCell ref="X110:AA111"/>
    <mergeCell ref="AA60:AB61"/>
    <mergeCell ref="N56:O59"/>
    <mergeCell ref="P56:R59"/>
    <mergeCell ref="S56:T59"/>
    <mergeCell ref="U56:V59"/>
    <mergeCell ref="W56:X59"/>
    <mergeCell ref="Y56:Z59"/>
    <mergeCell ref="AA63:AB66"/>
    <mergeCell ref="N67:O68"/>
    <mergeCell ref="P67:R68"/>
    <mergeCell ref="S67:T68"/>
    <mergeCell ref="U67:V68"/>
    <mergeCell ref="W67:X68"/>
    <mergeCell ref="Y67:Z68"/>
    <mergeCell ref="AA67:AB68"/>
    <mergeCell ref="N63:O66"/>
    <mergeCell ref="P63:R66"/>
    <mergeCell ref="S63:T66"/>
    <mergeCell ref="U63:V66"/>
    <mergeCell ref="W63:X66"/>
    <mergeCell ref="Y63:Z66"/>
    <mergeCell ref="N45:AB45"/>
    <mergeCell ref="N46:AB46"/>
    <mergeCell ref="K48:K68"/>
    <mergeCell ref="N49:O52"/>
    <mergeCell ref="P49:R52"/>
    <mergeCell ref="S49:T52"/>
    <mergeCell ref="U49:V52"/>
    <mergeCell ref="W49:X52"/>
    <mergeCell ref="Y49:Z52"/>
    <mergeCell ref="AA49:AB52"/>
    <mergeCell ref="N53:O54"/>
    <mergeCell ref="P53:R54"/>
    <mergeCell ref="S53:T54"/>
    <mergeCell ref="U53:V54"/>
    <mergeCell ref="W53:X54"/>
    <mergeCell ref="Y53:Z54"/>
    <mergeCell ref="AA53:AB54"/>
    <mergeCell ref="AA56:AB59"/>
    <mergeCell ref="N60:O61"/>
    <mergeCell ref="P60:R61"/>
    <mergeCell ref="S60:T61"/>
    <mergeCell ref="U60:V61"/>
    <mergeCell ref="W60:X61"/>
    <mergeCell ref="Y60:Z61"/>
    <mergeCell ref="U37:V37"/>
    <mergeCell ref="W37:X37"/>
    <mergeCell ref="AA41:AB41"/>
    <mergeCell ref="N42:O43"/>
    <mergeCell ref="Q42:T42"/>
    <mergeCell ref="U42:V42"/>
    <mergeCell ref="W42:X42"/>
    <mergeCell ref="Y42:Z42"/>
    <mergeCell ref="AA42:AB42"/>
    <mergeCell ref="Q43:T43"/>
    <mergeCell ref="U43:V43"/>
    <mergeCell ref="W43:X43"/>
    <mergeCell ref="N40:O41"/>
    <mergeCell ref="Q40:T40"/>
    <mergeCell ref="U40:V40"/>
    <mergeCell ref="W40:X40"/>
    <mergeCell ref="Y40:Z40"/>
    <mergeCell ref="AA40:AB40"/>
    <mergeCell ref="Q41:T41"/>
    <mergeCell ref="U41:V41"/>
    <mergeCell ref="W41:X41"/>
    <mergeCell ref="Y41:Z41"/>
    <mergeCell ref="Y43:Z43"/>
    <mergeCell ref="AA43:AB43"/>
    <mergeCell ref="N38:O39"/>
    <mergeCell ref="Q38:T38"/>
    <mergeCell ref="U38:V38"/>
    <mergeCell ref="W38:X38"/>
    <mergeCell ref="Y38:Z38"/>
    <mergeCell ref="K33:K46"/>
    <mergeCell ref="N33:AB33"/>
    <mergeCell ref="N34:P34"/>
    <mergeCell ref="Q34:R34"/>
    <mergeCell ref="S34:U34"/>
    <mergeCell ref="V34:W34"/>
    <mergeCell ref="X34:Z34"/>
    <mergeCell ref="AA34:AB34"/>
    <mergeCell ref="N36:O37"/>
    <mergeCell ref="P36:T37"/>
    <mergeCell ref="AA38:AB38"/>
    <mergeCell ref="Q39:T39"/>
    <mergeCell ref="U39:V39"/>
    <mergeCell ref="W39:X39"/>
    <mergeCell ref="Y39:Z39"/>
    <mergeCell ref="AA39:AB39"/>
    <mergeCell ref="U36:X36"/>
    <mergeCell ref="Y36:Z37"/>
    <mergeCell ref="AA36:AB37"/>
    <mergeCell ref="V26:Y27"/>
    <mergeCell ref="Z26:AB27"/>
    <mergeCell ref="X18:AB18"/>
    <mergeCell ref="N20:Q21"/>
    <mergeCell ref="R20:T21"/>
    <mergeCell ref="V20:Y21"/>
    <mergeCell ref="Z20:AB21"/>
    <mergeCell ref="N22:Q23"/>
    <mergeCell ref="R22:T23"/>
    <mergeCell ref="V22:Y23"/>
    <mergeCell ref="Z22:AB23"/>
    <mergeCell ref="N3:AB3"/>
    <mergeCell ref="K5:K8"/>
    <mergeCell ref="N5:Q5"/>
    <mergeCell ref="R5:AB5"/>
    <mergeCell ref="N7:Q7"/>
    <mergeCell ref="R7:AB7"/>
    <mergeCell ref="N8:Q8"/>
    <mergeCell ref="R8:AB8"/>
    <mergeCell ref="K10:K31"/>
    <mergeCell ref="N10:Q11"/>
    <mergeCell ref="R10:AB11"/>
    <mergeCell ref="N13:Q14"/>
    <mergeCell ref="R13:AB14"/>
    <mergeCell ref="N16:R17"/>
    <mergeCell ref="S16:W17"/>
    <mergeCell ref="X16:AB17"/>
    <mergeCell ref="N18:R18"/>
    <mergeCell ref="S18:W18"/>
    <mergeCell ref="N24:Q25"/>
    <mergeCell ref="R24:T25"/>
    <mergeCell ref="V24:Y25"/>
    <mergeCell ref="Z24:AB25"/>
    <mergeCell ref="N26:Q27"/>
    <mergeCell ref="R26:T27"/>
  </mergeCells>
  <conditionalFormatting sqref="N55">
    <cfRule type="expression" dxfId="185" priority="7">
      <formula>IF(OR($R$10=$AG$6,$R$10=$AG$5,$R$10=AG9),TRUE, FALSE)</formula>
    </cfRule>
  </conditionalFormatting>
  <conditionalFormatting sqref="N62">
    <cfRule type="expression" dxfId="184" priority="9">
      <formula>IF(OR($R$10=$AG$4,$R$10=$AG$5,$R$10=$AG$7),TRUE, FALSE)</formula>
    </cfRule>
  </conditionalFormatting>
  <conditionalFormatting sqref="N34:R34">
    <cfRule type="expression" dxfId="183" priority="15">
      <formula>IF($R$10=$AG$8, TRUE, FALSE)</formula>
    </cfRule>
  </conditionalFormatting>
  <conditionalFormatting sqref="N56:T59 N60:AB61">
    <cfRule type="expression" dxfId="182" priority="8">
      <formula>IF(OR($R$10=$AG$6,$R$10=$AG$5,$R$10=$AG$9),TRUE, FALSE)</formula>
    </cfRule>
  </conditionalFormatting>
  <conditionalFormatting sqref="N63:T66 N67:AB68">
    <cfRule type="expression" dxfId="181" priority="10">
      <formula>IF(OR($R$10=$AG$4,$R$10=$AG$5,$R$10=$AG$7),TRUE, FALSE)</formula>
    </cfRule>
  </conditionalFormatting>
  <conditionalFormatting sqref="N33:AB34">
    <cfRule type="expression" dxfId="180" priority="16">
      <formula>IF(OR($R$10=$AG$4, $R$10=$AG$5, $R$10=$AG$6, $R$10=0), TRUE, FALSE)</formula>
    </cfRule>
  </conditionalFormatting>
  <conditionalFormatting sqref="N48:AB54">
    <cfRule type="expression" dxfId="179" priority="6">
      <formula>IF(OR($R$10=$AG$4,$R$10=$AG$6,$R$10=$AG$8),TRUE, FALSE)</formula>
    </cfRule>
  </conditionalFormatting>
  <conditionalFormatting sqref="O77:Q108 Y77:AB108">
    <cfRule type="expression" dxfId="178" priority="23">
      <formula>IF($R$10=$AG$6, TRUE, FALSE)</formula>
    </cfRule>
  </conditionalFormatting>
  <conditionalFormatting sqref="O77:Q108">
    <cfRule type="expression" dxfId="177" priority="3">
      <formula>IF($R$10=$AG$9, TRUE, FALSE)</formula>
    </cfRule>
  </conditionalFormatting>
  <conditionalFormatting sqref="O77:W108">
    <cfRule type="expression" dxfId="176" priority="19">
      <formula>IF($R$10=$AG$5, TRUE, FALSE)</formula>
    </cfRule>
  </conditionalFormatting>
  <conditionalFormatting sqref="R20">
    <cfRule type="expression" dxfId="175" priority="11">
      <formula>IF(SUM(Y38:Z43)&gt;R20, TRUE, FALSE)</formula>
    </cfRule>
    <cfRule type="expression" dxfId="174" priority="12">
      <formula>IF(SUM(Y38:Z43)&lt;R20, TRUE, FALSE)</formula>
    </cfRule>
    <cfRule type="expression" dxfId="173" priority="27">
      <formula>IF(OR(AND($R$10=$AG$4,$R$20&gt;$AI$4), AND($R$10=$AG$5,$R$20&gt;$AI$5), AND($R$10=$AG$6,$R$20&gt;$AI$6),AND($R$10=$AG$10,$R$20&gt;$AI$10), AND($R$10=$AG$7,$R$20&gt;$AI$7), AND($R$10=$AG$8,$R$20&gt;$AI$8),AND($R$10=$AG$9,$R$20&gt;$AI$9)), TRUE,FALSE)</formula>
    </cfRule>
  </conditionalFormatting>
  <conditionalFormatting sqref="R24">
    <cfRule type="expression" dxfId="172" priority="24">
      <formula>IF(AND(OR($R$13=$AG$17,$R$13=$AG$16),$R$24&gt;0), TRUE, FALSE)</formula>
    </cfRule>
  </conditionalFormatting>
  <conditionalFormatting sqref="S34:W34">
    <cfRule type="expression" dxfId="171" priority="13">
      <formula>IF($R$10=$AG$9, TRUE, FALSE)</formula>
    </cfRule>
  </conditionalFormatting>
  <conditionalFormatting sqref="S77:W108">
    <cfRule type="expression" dxfId="170" priority="5">
      <formula>IF($R$10=$AG$7, TRUE, FALSE)</formula>
    </cfRule>
  </conditionalFormatting>
  <conditionalFormatting sqref="S77:AB108">
    <cfRule type="expression" dxfId="169" priority="20">
      <formula>IF($R$10=$AG$4, TRUE, FALSE)</formula>
    </cfRule>
  </conditionalFormatting>
  <conditionalFormatting sqref="U56:AB59">
    <cfRule type="expression" dxfId="168" priority="2">
      <formula>IF(OR($R$10=$AG$4,$R$10=$AG$6,$R$10=$AG$8),TRUE, FALSE)</formula>
    </cfRule>
  </conditionalFormatting>
  <conditionalFormatting sqref="U63:AB66">
    <cfRule type="expression" dxfId="167" priority="1">
      <formula>IF(OR($R$10=$AG$4,$R$10=$AG$6,$R$10=$AG$8),TRUE, FALSE)</formula>
    </cfRule>
  </conditionalFormatting>
  <conditionalFormatting sqref="X34:AB34">
    <cfRule type="expression" dxfId="166" priority="14">
      <formula>IF($R$10=$AG$7, TRUE, FALSE)</formula>
    </cfRule>
  </conditionalFormatting>
  <conditionalFormatting sqref="Y38 Y40 Y42">
    <cfRule type="expression" dxfId="165" priority="18">
      <formula>IF(SUM($Y$38+$Y$40+$Y$42)&gt;$R$20,"TRUE","FALSE")</formula>
    </cfRule>
  </conditionalFormatting>
  <conditionalFormatting sqref="Y77:AB108">
    <cfRule type="expression" dxfId="164" priority="4">
      <formula>IF($R$10=$AG$8, TRUE, FALSE)</formula>
    </cfRule>
  </conditionalFormatting>
  <conditionalFormatting sqref="Z20">
    <cfRule type="expression" dxfId="163" priority="25">
      <formula>IF(AND(OR($R$13=$AG$17,$R$13=$AG$16),$Z$20&gt;15), TRUE, IF(AND($R$13=$AG$18,$Z$20&gt;30), TRUE, FALSE))</formula>
    </cfRule>
  </conditionalFormatting>
  <conditionalFormatting sqref="Z24">
    <cfRule type="expression" dxfId="162" priority="26">
      <formula>IF(AND(OR($R$13=$AG$16,$R$13=$AG$17),$Z$24&gt;0), TRUE, FALSE)</formula>
    </cfRule>
  </conditionalFormatting>
  <conditionalFormatting sqref="Z26">
    <cfRule type="cellIs" dxfId="161" priority="21" operator="greaterThan">
      <formula>0</formula>
    </cfRule>
    <cfRule type="cellIs" dxfId="160" priority="22" operator="lessThan">
      <formula>0</formula>
    </cfRule>
  </conditionalFormatting>
  <conditionalFormatting sqref="Z22:AB23">
    <cfRule type="expression" dxfId="159" priority="17">
      <formula>IF($Z$22&gt;15, TRUE, FALSE)</formula>
    </cfRule>
  </conditionalFormatting>
  <dataValidations count="8">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R20:T21" xr:uid="{5EE59D51-13F9-4CC4-989E-1EF546510CAC}">
      <formula1>IF($R$10=$AG$4,$R$20&lt;=$AI$4,IF($R$10=$AG$5,$R$20&lt;=$AI$5,IF($R$10=$AG$6,$R$20&lt;=$AI$6, IF($R$10=$AG$7,$R$20&lt;=$AI$7, IF($R$10=$AG$8,$R$20&lt;=$AI$8, IF($R$10=$AG$9,$R$20&lt;=$AI$9, IF($R$10=$AG$10,$R$20&lt;=$AI$10)))))))</formula1>
    </dataValidation>
    <dataValidation type="list" allowBlank="1" showInputMessage="1" showErrorMessage="1" sqref="R10:AB11" xr:uid="{E71A54B4-2706-4908-A53E-A52AB5A83B7A}">
      <formula1>$AG$4:$AG$10</formula1>
    </dataValidation>
    <dataValidation type="list" allowBlank="1" showInputMessage="1" showErrorMessage="1" sqref="R13:AB14" xr:uid="{1BCF8E35-8460-4683-92EB-750CF519EDE4}">
      <formula1>$AG$16:$AG$18</formula1>
    </dataValidation>
    <dataValidation type="custom" allowBlank="1" showInputMessage="1" showErrorMessage="1" error="The number of hours you have entered exceeds the hours available to claim per week for this child." sqref="R24:T25" xr:uid="{C44FC7B8-543C-4BFC-89C7-D106161AC8AD}">
      <formula1>IF($R$13=$AG$16,$R$24=0,IF($R$13=$AG$17,$R$24=0,IF($R$13=$AG$18,$R$24&lt;=15)))</formula1>
    </dataValidation>
    <dataValidation type="whole" allowBlank="1" showInputMessage="1" showErrorMessage="1" error="The number of hours you have entered exceeds the hours available to claim per week for this child." sqref="R22:T23" xr:uid="{757D3444-2064-45B3-A0D5-B6B29088FC65}">
      <formula1>0</formula1>
      <formula2>15</formula2>
    </dataValidation>
    <dataValidation allowBlank="1" showInputMessage="1" showErrorMessage="1" prompt="There are 14 funded weeks in Autumn with a maxiumum of 17 weeks available for stretched offers." sqref="Q34:R34" xr:uid="{70694255-D884-4BAC-B10D-54F2D0C8A91E}"/>
    <dataValidation allowBlank="1" showInputMessage="1" showErrorMessage="1" prompt="There are 11 funded weeks in Spring with a maxiumum of 13_x000a_ weeks available for stretched offers." sqref="V34:W34" xr:uid="{B598B23B-39D9-4A18-8CB1-EE30EF11BFAE}"/>
    <dataValidation allowBlank="1" showInputMessage="1" showErrorMessage="1" prompt="There are 13 funded weeks in Summer with a maxiumum of 22 weeks available for stretched offers." sqref="AA34:AB34" xr:uid="{FF0072E6-DA70-4603-A521-141532B01D54}"/>
  </dataValidations>
  <printOptions horizontalCentered="1"/>
  <pageMargins left="0.23622047244094491" right="0.23622047244094491" top="0.23622047244094491" bottom="0.23622047244094491" header="0.31496062992125984" footer="0.31496062992125984"/>
  <pageSetup paperSize="9" orientation="portrait" r:id="rId1"/>
  <rowBreaks count="2" manualBreakCount="2">
    <brk id="31" max="16383" man="1"/>
    <brk id="68"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AD83F-DF13-4EBC-9565-2DA6F3FD804E}">
  <sheetPr>
    <tabColor rgb="FFC00000"/>
    <pageSetUpPr autoPageBreaks="0"/>
  </sheetPr>
  <dimension ref="D2:AN115"/>
  <sheetViews>
    <sheetView showGridLines="0" zoomScaleNormal="100" workbookViewId="0">
      <selection activeCell="L13" sqref="L13:V14"/>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4" width="5.7109375" style="9"/>
    <col min="25" max="26" width="5.7109375" style="9" hidden="1" customWidth="1"/>
    <col min="27" max="27" width="20.28515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17" t="s">
        <v>5</v>
      </c>
      <c r="AB4" s="18">
        <v>11</v>
      </c>
      <c r="AC4" s="18">
        <v>13</v>
      </c>
      <c r="AD4" s="18">
        <v>165</v>
      </c>
      <c r="AE4" s="19" t="str">
        <f>IF(AND($L$10=$AA$4,$L$13=$AA$16),165, IF(AND($L$10=$AA$4,$L$13=$AA$17),165, IF(AND($L$10=$AA$4,$L$13=$AA$18), 330, " ")))</f>
        <v xml:space="preserve"> </v>
      </c>
    </row>
    <row r="5" spans="4:40" ht="19.899999999999999" customHeight="1" thickBot="1" x14ac:dyDescent="0.3">
      <c r="D5" s="8"/>
      <c r="E5" s="177" t="s">
        <v>6</v>
      </c>
      <c r="F5" s="8"/>
      <c r="G5" s="8"/>
      <c r="H5" s="178" t="s">
        <v>7</v>
      </c>
      <c r="I5" s="178"/>
      <c r="J5" s="178"/>
      <c r="K5" s="178"/>
      <c r="L5" s="179"/>
      <c r="M5" s="179"/>
      <c r="N5" s="179"/>
      <c r="O5" s="179"/>
      <c r="P5" s="179"/>
      <c r="Q5" s="179"/>
      <c r="R5" s="179"/>
      <c r="S5" s="179"/>
      <c r="T5" s="179"/>
      <c r="U5" s="179"/>
      <c r="V5" s="179"/>
      <c r="W5" s="10"/>
      <c r="X5" s="11"/>
      <c r="Y5" s="11"/>
      <c r="AA5" s="20" t="s">
        <v>8</v>
      </c>
      <c r="AB5" s="9">
        <v>14</v>
      </c>
      <c r="AC5" s="9">
        <v>17</v>
      </c>
      <c r="AD5" s="9">
        <v>210</v>
      </c>
      <c r="AE5" s="21" t="str">
        <f>IF(AND($L$10=$AA$5,$L$13=$AA$16),210, IF(AND($L$10=$AA$5,$L$13=$AA$17),210, IF(AND($L$10=$AA$5,$L$13=$AA$18), 420, " ")))</f>
        <v xml:space="preserve"> </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20" t="s">
        <v>9</v>
      </c>
      <c r="AB6" s="9">
        <v>13</v>
      </c>
      <c r="AC6" s="9">
        <v>22</v>
      </c>
      <c r="AD6" s="9">
        <v>195</v>
      </c>
      <c r="AE6" s="21" t="str">
        <f>IF(AND($L$10=$AA$6,$L$13=$AA$16),195, IF(AND($L$10=$AA$6,$L$13=$AA$17),195, IF(AND($L$10=$AA$6,$L$13=$AA$18), 390, " ")))</f>
        <v xml:space="preserve"> </v>
      </c>
    </row>
    <row r="7" spans="4:40" ht="19.899999999999999" customHeight="1" thickBot="1" x14ac:dyDescent="0.3">
      <c r="D7" s="8"/>
      <c r="E7" s="177"/>
      <c r="F7" s="8"/>
      <c r="G7" s="8"/>
      <c r="H7" s="178" t="s">
        <v>10</v>
      </c>
      <c r="I7" s="178"/>
      <c r="J7" s="178"/>
      <c r="K7" s="178"/>
      <c r="L7" s="179"/>
      <c r="M7" s="179"/>
      <c r="N7" s="179"/>
      <c r="O7" s="179"/>
      <c r="P7" s="179"/>
      <c r="Q7" s="179"/>
      <c r="R7" s="179"/>
      <c r="S7" s="179"/>
      <c r="T7" s="179"/>
      <c r="U7" s="179"/>
      <c r="V7" s="179"/>
      <c r="W7" s="10"/>
      <c r="X7" s="11"/>
      <c r="Y7" s="11"/>
      <c r="AA7" s="23" t="s">
        <v>11</v>
      </c>
      <c r="AB7" s="9">
        <f>AB4+AB5</f>
        <v>25</v>
      </c>
      <c r="AC7" s="9">
        <f>AC4+AC5</f>
        <v>30</v>
      </c>
      <c r="AD7" s="9">
        <f>AD4+AD5</f>
        <v>375</v>
      </c>
      <c r="AE7" s="21" t="str">
        <f>IF(AND($L$10=$AA$7,$L$13=$AA$16),375, IF(AND($L$10=$AA$7,$L$13=$AA$17),375, IF(AND($L$10=$AA$7,$L$13=$AA$18), 750, " ")))</f>
        <v xml:space="preserve"> </v>
      </c>
      <c r="AH7" s="180" t="s">
        <v>12</v>
      </c>
      <c r="AI7" s="180"/>
      <c r="AJ7" s="180"/>
      <c r="AK7" s="180"/>
      <c r="AL7" s="180"/>
      <c r="AM7" s="180"/>
      <c r="AN7" s="180"/>
    </row>
    <row r="8" spans="4:40" ht="19.899999999999999" customHeight="1" thickBot="1" x14ac:dyDescent="0.3">
      <c r="D8" s="8"/>
      <c r="E8" s="177"/>
      <c r="F8" s="8"/>
      <c r="G8" s="8"/>
      <c r="H8" s="178" t="s">
        <v>13</v>
      </c>
      <c r="I8" s="178"/>
      <c r="J8" s="178"/>
      <c r="K8" s="178"/>
      <c r="L8" s="181"/>
      <c r="M8" s="179"/>
      <c r="N8" s="179"/>
      <c r="O8" s="179"/>
      <c r="P8" s="179"/>
      <c r="Q8" s="179"/>
      <c r="R8" s="179"/>
      <c r="S8" s="179"/>
      <c r="T8" s="179"/>
      <c r="U8" s="179"/>
      <c r="V8" s="179"/>
      <c r="W8" s="10"/>
      <c r="X8" s="11"/>
      <c r="Y8" s="11"/>
      <c r="AA8" s="23" t="s">
        <v>14</v>
      </c>
      <c r="AB8" s="9">
        <f>AB4+AB6</f>
        <v>24</v>
      </c>
      <c r="AC8" s="9">
        <f>AC4+AC6</f>
        <v>35</v>
      </c>
      <c r="AD8" s="9">
        <f>AD4+AD6</f>
        <v>360</v>
      </c>
      <c r="AE8" s="21" t="str">
        <f>IF(AND($L$10=$AA$8,$L$13=$AA$16),360, IF(AND($L$10=$AA$8,$L$13=$AA$17),360, IF(AND($L$10=$AA$8,$L$13=$AA$18), 720, " ")))</f>
        <v xml:space="preserve">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23" t="s">
        <v>15</v>
      </c>
      <c r="AB9" s="9">
        <f>AB6+AB5</f>
        <v>27</v>
      </c>
      <c r="AC9" s="9">
        <f>AC6+AC5</f>
        <v>39</v>
      </c>
      <c r="AD9" s="9">
        <f>AD6+AD5</f>
        <v>405</v>
      </c>
      <c r="AE9" s="21">
        <f>IF(AND($L$10=$AA$9,$L$13=$AA$16),405, IF(AND($L$10=$AA$9,$L$13=$AA$17),405, IF(AND($L$10=$AA$9,$L$13=$AA$18), 810, " ")))</f>
        <v>405</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153" t="s">
        <v>15</v>
      </c>
      <c r="M10" s="153"/>
      <c r="N10" s="153"/>
      <c r="O10" s="153"/>
      <c r="P10" s="153"/>
      <c r="Q10" s="153"/>
      <c r="R10" s="153"/>
      <c r="S10" s="153"/>
      <c r="T10" s="153"/>
      <c r="U10" s="153"/>
      <c r="V10" s="153"/>
      <c r="W10" s="10"/>
      <c r="X10" s="11"/>
      <c r="Y10" s="11"/>
      <c r="AA10" s="24" t="s">
        <v>18</v>
      </c>
      <c r="AB10" s="25">
        <v>38</v>
      </c>
      <c r="AC10" s="25">
        <v>52</v>
      </c>
      <c r="AD10" s="25"/>
      <c r="AE10" s="26" t="str">
        <f>IF(AND($L$10=$AA$10,$L$13=$AA$16),570, IF(AND($L$10=$AA$10,$L$13=$AA$17),570, IF(AND($L$10=$AA$10,$L$13=$AA$18), 1140, " ")))</f>
        <v xml:space="preserve"> </v>
      </c>
      <c r="AH10" s="180"/>
      <c r="AI10" s="180"/>
      <c r="AJ10" s="180"/>
      <c r="AK10" s="180"/>
      <c r="AL10" s="180"/>
      <c r="AM10" s="180"/>
      <c r="AN10" s="180"/>
    </row>
    <row r="11" spans="4:40" ht="19.899999999999999" customHeight="1" thickBot="1" x14ac:dyDescent="0.3">
      <c r="D11" s="8"/>
      <c r="E11" s="104"/>
      <c r="F11" s="8"/>
      <c r="G11" s="8"/>
      <c r="H11" s="182"/>
      <c r="I11" s="182"/>
      <c r="J11" s="182"/>
      <c r="K11" s="182"/>
      <c r="L11" s="153"/>
      <c r="M11" s="153"/>
      <c r="N11" s="153"/>
      <c r="O11" s="153"/>
      <c r="P11" s="153"/>
      <c r="Q11" s="153"/>
      <c r="R11" s="153"/>
      <c r="S11" s="153"/>
      <c r="T11" s="153"/>
      <c r="U11" s="153"/>
      <c r="V11" s="153"/>
      <c r="W11" s="10"/>
      <c r="X11" s="11"/>
      <c r="Y11" s="11"/>
      <c r="AH11" s="22"/>
      <c r="AI11" s="22"/>
      <c r="AJ11" s="22"/>
      <c r="AK11" s="22"/>
      <c r="AL11" s="22"/>
      <c r="AM11" s="22"/>
      <c r="AN11" s="22"/>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153" t="s">
        <v>20</v>
      </c>
      <c r="M13" s="153"/>
      <c r="N13" s="153"/>
      <c r="O13" s="153"/>
      <c r="P13" s="153"/>
      <c r="Q13" s="153"/>
      <c r="R13" s="153"/>
      <c r="S13" s="153"/>
      <c r="T13" s="153"/>
      <c r="U13" s="153"/>
      <c r="V13" s="153"/>
      <c r="W13" s="10"/>
      <c r="X13" s="11"/>
      <c r="Y13" s="11"/>
    </row>
    <row r="14" spans="4:40" ht="19.899999999999999" customHeight="1" thickBot="1" x14ac:dyDescent="0.3">
      <c r="D14" s="8"/>
      <c r="E14" s="104"/>
      <c r="F14" s="8"/>
      <c r="G14" s="8"/>
      <c r="H14" s="182"/>
      <c r="I14" s="182"/>
      <c r="J14" s="182"/>
      <c r="K14" s="182"/>
      <c r="L14" s="153"/>
      <c r="M14" s="153"/>
      <c r="N14" s="153"/>
      <c r="O14" s="153"/>
      <c r="P14" s="153"/>
      <c r="Q14" s="153"/>
      <c r="R14" s="153"/>
      <c r="S14" s="153"/>
      <c r="T14" s="153"/>
      <c r="U14" s="153"/>
      <c r="V14" s="153"/>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27" t="s">
        <v>24</v>
      </c>
    </row>
    <row r="17" spans="4:28"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28" t="s">
        <v>20</v>
      </c>
    </row>
    <row r="18" spans="4:28" ht="19.899999999999999" customHeight="1" thickBot="1" x14ac:dyDescent="0.3">
      <c r="D18" s="8"/>
      <c r="E18" s="104"/>
      <c r="F18" s="8"/>
      <c r="G18" s="8" t="str">
        <f>L10</f>
        <v>Summer &amp; Autumn Term</v>
      </c>
      <c r="H18" s="151">
        <f>IFERROR(VLOOKUP($G$18,$AA$4:$AE$10,2, FALSE), " ")</f>
        <v>27</v>
      </c>
      <c r="I18" s="151"/>
      <c r="J18" s="151"/>
      <c r="K18" s="151"/>
      <c r="L18" s="151"/>
      <c r="M18" s="151">
        <f>IFERROR(VLOOKUP($G$18,$AA$4:$AE$10,3, FALSE)," ")</f>
        <v>39</v>
      </c>
      <c r="N18" s="151"/>
      <c r="O18" s="151"/>
      <c r="P18" s="151"/>
      <c r="Q18" s="151"/>
      <c r="R18" s="151">
        <f>IFERROR(VLOOKUP($G$18,$AA$4:$AE$10,5, FALSE)," ")</f>
        <v>405</v>
      </c>
      <c r="S18" s="151"/>
      <c r="T18" s="151"/>
      <c r="U18" s="151"/>
      <c r="V18" s="151"/>
      <c r="W18" s="10"/>
      <c r="X18" s="11"/>
      <c r="Y18" s="11"/>
      <c r="AA18" s="29" t="s">
        <v>25</v>
      </c>
    </row>
    <row r="19" spans="4:28"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row>
    <row r="20" spans="4:28"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over 2 terms</v>
      </c>
      <c r="I20" s="152"/>
      <c r="J20" s="152"/>
      <c r="K20" s="152"/>
      <c r="L20" s="153">
        <v>39</v>
      </c>
      <c r="M20" s="153"/>
      <c r="N20" s="153"/>
      <c r="O20"/>
      <c r="P20" s="154" t="s">
        <v>26</v>
      </c>
      <c r="Q20" s="155"/>
      <c r="R20" s="155"/>
      <c r="S20" s="156"/>
      <c r="T20" s="160">
        <f>IFERROR(($L$22+$L$24)*$H$18/$L$20," ")</f>
        <v>10.384615384615385</v>
      </c>
      <c r="U20" s="161"/>
      <c r="V20" s="162"/>
      <c r="W20" s="10"/>
      <c r="X20" s="11"/>
      <c r="AA20" s="9" t="s">
        <v>27</v>
      </c>
      <c r="AB20" s="9">
        <f>(L24+L22)*H18</f>
        <v>405</v>
      </c>
    </row>
    <row r="21" spans="4:28" ht="19.899999999999999" customHeight="1" thickBot="1" x14ac:dyDescent="0.3">
      <c r="D21" s="8"/>
      <c r="E21" s="104"/>
      <c r="F21" s="8"/>
      <c r="G21" s="8"/>
      <c r="H21" s="152"/>
      <c r="I21" s="152"/>
      <c r="J21" s="152"/>
      <c r="K21" s="152"/>
      <c r="L21" s="153"/>
      <c r="M21" s="153"/>
      <c r="N21" s="153"/>
      <c r="O21"/>
      <c r="P21" s="157"/>
      <c r="Q21" s="158"/>
      <c r="R21" s="158"/>
      <c r="S21" s="159"/>
      <c r="T21" s="163"/>
      <c r="U21" s="164"/>
      <c r="V21" s="165"/>
      <c r="W21" s="10"/>
      <c r="X21" s="11"/>
    </row>
    <row r="22" spans="4:28" ht="19.899999999999999" customHeight="1" thickBot="1" x14ac:dyDescent="0.3">
      <c r="D22" s="8"/>
      <c r="E22" s="104"/>
      <c r="F22" s="8"/>
      <c r="G22" s="8"/>
      <c r="H22" s="152" t="s">
        <v>28</v>
      </c>
      <c r="I22" s="152"/>
      <c r="J22" s="152"/>
      <c r="K22" s="152"/>
      <c r="L22" s="153">
        <v>15</v>
      </c>
      <c r="M22" s="153"/>
      <c r="N22" s="153"/>
      <c r="O22"/>
      <c r="P22" s="168" t="s">
        <v>29</v>
      </c>
      <c r="Q22" s="169"/>
      <c r="R22" s="169"/>
      <c r="S22" s="183"/>
      <c r="T22" s="185">
        <f>IFERROR(L22*H18/L20, " ")</f>
        <v>10.384615384615385</v>
      </c>
      <c r="U22" s="173"/>
      <c r="V22" s="174"/>
      <c r="W22" s="8"/>
    </row>
    <row r="23" spans="4:28" ht="19.899999999999999" customHeight="1" thickBot="1" x14ac:dyDescent="0.3">
      <c r="D23" s="8"/>
      <c r="E23" s="104"/>
      <c r="F23" s="8"/>
      <c r="G23" s="8"/>
      <c r="H23" s="152"/>
      <c r="I23" s="152"/>
      <c r="J23" s="152"/>
      <c r="K23" s="152"/>
      <c r="L23" s="153"/>
      <c r="M23" s="153"/>
      <c r="N23" s="153"/>
      <c r="O23"/>
      <c r="P23" s="171"/>
      <c r="Q23" s="158"/>
      <c r="R23" s="158"/>
      <c r="S23" s="184"/>
      <c r="T23" s="186"/>
      <c r="U23" s="164"/>
      <c r="V23" s="175"/>
      <c r="W23" s="8"/>
    </row>
    <row r="24" spans="4:28" ht="19.899999999999999" customHeight="1" thickBot="1" x14ac:dyDescent="0.3">
      <c r="D24" s="8"/>
      <c r="E24" s="104"/>
      <c r="F24" s="8"/>
      <c r="G24" s="8"/>
      <c r="H24" s="152" t="s">
        <v>30</v>
      </c>
      <c r="I24" s="152"/>
      <c r="J24" s="152"/>
      <c r="K24" s="152"/>
      <c r="L24" s="153"/>
      <c r="M24" s="153"/>
      <c r="N24" s="153"/>
      <c r="O24"/>
      <c r="P24" s="168" t="s">
        <v>31</v>
      </c>
      <c r="Q24" s="169"/>
      <c r="R24" s="169"/>
      <c r="S24" s="183"/>
      <c r="T24" s="185">
        <f>IFERROR(L24*H18/L20, " ")</f>
        <v>0</v>
      </c>
      <c r="U24" s="173"/>
      <c r="V24" s="174"/>
      <c r="W24" s="8"/>
    </row>
    <row r="25" spans="4:28" ht="19.899999999999999" customHeight="1" thickBot="1" x14ac:dyDescent="0.3">
      <c r="D25" s="8"/>
      <c r="E25" s="104"/>
      <c r="F25" s="8"/>
      <c r="G25" s="8"/>
      <c r="H25" s="152"/>
      <c r="I25" s="152"/>
      <c r="J25" s="152"/>
      <c r="K25" s="152"/>
      <c r="L25" s="153"/>
      <c r="M25" s="153"/>
      <c r="N25" s="153"/>
      <c r="O25" s="8"/>
      <c r="P25" s="171"/>
      <c r="Q25" s="158"/>
      <c r="R25" s="158"/>
      <c r="S25" s="184"/>
      <c r="T25" s="186"/>
      <c r="U25" s="164"/>
      <c r="V25" s="175"/>
      <c r="W25" s="8"/>
    </row>
    <row r="26" spans="4:28"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for these 2 terms</v>
      </c>
      <c r="Q26" s="169"/>
      <c r="R26" s="169"/>
      <c r="S26" s="170"/>
      <c r="T26" s="172">
        <f>IFERROR(R18-(L20*T20), " ")</f>
        <v>0</v>
      </c>
      <c r="U26" s="173"/>
      <c r="V26" s="174"/>
      <c r="W26" s="8"/>
      <c r="AA26" s="30"/>
    </row>
    <row r="27" spans="4:28"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30"/>
    </row>
    <row r="28" spans="4:28" ht="15" x14ac:dyDescent="0.25">
      <c r="D28" s="8"/>
      <c r="E28" s="104"/>
      <c r="F28" s="8"/>
      <c r="G28" s="8"/>
      <c r="H28" s="31" t="str">
        <f>IF(OR(AND(L10=AA4,L20&gt;AC4), AND(L10=AA5,L20&gt;AC5), AND(L10=AA6,L20&gt;AC6),AND(L10=AA10,L20&gt;AC10), AND(L10=AA7,L20&gt;AC7), AND(L10=AA8,L20&gt;AC8),AND(L10=AA9,L20&gt;AC9)), "The number of weeks attending is greater than is available.", " ")</f>
        <v xml:space="preserve"> </v>
      </c>
      <c r="I28" s="8"/>
      <c r="J28" s="8"/>
      <c r="K28" s="8"/>
      <c r="L28" s="8"/>
      <c r="M28" s="8"/>
      <c r="N28" s="8"/>
      <c r="O28" s="8"/>
      <c r="P28" s="8"/>
      <c r="Q28" s="8"/>
      <c r="R28" s="8"/>
      <c r="S28" s="8"/>
      <c r="T28" s="8"/>
      <c r="U28" s="8"/>
      <c r="V28"/>
      <c r="W28" s="8"/>
    </row>
    <row r="29" spans="4:28" ht="15" x14ac:dyDescent="0.25">
      <c r="D29" s="8"/>
      <c r="E29" s="104"/>
      <c r="F29" s="8"/>
      <c r="G29" s="8"/>
      <c r="H29" s="31" t="str">
        <f>IF(AND(OR(L13=AA17,L13=AA16),L24&gt;0), "This child is not entitled to Extended hours funding.", " ")</f>
        <v xml:space="preserve"> </v>
      </c>
      <c r="I29" s="8"/>
      <c r="J29" s="8"/>
      <c r="K29" s="8"/>
      <c r="L29" s="8"/>
      <c r="M29" s="8"/>
      <c r="N29" s="8"/>
      <c r="O29" s="8"/>
      <c r="P29" s="8"/>
      <c r="Q29" s="8"/>
      <c r="R29" s="8"/>
      <c r="S29" s="8"/>
      <c r="T29" s="8"/>
      <c r="U29" s="8"/>
      <c r="V29"/>
      <c r="W29" s="8"/>
    </row>
    <row r="30" spans="4:28" ht="15" x14ac:dyDescent="0.25">
      <c r="D30" s="8"/>
      <c r="E30" s="104"/>
      <c r="F30" s="8"/>
      <c r="G30" s="8"/>
      <c r="H30" s="31" t="str">
        <f>IF(AND(OR($L$13=$AA$17,$L$13=$AA$16),$T$20&gt;15), "You cannot claim more than 15 hours per week.", IF(AND($L$13=$AA$18,$T$20&gt;30), "You cannot claim more than 30 hours per week.", " "))</f>
        <v xml:space="preserve"> </v>
      </c>
      <c r="I30" s="8"/>
      <c r="J30" s="8"/>
      <c r="K30" s="8"/>
      <c r="L30" s="8"/>
      <c r="M30" s="8"/>
      <c r="N30" s="8"/>
      <c r="O30" s="8"/>
      <c r="P30" s="8"/>
      <c r="Q30" s="8"/>
      <c r="R30" s="8"/>
      <c r="S30" s="8"/>
      <c r="T30" s="8"/>
      <c r="U30" s="8"/>
      <c r="V30"/>
      <c r="W30" s="8"/>
    </row>
    <row r="31" spans="4:28" ht="15" x14ac:dyDescent="0.25">
      <c r="D31" s="8"/>
      <c r="E31" s="104"/>
      <c r="F31" s="8"/>
      <c r="G31" s="8"/>
      <c r="H31" s="31" t="str">
        <f>IF(OR($T$22&gt;15,$T$24&gt;15), "You cannot claim more than 15 Universal or 15 Extended hours per week.", " ")</f>
        <v xml:space="preserve"> </v>
      </c>
      <c r="I31" s="8"/>
      <c r="J31" s="8"/>
      <c r="K31" s="8"/>
      <c r="L31" s="8"/>
      <c r="M31" s="8"/>
      <c r="N31" s="8"/>
      <c r="O31" s="8"/>
      <c r="P31" s="8"/>
      <c r="Q31" s="8"/>
      <c r="R31" s="8"/>
      <c r="S31" s="8"/>
      <c r="T31" s="8"/>
      <c r="U31" s="8"/>
      <c r="V31"/>
      <c r="W31" s="8"/>
    </row>
    <row r="32" spans="4:28" ht="19.899999999999999" customHeight="1" thickBot="1" x14ac:dyDescent="0.3">
      <c r="D32" s="8"/>
      <c r="E32" s="8"/>
      <c r="F32" s="8"/>
      <c r="G32" s="8"/>
      <c r="H32" s="8"/>
      <c r="I32" s="8"/>
      <c r="J32" s="8"/>
      <c r="K32" s="8"/>
      <c r="L32" s="8"/>
      <c r="M32" s="8"/>
      <c r="N32" s="8"/>
      <c r="O32" s="8"/>
      <c r="P32" s="8"/>
      <c r="Q32" s="8"/>
      <c r="R32" s="8"/>
      <c r="S32" s="8"/>
      <c r="T32" s="8"/>
      <c r="U32" s="8"/>
      <c r="V32"/>
      <c r="W32" s="8"/>
    </row>
    <row r="33" spans="4:23" ht="19.899999999999999" customHeight="1" thickBot="1" x14ac:dyDescent="0.3">
      <c r="D33" s="8"/>
      <c r="E33" s="104" t="s">
        <v>33</v>
      </c>
      <c r="F33" s="8"/>
      <c r="G33" s="8"/>
      <c r="H33" s="137" t="s">
        <v>34</v>
      </c>
      <c r="I33" s="138"/>
      <c r="J33" s="138"/>
      <c r="K33" s="138"/>
      <c r="L33" s="138"/>
      <c r="M33" s="138"/>
      <c r="N33" s="138"/>
      <c r="O33" s="138"/>
      <c r="P33" s="138"/>
      <c r="Q33" s="138"/>
      <c r="R33" s="138"/>
      <c r="S33" s="138"/>
      <c r="T33" s="138"/>
      <c r="U33" s="138"/>
      <c r="V33" s="139"/>
      <c r="W33" s="8"/>
    </row>
    <row r="34" spans="4:23" ht="19.899999999999999" customHeight="1" thickBot="1" x14ac:dyDescent="0.3">
      <c r="D34" s="8"/>
      <c r="E34" s="104"/>
      <c r="F34" s="8"/>
      <c r="G34" s="8"/>
      <c r="H34" s="140" t="s">
        <v>35</v>
      </c>
      <c r="I34" s="141"/>
      <c r="J34" s="141"/>
      <c r="K34" s="142">
        <v>17</v>
      </c>
      <c r="L34" s="143"/>
      <c r="M34" s="141" t="s">
        <v>36</v>
      </c>
      <c r="N34" s="141"/>
      <c r="O34" s="141"/>
      <c r="P34" s="142">
        <v>13</v>
      </c>
      <c r="Q34" s="143"/>
      <c r="R34" s="141" t="s">
        <v>37</v>
      </c>
      <c r="S34" s="141"/>
      <c r="T34" s="141"/>
      <c r="U34" s="142">
        <v>22</v>
      </c>
      <c r="V34" s="143"/>
      <c r="W34" s="8"/>
    </row>
    <row r="35" spans="4:23" ht="8.4499999999999993" customHeight="1" x14ac:dyDescent="0.25">
      <c r="D35" s="8"/>
      <c r="E35" s="104"/>
      <c r="F35" s="8"/>
      <c r="G35" s="8"/>
      <c r="H35" s="8"/>
      <c r="I35" s="8"/>
      <c r="J35" s="8"/>
      <c r="K35" s="8"/>
      <c r="L35" s="8"/>
      <c r="M35" s="8"/>
      <c r="N35" s="8"/>
      <c r="O35" s="8"/>
      <c r="P35" s="8"/>
      <c r="Q35" s="8"/>
      <c r="R35" s="8"/>
      <c r="S35" s="8"/>
      <c r="T35" s="8"/>
      <c r="U35" s="8"/>
      <c r="V35"/>
      <c r="W35" s="8"/>
    </row>
    <row r="36" spans="4:23" ht="19.899999999999999" customHeight="1" x14ac:dyDescent="0.25">
      <c r="D36" s="8"/>
      <c r="E36" s="104"/>
      <c r="F36" s="8"/>
      <c r="G36" s="8"/>
      <c r="H36" s="144" t="s">
        <v>38</v>
      </c>
      <c r="I36" s="144"/>
      <c r="J36" s="144" t="s">
        <v>39</v>
      </c>
      <c r="K36" s="144"/>
      <c r="L36" s="144"/>
      <c r="M36" s="144"/>
      <c r="N36" s="144"/>
      <c r="O36" s="144" t="s">
        <v>40</v>
      </c>
      <c r="P36" s="144"/>
      <c r="Q36" s="144"/>
      <c r="R36" s="144"/>
      <c r="S36" s="145" t="s">
        <v>41</v>
      </c>
      <c r="T36" s="145"/>
      <c r="U36" s="146" t="s">
        <v>42</v>
      </c>
      <c r="V36" s="146"/>
      <c r="W36" s="8"/>
    </row>
    <row r="37" spans="4:23" ht="19.899999999999999" customHeight="1" x14ac:dyDescent="0.25">
      <c r="D37" s="8"/>
      <c r="E37" s="104"/>
      <c r="F37" s="8"/>
      <c r="G37" s="8"/>
      <c r="H37" s="144"/>
      <c r="I37" s="144"/>
      <c r="J37" s="144"/>
      <c r="K37" s="144"/>
      <c r="L37" s="144"/>
      <c r="M37" s="144"/>
      <c r="N37" s="144"/>
      <c r="O37" s="147" t="s">
        <v>43</v>
      </c>
      <c r="P37" s="147"/>
      <c r="Q37" s="147" t="s">
        <v>44</v>
      </c>
      <c r="R37" s="147"/>
      <c r="S37" s="145"/>
      <c r="T37" s="145"/>
      <c r="U37" s="146"/>
      <c r="V37" s="146"/>
      <c r="W37" s="8"/>
    </row>
    <row r="38" spans="4:23" ht="19.899999999999999" customHeight="1" x14ac:dyDescent="0.25">
      <c r="D38" s="8"/>
      <c r="E38" s="104"/>
      <c r="F38" s="8"/>
      <c r="G38" s="8"/>
      <c r="H38" s="132" t="s">
        <v>35</v>
      </c>
      <c r="I38" s="132"/>
      <c r="J38" s="32">
        <v>1</v>
      </c>
      <c r="K38" s="133">
        <f>IF(OR($L$10=$AA$5,$L$10=$AA$10, $L$10=$AA$7,$L$10=$AA$9),$L$5, " ")</f>
        <v>0</v>
      </c>
      <c r="L38" s="133"/>
      <c r="M38" s="133"/>
      <c r="N38" s="133"/>
      <c r="O38" s="134">
        <f>IFERROR(IF($L$10=$AA$5, $T$22, IF($L$10=$AA$10,($L$22*$AB$5/$S$38), IF($L$10=$AA$7,($L$22*$AB$5/$S$38), IF($L$10=$AA$9,($L$22*$AB$5/$S$38), " ")))), " ")</f>
        <v>12.352941176470589</v>
      </c>
      <c r="P38" s="134"/>
      <c r="Q38" s="134">
        <f>IFERROR(IF($L$10=$AA$5, $T$24, IF($L$10=$AA$10,($L$24*$AB$5/$S$38), IF($L$10=$AA$7,($L$24*$AB$5/$S$38), IF($L$10=$AA$9,($L$24*$AB$5/$S$38), " ")))), " ")</f>
        <v>0</v>
      </c>
      <c r="R38" s="134"/>
      <c r="S38" s="135">
        <f>IF($L$10=$AA$5, $L$20, IF(OR($L$10=$AA$10, $L$10=$AA$7, $L$10=$AA$9),$K$34," "))</f>
        <v>17</v>
      </c>
      <c r="T38" s="136"/>
      <c r="U38" s="134">
        <f>IFERROR(IF($L$10=$AA$5, (($O$38+$Q$38)*$S$38), IF(OR($L$10=$AA$7, $L$10=$AA$9, $L$10=$AA$10), (($O$38+$Q$38)*$S$38)," "))," ")</f>
        <v>210</v>
      </c>
      <c r="V38" s="134"/>
      <c r="W38" s="8"/>
    </row>
    <row r="39" spans="4:23" ht="19.899999999999999" customHeight="1" x14ac:dyDescent="0.25">
      <c r="D39" s="8"/>
      <c r="E39" s="104"/>
      <c r="F39" s="8"/>
      <c r="G39" s="8"/>
      <c r="H39" s="132"/>
      <c r="I39" s="132"/>
      <c r="J39" s="32">
        <v>2</v>
      </c>
      <c r="K39" s="133"/>
      <c r="L39" s="133"/>
      <c r="M39" s="133"/>
      <c r="N39" s="133"/>
      <c r="O39" s="134"/>
      <c r="P39" s="134"/>
      <c r="Q39" s="134"/>
      <c r="R39" s="134"/>
      <c r="S39" s="133"/>
      <c r="T39" s="133"/>
      <c r="U39" s="134"/>
      <c r="V39" s="134"/>
      <c r="W39" s="8"/>
    </row>
    <row r="40" spans="4:23" ht="19.899999999999999" customHeight="1" x14ac:dyDescent="0.25">
      <c r="D40" s="8"/>
      <c r="E40" s="104"/>
      <c r="F40" s="8"/>
      <c r="G40" s="8"/>
      <c r="H40" s="132" t="s">
        <v>36</v>
      </c>
      <c r="I40" s="132"/>
      <c r="J40" s="32">
        <v>1</v>
      </c>
      <c r="K40" s="133" t="str">
        <f>IF(OR($L$10=$AA$4,$L$10=$AA$10, $L$10=$AA$7,$L$10=$AA$8),$L$5, " ")</f>
        <v xml:space="preserve"> </v>
      </c>
      <c r="L40" s="133"/>
      <c r="M40" s="133"/>
      <c r="N40" s="133"/>
      <c r="O40" s="134" t="str">
        <f>IFERROR(IF($L$10=$AA$4, $T$22, IF($L$10=$AA$10,($L$22*$AB$4/$S$40), IF($L$10=$AA$7,($L$22*$AB$4/$S$40), IF($L$10=$AA$8,($L$22*$AB$4/$S$40), " ")))), " ")</f>
        <v xml:space="preserve"> </v>
      </c>
      <c r="P40" s="134"/>
      <c r="Q40" s="134" t="str">
        <f>IFERROR(IF($L$10=$AA$4, $T$24, IF($L$10=$AA$10,($L$24*$AB$4/$S$40), IF($L$10=$AA$7,($L$24*$AB$4/$S$40), IF($L$10=$AA$8,($L$24*$AB$4/$S$40), " ")))), " ")</f>
        <v xml:space="preserve"> </v>
      </c>
      <c r="R40" s="134"/>
      <c r="S40" s="133" t="str">
        <f>IF($L$10=$AA$4, $L$20, IF(OR($L$10=$AA$10, $L$10=$AA$7, $L$10=$AA$8),$P$34," "))</f>
        <v xml:space="preserve"> </v>
      </c>
      <c r="T40" s="133"/>
      <c r="U40" s="148" t="str">
        <f>IFERROR(IF($L$10=$AA$4, (($O$40+$Q$40)*$S$40),  IF(OR($L$10=$AA$7, $L$10=$AA$8,$L$10=$AA$10), (($O$40+$Q$40)*$S$40)," "))," ")</f>
        <v xml:space="preserve"> </v>
      </c>
      <c r="V40" s="149"/>
      <c r="W40" s="8"/>
    </row>
    <row r="41" spans="4:23" ht="19.899999999999999" customHeight="1" x14ac:dyDescent="0.25">
      <c r="D41" s="8"/>
      <c r="E41" s="104"/>
      <c r="F41" s="8"/>
      <c r="G41" s="8"/>
      <c r="H41" s="132"/>
      <c r="I41" s="132"/>
      <c r="J41" s="32">
        <v>2</v>
      </c>
      <c r="K41" s="133"/>
      <c r="L41" s="133"/>
      <c r="M41" s="133"/>
      <c r="N41" s="133"/>
      <c r="O41" s="134"/>
      <c r="P41" s="134"/>
      <c r="Q41" s="134"/>
      <c r="R41" s="134"/>
      <c r="S41" s="133"/>
      <c r="T41" s="133"/>
      <c r="U41" s="134"/>
      <c r="V41" s="134"/>
      <c r="W41" s="8"/>
    </row>
    <row r="42" spans="4:23" ht="19.899999999999999" customHeight="1" x14ac:dyDescent="0.25">
      <c r="D42" s="8"/>
      <c r="E42" s="104"/>
      <c r="F42" s="8"/>
      <c r="G42" s="8"/>
      <c r="H42" s="132" t="s">
        <v>37</v>
      </c>
      <c r="I42" s="132"/>
      <c r="J42" s="32">
        <v>1</v>
      </c>
      <c r="K42" s="133">
        <f>IF(OR($L$10=$AA$6,$L$10=$AA$10, $L$10=$AA$8,$L$10=$AA$9),$L$5, " ")</f>
        <v>0</v>
      </c>
      <c r="L42" s="133"/>
      <c r="M42" s="133"/>
      <c r="N42" s="133"/>
      <c r="O42" s="134">
        <f>IFERROR(IF($L$10=$AA$6, $T$22, IF($L$10=$AA$10,($L$22*$AB$6/$S$42), IF($L$10=$AA$9,($L$22*$AB$6/$S$42), IF($L$10=$AA$8,($L$22*$AB$6/$S$42), " ")))), " ")</f>
        <v>8.8636363636363633</v>
      </c>
      <c r="P42" s="134"/>
      <c r="Q42" s="134">
        <f>IFERROR(IF($L$10=$AA$6, $T$24, IF($L$10=$AA$10,($L$24*$AB$6/$S$42), IF($L$10=$AA$9,($L$24*$AB$6/$S$42), IF($L$10=$AA$8,($L$24*$AB$6/$S$42), " ")))), " ")</f>
        <v>0</v>
      </c>
      <c r="R42" s="134"/>
      <c r="S42" s="133">
        <f>IF($L$10=$AA$6, $L$20, IF(OR($L$10=$AA$10, $L$10=$AA$9, $L$10=$AA$8),$U$34," "))</f>
        <v>22</v>
      </c>
      <c r="T42" s="133"/>
      <c r="U42" s="134">
        <f>IFERROR(IF($L$10=$AA$6, (($O$42+$Q$42)*$S$42), IF(OR($L$10=$AA$8, $L$10=$AA$9,$L$10=$AA$10), (($O$42+$Q$42)*$S$42)," "))," ")</f>
        <v>195</v>
      </c>
      <c r="V42" s="134"/>
      <c r="W42" s="8"/>
    </row>
    <row r="43" spans="4:23" ht="19.899999999999999" customHeight="1" x14ac:dyDescent="0.25">
      <c r="D43" s="8"/>
      <c r="E43" s="104"/>
      <c r="F43" s="8"/>
      <c r="G43" s="8"/>
      <c r="H43" s="132"/>
      <c r="I43" s="132"/>
      <c r="J43" s="32">
        <v>2</v>
      </c>
      <c r="K43" s="133"/>
      <c r="L43" s="133"/>
      <c r="M43" s="133"/>
      <c r="N43" s="133"/>
      <c r="O43" s="134"/>
      <c r="P43" s="134"/>
      <c r="Q43" s="133"/>
      <c r="R43" s="133"/>
      <c r="S43" s="133"/>
      <c r="T43" s="133"/>
      <c r="U43" s="133"/>
      <c r="V43" s="133"/>
      <c r="W43" s="8"/>
    </row>
    <row r="44" spans="4:23" ht="15" x14ac:dyDescent="0.25">
      <c r="D44" s="8"/>
      <c r="E44" s="104"/>
      <c r="F44" s="8"/>
      <c r="G44" s="8"/>
      <c r="H44" s="33" t="str">
        <f>IF(L10=AA10, "If stretching over the year, please remember to enter weeks attending per term.", " ")</f>
        <v xml:space="preserve"> </v>
      </c>
      <c r="I44" s="34"/>
      <c r="J44" s="34"/>
      <c r="K44" s="34"/>
      <c r="L44" s="34"/>
      <c r="M44" s="34"/>
      <c r="N44" s="34"/>
      <c r="O44" s="34"/>
      <c r="P44" s="34"/>
      <c r="Q44" s="34"/>
      <c r="R44" s="34"/>
      <c r="S44" s="34"/>
      <c r="T44" s="34"/>
      <c r="U44" s="34"/>
      <c r="V44" s="34"/>
      <c r="W44" s="8"/>
    </row>
    <row r="45" spans="4:23" ht="36.6" customHeight="1" x14ac:dyDescent="0.25">
      <c r="D45" s="8"/>
      <c r="E45" s="104"/>
      <c r="F45" s="8"/>
      <c r="G45" s="8"/>
      <c r="H45" s="128" t="str">
        <f>IF(SUM(S38:T43)&gt;L20, "The sum of the number of weeks you have entered per term is greater than the number of weeks the child is attending. Please edit the number of weeks the child will attend per term.", " ")</f>
        <v xml:space="preserve"> </v>
      </c>
      <c r="I45" s="128"/>
      <c r="J45" s="128"/>
      <c r="K45" s="128"/>
      <c r="L45" s="128"/>
      <c r="M45" s="128"/>
      <c r="N45" s="128"/>
      <c r="O45" s="128"/>
      <c r="P45" s="128"/>
      <c r="Q45" s="128"/>
      <c r="R45" s="128"/>
      <c r="S45" s="128"/>
      <c r="T45" s="128"/>
      <c r="U45" s="128"/>
      <c r="V45" s="128"/>
      <c r="W45" s="8"/>
    </row>
    <row r="46" spans="4:23" ht="43.15" customHeight="1" x14ac:dyDescent="0.25">
      <c r="D46" s="8"/>
      <c r="E46" s="104"/>
      <c r="F46" s="8"/>
      <c r="G46" s="8"/>
      <c r="H46" s="129" t="str">
        <f>IF(SUM(S38:T43)&lt;L20, "The sum of the number of weeks you have entered per term is lower than the number of weeks the child is attending. Please edit the number of weeks the child will attend per term.", " ")</f>
        <v xml:space="preserve"> </v>
      </c>
      <c r="I46" s="129"/>
      <c r="J46" s="129"/>
      <c r="K46" s="129"/>
      <c r="L46" s="129"/>
      <c r="M46" s="129"/>
      <c r="N46" s="129"/>
      <c r="O46" s="129"/>
      <c r="P46" s="129"/>
      <c r="Q46" s="129"/>
      <c r="R46" s="129"/>
      <c r="S46" s="129"/>
      <c r="T46" s="129"/>
      <c r="U46" s="129"/>
      <c r="V46" s="129"/>
      <c r="W46" s="8"/>
    </row>
    <row r="47" spans="4:23" ht="19.899999999999999" customHeight="1" x14ac:dyDescent="0.25">
      <c r="D47" s="8"/>
      <c r="E47" s="35"/>
      <c r="F47" s="8"/>
      <c r="G47" s="8"/>
      <c r="H47" s="8"/>
      <c r="I47" s="8"/>
      <c r="J47" s="8"/>
      <c r="K47" s="8"/>
      <c r="L47" s="8"/>
      <c r="M47" s="8"/>
      <c r="N47" s="8"/>
      <c r="O47" s="8"/>
      <c r="P47" s="8"/>
      <c r="Q47" s="8"/>
      <c r="R47" s="8"/>
      <c r="S47" s="8"/>
      <c r="T47" s="8"/>
      <c r="U47" s="8"/>
      <c r="V47"/>
      <c r="W47" s="8"/>
    </row>
    <row r="48" spans="4:23" ht="19.899999999999999" customHeight="1" x14ac:dyDescent="0.25">
      <c r="D48" s="8"/>
      <c r="E48" s="104" t="s">
        <v>45</v>
      </c>
      <c r="F48" s="8"/>
      <c r="G48" s="8"/>
      <c r="H48" s="16" t="s">
        <v>46</v>
      </c>
      <c r="I48" s="8"/>
      <c r="J48" s="8"/>
      <c r="K48" s="8"/>
      <c r="L48" s="8"/>
      <c r="M48" s="8"/>
      <c r="N48" s="8"/>
      <c r="O48" s="8"/>
      <c r="P48" s="8"/>
      <c r="Q48" s="8"/>
      <c r="R48" s="8"/>
      <c r="S48" s="8"/>
      <c r="T48" s="8"/>
      <c r="U48" s="8"/>
      <c r="V48"/>
      <c r="W48" s="8"/>
    </row>
    <row r="49" spans="4:27" ht="19.899999999999999" customHeight="1" x14ac:dyDescent="0.25">
      <c r="D49" s="8"/>
      <c r="E49" s="104"/>
      <c r="F49" s="8"/>
      <c r="G49" s="8"/>
      <c r="H49" s="118" t="s">
        <v>47</v>
      </c>
      <c r="I49" s="119"/>
      <c r="J49" s="118" t="s">
        <v>48</v>
      </c>
      <c r="K49" s="119"/>
      <c r="L49" s="119"/>
      <c r="M49" s="118" t="s">
        <v>49</v>
      </c>
      <c r="N49" s="124"/>
      <c r="O49" s="119" t="s">
        <v>50</v>
      </c>
      <c r="P49" s="124"/>
      <c r="Q49" s="119" t="s">
        <v>51</v>
      </c>
      <c r="R49" s="124"/>
      <c r="S49" s="119" t="s">
        <v>52</v>
      </c>
      <c r="T49" s="124"/>
      <c r="U49" s="119" t="s">
        <v>53</v>
      </c>
      <c r="V49" s="124"/>
      <c r="W49" s="8"/>
    </row>
    <row r="50" spans="4:27" ht="19.899999999999999" customHeight="1" x14ac:dyDescent="0.25">
      <c r="D50" s="8"/>
      <c r="E50" s="104"/>
      <c r="F50" s="8"/>
      <c r="G50" s="8"/>
      <c r="H50" s="120"/>
      <c r="I50" s="121"/>
      <c r="J50" s="120"/>
      <c r="K50" s="121"/>
      <c r="L50" s="121"/>
      <c r="M50" s="120"/>
      <c r="N50" s="125"/>
      <c r="O50" s="121"/>
      <c r="P50" s="125"/>
      <c r="Q50" s="121"/>
      <c r="R50" s="125"/>
      <c r="S50" s="121"/>
      <c r="T50" s="125"/>
      <c r="U50" s="121"/>
      <c r="V50" s="125"/>
      <c r="W50" s="8"/>
    </row>
    <row r="51" spans="4:27" ht="19.899999999999999" customHeight="1" x14ac:dyDescent="0.25">
      <c r="D51" s="8"/>
      <c r="E51" s="104"/>
      <c r="F51" s="8"/>
      <c r="G51" s="8"/>
      <c r="H51" s="120"/>
      <c r="I51" s="121"/>
      <c r="J51" s="120"/>
      <c r="K51" s="121"/>
      <c r="L51" s="121"/>
      <c r="M51" s="120"/>
      <c r="N51" s="125"/>
      <c r="O51" s="121"/>
      <c r="P51" s="125"/>
      <c r="Q51" s="121"/>
      <c r="R51" s="125"/>
      <c r="S51" s="121"/>
      <c r="T51" s="125"/>
      <c r="U51" s="121"/>
      <c r="V51" s="125"/>
      <c r="W51" s="8"/>
    </row>
    <row r="52" spans="4:27" ht="19.899999999999999" customHeight="1" x14ac:dyDescent="0.25">
      <c r="D52" s="8"/>
      <c r="E52" s="104"/>
      <c r="F52" s="8"/>
      <c r="G52" s="8"/>
      <c r="H52" s="122"/>
      <c r="I52" s="123"/>
      <c r="J52" s="122"/>
      <c r="K52" s="123"/>
      <c r="L52" s="123"/>
      <c r="M52" s="122"/>
      <c r="N52" s="126"/>
      <c r="O52" s="123"/>
      <c r="P52" s="126"/>
      <c r="Q52" s="123"/>
      <c r="R52" s="126"/>
      <c r="S52" s="123"/>
      <c r="T52" s="126"/>
      <c r="U52" s="123"/>
      <c r="V52" s="126"/>
      <c r="W52" s="8"/>
    </row>
    <row r="53" spans="4:27" ht="19.899999999999999" customHeight="1" x14ac:dyDescent="0.25">
      <c r="D53" s="8"/>
      <c r="E53" s="104"/>
      <c r="F53" s="8"/>
      <c r="G53" s="8"/>
      <c r="H53" s="130">
        <f>IFERROR($S$38, "0.00")</f>
        <v>17</v>
      </c>
      <c r="I53" s="130"/>
      <c r="J53" s="131">
        <f>IFERROR(SUM(O38+Q38), "0.00")</f>
        <v>12.352941176470589</v>
      </c>
      <c r="K53" s="131"/>
      <c r="L53" s="131"/>
      <c r="M53" s="131">
        <f>IFERROR(U38,"0.00")</f>
        <v>210</v>
      </c>
      <c r="N53" s="131"/>
      <c r="O53" s="131">
        <f>IFERROR(O38, "0.00")</f>
        <v>12.352941176470589</v>
      </c>
      <c r="P53" s="131"/>
      <c r="Q53" s="131">
        <f>IFERROR(O38*S38, "0.00")</f>
        <v>210</v>
      </c>
      <c r="R53" s="131"/>
      <c r="S53" s="131">
        <f>IFERROR(Q38, "0.00")</f>
        <v>0</v>
      </c>
      <c r="T53" s="131"/>
      <c r="U53" s="131">
        <f>IFERROR(Q38*S38, "0.00")</f>
        <v>0</v>
      </c>
      <c r="V53" s="131"/>
      <c r="W53" s="8"/>
    </row>
    <row r="54" spans="4:27" ht="19.899999999999999" customHeight="1" x14ac:dyDescent="0.25">
      <c r="D54" s="8"/>
      <c r="E54" s="104"/>
      <c r="F54" s="8"/>
      <c r="G54" s="8"/>
      <c r="H54" s="130"/>
      <c r="I54" s="130"/>
      <c r="J54" s="131"/>
      <c r="K54" s="131"/>
      <c r="L54" s="131"/>
      <c r="M54" s="131"/>
      <c r="N54" s="131"/>
      <c r="O54" s="131"/>
      <c r="P54" s="131"/>
      <c r="Q54" s="131"/>
      <c r="R54" s="131"/>
      <c r="S54" s="131"/>
      <c r="T54" s="131"/>
      <c r="U54" s="131"/>
      <c r="V54" s="131"/>
      <c r="W54" s="8"/>
    </row>
    <row r="55" spans="4:27" ht="19.899999999999999" customHeight="1" x14ac:dyDescent="0.25">
      <c r="D55" s="8"/>
      <c r="E55" s="104"/>
      <c r="F55" s="8"/>
      <c r="G55" s="8"/>
      <c r="H55" s="36" t="s">
        <v>54</v>
      </c>
      <c r="I55"/>
      <c r="J55"/>
      <c r="K55"/>
      <c r="L55"/>
      <c r="M55"/>
      <c r="N55" s="8"/>
      <c r="O55"/>
      <c r="P55" s="8"/>
      <c r="Q55"/>
      <c r="R55" s="8"/>
      <c r="S55"/>
      <c r="T55" s="8"/>
      <c r="U55"/>
      <c r="V55"/>
      <c r="W55" s="8"/>
    </row>
    <row r="56" spans="4:27" ht="19.899999999999999" customHeight="1" x14ac:dyDescent="0.25">
      <c r="D56" s="8"/>
      <c r="E56" s="104"/>
      <c r="F56" s="8"/>
      <c r="G56" s="8"/>
      <c r="H56" s="118" t="s">
        <v>47</v>
      </c>
      <c r="I56" s="119"/>
      <c r="J56" s="118" t="s">
        <v>48</v>
      </c>
      <c r="K56" s="119"/>
      <c r="L56" s="119"/>
      <c r="M56" s="118" t="s">
        <v>49</v>
      </c>
      <c r="N56" s="124"/>
      <c r="O56" s="119" t="s">
        <v>50</v>
      </c>
      <c r="P56" s="124"/>
      <c r="Q56" s="119" t="s">
        <v>51</v>
      </c>
      <c r="R56" s="124"/>
      <c r="S56" s="119" t="s">
        <v>52</v>
      </c>
      <c r="T56" s="124"/>
      <c r="U56" s="119" t="s">
        <v>53</v>
      </c>
      <c r="V56" s="124"/>
      <c r="W56" s="8"/>
    </row>
    <row r="57" spans="4:27" ht="19.899999999999999" customHeight="1" x14ac:dyDescent="0.25">
      <c r="D57" s="8"/>
      <c r="E57" s="104"/>
      <c r="F57" s="8"/>
      <c r="G57" s="8"/>
      <c r="H57" s="120"/>
      <c r="I57" s="121"/>
      <c r="J57" s="120"/>
      <c r="K57" s="121"/>
      <c r="L57" s="121"/>
      <c r="M57" s="120"/>
      <c r="N57" s="125"/>
      <c r="O57" s="121"/>
      <c r="P57" s="125"/>
      <c r="Q57" s="121"/>
      <c r="R57" s="125"/>
      <c r="S57" s="121"/>
      <c r="T57" s="125"/>
      <c r="U57" s="121"/>
      <c r="V57" s="125"/>
      <c r="W57" s="8"/>
    </row>
    <row r="58" spans="4:27" ht="19.899999999999999" customHeight="1" x14ac:dyDescent="0.25">
      <c r="D58" s="8"/>
      <c r="E58" s="104"/>
      <c r="F58" s="8"/>
      <c r="G58" s="8"/>
      <c r="H58" s="120"/>
      <c r="I58" s="121"/>
      <c r="J58" s="120"/>
      <c r="K58" s="121"/>
      <c r="L58" s="121"/>
      <c r="M58" s="120"/>
      <c r="N58" s="125"/>
      <c r="O58" s="121"/>
      <c r="P58" s="125"/>
      <c r="Q58" s="121"/>
      <c r="R58" s="125"/>
      <c r="S58" s="121"/>
      <c r="T58" s="125"/>
      <c r="U58" s="121"/>
      <c r="V58" s="125"/>
      <c r="W58" s="8"/>
    </row>
    <row r="59" spans="4:27" ht="19.899999999999999" customHeight="1" x14ac:dyDescent="0.25">
      <c r="D59" s="8"/>
      <c r="E59" s="104"/>
      <c r="F59" s="8"/>
      <c r="G59" s="8"/>
      <c r="H59" s="122"/>
      <c r="I59" s="123"/>
      <c r="J59" s="122"/>
      <c r="K59" s="123"/>
      <c r="L59" s="123"/>
      <c r="M59" s="122"/>
      <c r="N59" s="126"/>
      <c r="O59" s="123"/>
      <c r="P59" s="126"/>
      <c r="Q59" s="123"/>
      <c r="R59" s="126"/>
      <c r="S59" s="123"/>
      <c r="T59" s="126"/>
      <c r="U59" s="123"/>
      <c r="V59" s="126"/>
      <c r="W59" s="8"/>
    </row>
    <row r="60" spans="4:27" ht="19.899999999999999" customHeight="1" x14ac:dyDescent="0.25">
      <c r="D60" s="8"/>
      <c r="E60" s="104"/>
      <c r="F60" s="8"/>
      <c r="G60" s="8"/>
      <c r="H60" s="127" t="str">
        <f>IFERROR(S40, "0.00")</f>
        <v xml:space="preserve"> </v>
      </c>
      <c r="I60" s="127"/>
      <c r="J60" s="117" t="str">
        <f>IFERROR(SUM(O40+Q40), "0.00")</f>
        <v>0.00</v>
      </c>
      <c r="K60" s="117"/>
      <c r="L60" s="117"/>
      <c r="M60" s="117" t="str">
        <f>IFERROR(U40, "0.00")</f>
        <v xml:space="preserve"> </v>
      </c>
      <c r="N60" s="117"/>
      <c r="O60" s="117" t="str">
        <f>IFERROR(O40, "0.00")</f>
        <v xml:space="preserve"> </v>
      </c>
      <c r="P60" s="117"/>
      <c r="Q60" s="117" t="str">
        <f>IFERROR(O40*S40, "0.00")</f>
        <v>0.00</v>
      </c>
      <c r="R60" s="117"/>
      <c r="S60" s="117" t="str">
        <f>IFERROR(Q40, "0.00")</f>
        <v xml:space="preserve"> </v>
      </c>
      <c r="T60" s="117"/>
      <c r="U60" s="117" t="str">
        <f>IFERROR(Q40*S40, "0.00")</f>
        <v>0.00</v>
      </c>
      <c r="V60" s="117"/>
      <c r="W60" s="8"/>
      <c r="AA60" s="9" t="b">
        <f>IF(OR($L$10=$AA$6,$L$10=$AA$5,$L$10=$AA$9),TRUE, FALSE)</f>
        <v>1</v>
      </c>
    </row>
    <row r="61" spans="4:27" ht="19.899999999999999" customHeight="1" x14ac:dyDescent="0.25">
      <c r="D61" s="8"/>
      <c r="E61" s="104"/>
      <c r="F61" s="8"/>
      <c r="G61" s="8"/>
      <c r="H61" s="127"/>
      <c r="I61" s="127"/>
      <c r="J61" s="117"/>
      <c r="K61" s="117"/>
      <c r="L61" s="117"/>
      <c r="M61" s="117"/>
      <c r="N61" s="117"/>
      <c r="O61" s="117"/>
      <c r="P61" s="117"/>
      <c r="Q61" s="117"/>
      <c r="R61" s="117"/>
      <c r="S61" s="117"/>
      <c r="T61" s="117"/>
      <c r="U61" s="117"/>
      <c r="V61" s="117"/>
      <c r="W61" s="8"/>
    </row>
    <row r="62" spans="4:27" ht="19.899999999999999" customHeight="1" x14ac:dyDescent="0.25">
      <c r="D62" s="8"/>
      <c r="E62" s="104"/>
      <c r="F62" s="8"/>
      <c r="G62" s="8"/>
      <c r="H62" s="36" t="s">
        <v>55</v>
      </c>
      <c r="I62"/>
      <c r="J62"/>
      <c r="K62"/>
      <c r="L62"/>
      <c r="M62"/>
      <c r="N62" s="8"/>
      <c r="O62"/>
      <c r="P62" s="8"/>
      <c r="Q62"/>
      <c r="R62" s="8"/>
      <c r="S62"/>
      <c r="T62" s="8"/>
      <c r="U62"/>
      <c r="V62"/>
      <c r="W62" s="8"/>
    </row>
    <row r="63" spans="4:27" ht="19.899999999999999" customHeight="1" x14ac:dyDescent="0.25">
      <c r="D63" s="8"/>
      <c r="E63" s="104"/>
      <c r="F63" s="8"/>
      <c r="G63" s="8"/>
      <c r="H63" s="118" t="s">
        <v>47</v>
      </c>
      <c r="I63" s="119"/>
      <c r="J63" s="118" t="s">
        <v>48</v>
      </c>
      <c r="K63" s="119"/>
      <c r="L63" s="119"/>
      <c r="M63" s="118" t="s">
        <v>49</v>
      </c>
      <c r="N63" s="124"/>
      <c r="O63" s="119" t="s">
        <v>50</v>
      </c>
      <c r="P63" s="124"/>
      <c r="Q63" s="119" t="s">
        <v>51</v>
      </c>
      <c r="R63" s="124"/>
      <c r="S63" s="119" t="s">
        <v>52</v>
      </c>
      <c r="T63" s="124"/>
      <c r="U63" s="119" t="s">
        <v>53</v>
      </c>
      <c r="V63" s="124"/>
      <c r="W63" s="8"/>
    </row>
    <row r="64" spans="4:27" ht="19.899999999999999" customHeight="1" x14ac:dyDescent="0.25">
      <c r="D64" s="8"/>
      <c r="E64" s="104"/>
      <c r="F64" s="8"/>
      <c r="G64" s="8"/>
      <c r="H64" s="120"/>
      <c r="I64" s="121"/>
      <c r="J64" s="120"/>
      <c r="K64" s="121"/>
      <c r="L64" s="121"/>
      <c r="M64" s="120"/>
      <c r="N64" s="125"/>
      <c r="O64" s="121"/>
      <c r="P64" s="125"/>
      <c r="Q64" s="121"/>
      <c r="R64" s="125"/>
      <c r="S64" s="121"/>
      <c r="T64" s="125"/>
      <c r="U64" s="121"/>
      <c r="V64" s="125"/>
      <c r="W64" s="8"/>
    </row>
    <row r="65" spans="4:23" ht="19.899999999999999" customHeight="1" x14ac:dyDescent="0.25">
      <c r="D65" s="8"/>
      <c r="E65" s="104"/>
      <c r="F65" s="8"/>
      <c r="G65" s="8"/>
      <c r="H65" s="120"/>
      <c r="I65" s="121"/>
      <c r="J65" s="120"/>
      <c r="K65" s="121"/>
      <c r="L65" s="121"/>
      <c r="M65" s="120"/>
      <c r="N65" s="125"/>
      <c r="O65" s="121"/>
      <c r="P65" s="125"/>
      <c r="Q65" s="121"/>
      <c r="R65" s="125"/>
      <c r="S65" s="121"/>
      <c r="T65" s="125"/>
      <c r="U65" s="121"/>
      <c r="V65" s="125"/>
      <c r="W65" s="8"/>
    </row>
    <row r="66" spans="4:23" ht="19.899999999999999" customHeight="1" x14ac:dyDescent="0.25">
      <c r="D66" s="8"/>
      <c r="E66" s="104"/>
      <c r="F66" s="8"/>
      <c r="G66" s="8"/>
      <c r="H66" s="122"/>
      <c r="I66" s="123"/>
      <c r="J66" s="122"/>
      <c r="K66" s="123"/>
      <c r="L66" s="123"/>
      <c r="M66" s="122"/>
      <c r="N66" s="126"/>
      <c r="O66" s="123"/>
      <c r="P66" s="126"/>
      <c r="Q66" s="123"/>
      <c r="R66" s="126"/>
      <c r="S66" s="123"/>
      <c r="T66" s="126"/>
      <c r="U66" s="123"/>
      <c r="V66" s="126"/>
      <c r="W66" s="8"/>
    </row>
    <row r="67" spans="4:23" ht="19.899999999999999" customHeight="1" x14ac:dyDescent="0.25">
      <c r="D67" s="8"/>
      <c r="E67" s="104"/>
      <c r="F67" s="8"/>
      <c r="G67" s="8"/>
      <c r="H67" s="127">
        <f>IFERROR(S42, "0.00")</f>
        <v>22</v>
      </c>
      <c r="I67" s="127"/>
      <c r="J67" s="117">
        <f>IFERROR(SUM(O42+Q42), "0.00")</f>
        <v>8.8636363636363633</v>
      </c>
      <c r="K67" s="117"/>
      <c r="L67" s="117"/>
      <c r="M67" s="117">
        <f>IFERROR(U42, "0.00")</f>
        <v>195</v>
      </c>
      <c r="N67" s="117"/>
      <c r="O67" s="117">
        <f>IFERROR(O42, "0.00")</f>
        <v>8.8636363636363633</v>
      </c>
      <c r="P67" s="117"/>
      <c r="Q67" s="117">
        <f>IFERROR(O42*S42, "0.00")</f>
        <v>195</v>
      </c>
      <c r="R67" s="117"/>
      <c r="S67" s="117">
        <f>IFERROR(Q42, "0.00")</f>
        <v>0</v>
      </c>
      <c r="T67" s="117"/>
      <c r="U67" s="117">
        <f>IFERROR(Q42*S42, "0.00")</f>
        <v>0</v>
      </c>
      <c r="V67" s="117"/>
      <c r="W67" s="37"/>
    </row>
    <row r="68" spans="4:23" ht="19.899999999999999" customHeight="1" x14ac:dyDescent="0.25">
      <c r="D68" s="8"/>
      <c r="E68" s="104"/>
      <c r="F68" s="8"/>
      <c r="G68" s="8"/>
      <c r="H68" s="127"/>
      <c r="I68" s="127"/>
      <c r="J68" s="117"/>
      <c r="K68" s="117"/>
      <c r="L68" s="117"/>
      <c r="M68" s="117"/>
      <c r="N68" s="117"/>
      <c r="O68" s="117"/>
      <c r="P68" s="117"/>
      <c r="Q68" s="117"/>
      <c r="R68" s="117"/>
      <c r="S68" s="117"/>
      <c r="T68" s="117"/>
      <c r="U68" s="117"/>
      <c r="V68" s="117"/>
      <c r="W68" s="8"/>
    </row>
    <row r="69" spans="4:23" ht="19.899999999999999" customHeight="1" x14ac:dyDescent="0.25">
      <c r="D69" s="8"/>
      <c r="E69" s="38"/>
      <c r="F69" s="8"/>
      <c r="G69" s="8"/>
      <c r="H69"/>
      <c r="I69"/>
      <c r="J69"/>
      <c r="K69"/>
      <c r="L69"/>
      <c r="M69"/>
      <c r="N69" s="8"/>
      <c r="O69"/>
      <c r="P69" s="8"/>
      <c r="Q69"/>
      <c r="R69" s="8"/>
      <c r="S69"/>
      <c r="T69" s="8"/>
      <c r="U69"/>
      <c r="V69"/>
      <c r="W69" s="8"/>
    </row>
    <row r="70" spans="4:23" ht="28.9" customHeight="1" x14ac:dyDescent="0.25">
      <c r="D70" s="8"/>
      <c r="E70" s="104" t="s">
        <v>56</v>
      </c>
      <c r="F70" s="8"/>
      <c r="G70" s="8"/>
      <c r="H70" s="105" t="s">
        <v>57</v>
      </c>
      <c r="I70" s="105"/>
      <c r="J70" s="105"/>
      <c r="K70" s="106" t="s">
        <v>58</v>
      </c>
      <c r="L70" s="106"/>
      <c r="M70" s="106"/>
      <c r="N70" s="106"/>
      <c r="O70" s="106"/>
      <c r="P70" s="106"/>
      <c r="Q70" s="106"/>
      <c r="R70" s="106"/>
      <c r="S70" s="106"/>
      <c r="T70" s="106"/>
      <c r="U70" s="106"/>
      <c r="V70" s="106"/>
      <c r="W70" s="8"/>
    </row>
    <row r="71" spans="4:23" ht="15" x14ac:dyDescent="0.25">
      <c r="D71" s="8"/>
      <c r="E71" s="104"/>
      <c r="F71" s="8"/>
      <c r="G71" s="8"/>
      <c r="H71" s="57"/>
      <c r="I71" s="57"/>
      <c r="J71" s="57"/>
      <c r="K71" s="107" t="s">
        <v>59</v>
      </c>
      <c r="L71" s="107"/>
      <c r="M71" s="107"/>
      <c r="N71" s="107"/>
      <c r="O71" s="107"/>
      <c r="P71" s="107"/>
      <c r="Q71" s="107"/>
      <c r="R71" s="107"/>
      <c r="S71" s="107"/>
      <c r="T71" s="107"/>
      <c r="U71" s="107"/>
      <c r="V71" s="107"/>
      <c r="W71" s="8"/>
    </row>
    <row r="72" spans="4:23" ht="15" x14ac:dyDescent="0.25">
      <c r="D72" s="8"/>
      <c r="E72" s="104"/>
      <c r="F72" s="8"/>
      <c r="G72" s="8"/>
      <c r="H72" s="57"/>
      <c r="I72" s="57"/>
      <c r="J72" s="57"/>
      <c r="K72" s="107" t="s">
        <v>60</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61</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62</v>
      </c>
      <c r="L74" s="107"/>
      <c r="M74" s="107"/>
      <c r="N74" s="107"/>
      <c r="O74" s="107"/>
      <c r="P74" s="107"/>
      <c r="Q74" s="107"/>
      <c r="R74" s="107"/>
      <c r="S74" s="107"/>
      <c r="T74" s="107"/>
      <c r="U74" s="107"/>
      <c r="V74" s="107"/>
      <c r="W74" s="8"/>
    </row>
    <row r="75" spans="4:23" ht="15" x14ac:dyDescent="0.25">
      <c r="D75" s="8"/>
      <c r="E75" s="104"/>
      <c r="F75" s="8"/>
      <c r="G75" s="8"/>
      <c r="H75" s="57"/>
      <c r="I75" s="57"/>
      <c r="J75" s="57"/>
      <c r="K75" s="57" t="s">
        <v>63</v>
      </c>
      <c r="L75" s="57"/>
      <c r="M75" s="57"/>
      <c r="N75" s="57"/>
      <c r="O75" s="57"/>
      <c r="P75" s="57"/>
      <c r="Q75" s="57"/>
      <c r="R75" s="57"/>
      <c r="S75" s="57"/>
      <c r="T75" s="57"/>
      <c r="U75" s="57"/>
      <c r="V75" s="57"/>
      <c r="W75" s="8"/>
    </row>
    <row r="76" spans="4:23" ht="19.899999999999999" customHeight="1" thickBot="1" x14ac:dyDescent="0.3">
      <c r="D76" s="8"/>
      <c r="E76" s="104"/>
      <c r="F76" s="8"/>
      <c r="G76" s="8"/>
      <c r="H76" s="8"/>
      <c r="I76" s="8"/>
      <c r="J76" s="8"/>
      <c r="K76" s="8"/>
      <c r="L76" s="8"/>
      <c r="M76" s="8"/>
      <c r="N76" s="8"/>
      <c r="O76" s="8"/>
      <c r="P76" s="8"/>
      <c r="Q76" s="8"/>
      <c r="R76" s="8"/>
      <c r="S76" s="8"/>
      <c r="T76" s="8"/>
      <c r="U76" s="8"/>
      <c r="V76"/>
      <c r="W76" s="8"/>
    </row>
    <row r="77" spans="4:23" ht="19.899999999999999" customHeight="1" x14ac:dyDescent="0.25">
      <c r="D77" s="8"/>
      <c r="E77" s="104"/>
      <c r="F77" s="8"/>
      <c r="G77" s="8"/>
      <c r="H77" s="8"/>
      <c r="I77" s="39" t="s">
        <v>64</v>
      </c>
      <c r="J77" s="40" t="s">
        <v>65</v>
      </c>
      <c r="K77" s="41" t="s">
        <v>66</v>
      </c>
      <c r="L77" s="8"/>
      <c r="M77" s="39" t="s">
        <v>67</v>
      </c>
      <c r="N77" s="40" t="s">
        <v>68</v>
      </c>
      <c r="O77" s="40" t="s">
        <v>69</v>
      </c>
      <c r="P77" s="40" t="s">
        <v>70</v>
      </c>
      <c r="Q77" s="41" t="s">
        <v>71</v>
      </c>
      <c r="R77" s="8"/>
      <c r="S77" s="39" t="s">
        <v>72</v>
      </c>
      <c r="T77" s="40" t="s">
        <v>73</v>
      </c>
      <c r="U77" s="40" t="s">
        <v>74</v>
      </c>
      <c r="V77" s="41" t="s">
        <v>75</v>
      </c>
      <c r="W77" s="8"/>
    </row>
    <row r="78" spans="4:23" ht="19.899999999999999" customHeight="1" x14ac:dyDescent="0.25">
      <c r="D78" s="8"/>
      <c r="E78" s="104"/>
      <c r="F78" s="8"/>
      <c r="G78" s="8"/>
      <c r="H78" s="8"/>
      <c r="I78" s="1">
        <v>1</v>
      </c>
      <c r="J78" s="2">
        <v>1</v>
      </c>
      <c r="K78" s="3">
        <v>1</v>
      </c>
      <c r="L78" s="8"/>
      <c r="M78" s="1">
        <v>1</v>
      </c>
      <c r="N78" s="2">
        <v>1</v>
      </c>
      <c r="O78" s="2">
        <v>1</v>
      </c>
      <c r="P78" s="2">
        <v>1</v>
      </c>
      <c r="Q78" s="3">
        <v>1</v>
      </c>
      <c r="R78" s="8"/>
      <c r="S78" s="1">
        <v>1</v>
      </c>
      <c r="T78" s="2">
        <v>1</v>
      </c>
      <c r="U78" s="2">
        <v>1</v>
      </c>
      <c r="V78" s="3">
        <v>1</v>
      </c>
      <c r="W78" s="8"/>
    </row>
    <row r="79" spans="4:23" ht="19.899999999999999" customHeight="1" x14ac:dyDescent="0.25">
      <c r="D79" s="8"/>
      <c r="E79" s="104"/>
      <c r="F79" s="8"/>
      <c r="G79" s="8"/>
      <c r="H79" s="8"/>
      <c r="I79" s="1">
        <v>2</v>
      </c>
      <c r="J79" s="2">
        <v>2</v>
      </c>
      <c r="K79" s="3">
        <v>2</v>
      </c>
      <c r="L79" s="8"/>
      <c r="M79" s="1">
        <v>2</v>
      </c>
      <c r="N79" s="2">
        <v>2</v>
      </c>
      <c r="O79" s="2">
        <v>2</v>
      </c>
      <c r="P79" s="2">
        <v>2</v>
      </c>
      <c r="Q79" s="3">
        <v>2</v>
      </c>
      <c r="R79" s="8"/>
      <c r="S79" s="1">
        <v>2</v>
      </c>
      <c r="T79" s="2">
        <v>2</v>
      </c>
      <c r="U79" s="2">
        <v>2</v>
      </c>
      <c r="V79" s="3">
        <v>2</v>
      </c>
      <c r="W79" s="8"/>
    </row>
    <row r="80" spans="4:23" ht="19.899999999999999" customHeight="1" x14ac:dyDescent="0.25">
      <c r="D80" s="8"/>
      <c r="E80" s="104"/>
      <c r="F80" s="8"/>
      <c r="G80" s="8"/>
      <c r="H80" s="8"/>
      <c r="I80" s="1">
        <v>3</v>
      </c>
      <c r="J80" s="2">
        <v>3</v>
      </c>
      <c r="K80" s="3">
        <v>3</v>
      </c>
      <c r="L80" s="8"/>
      <c r="M80" s="1">
        <v>3</v>
      </c>
      <c r="N80" s="2">
        <v>3</v>
      </c>
      <c r="O80" s="2">
        <v>3</v>
      </c>
      <c r="P80" s="2">
        <v>3</v>
      </c>
      <c r="Q80" s="3">
        <v>3</v>
      </c>
      <c r="R80" s="8"/>
      <c r="S80" s="1">
        <v>3</v>
      </c>
      <c r="T80" s="2">
        <v>3</v>
      </c>
      <c r="U80" s="2">
        <v>3</v>
      </c>
      <c r="V80" s="3">
        <v>3</v>
      </c>
      <c r="W80" s="8"/>
    </row>
    <row r="81" spans="4:25" ht="19.899999999999999" customHeight="1" x14ac:dyDescent="0.25">
      <c r="D81" s="8"/>
      <c r="E81" s="104"/>
      <c r="F81" s="8"/>
      <c r="G81" s="8"/>
      <c r="H81" s="45"/>
      <c r="I81" s="1">
        <v>4</v>
      </c>
      <c r="J81" s="2">
        <v>4</v>
      </c>
      <c r="K81" s="3">
        <v>4</v>
      </c>
      <c r="L81" s="8"/>
      <c r="M81" s="1">
        <v>4</v>
      </c>
      <c r="N81" s="2">
        <v>4</v>
      </c>
      <c r="O81" s="2">
        <v>4</v>
      </c>
      <c r="P81" s="2">
        <v>4</v>
      </c>
      <c r="Q81" s="3">
        <v>4</v>
      </c>
      <c r="R81" s="8"/>
      <c r="S81" s="1">
        <v>4</v>
      </c>
      <c r="T81" s="2">
        <v>4</v>
      </c>
      <c r="U81" s="2">
        <v>4</v>
      </c>
      <c r="V81" s="3">
        <v>4</v>
      </c>
      <c r="W81" s="8"/>
    </row>
    <row r="82" spans="4:25" ht="19.899999999999999" customHeight="1" x14ac:dyDescent="0.25">
      <c r="D82" s="8"/>
      <c r="E82" s="104"/>
      <c r="F82" s="8"/>
      <c r="G82" s="8"/>
      <c r="H82" s="45"/>
      <c r="I82" s="1">
        <v>5</v>
      </c>
      <c r="J82" s="2">
        <v>5</v>
      </c>
      <c r="K82" s="3">
        <v>5</v>
      </c>
      <c r="L82" s="8"/>
      <c r="M82" s="1">
        <v>5</v>
      </c>
      <c r="N82" s="2">
        <v>5</v>
      </c>
      <c r="O82" s="2">
        <v>5</v>
      </c>
      <c r="P82" s="2">
        <v>5</v>
      </c>
      <c r="Q82" s="3">
        <v>5</v>
      </c>
      <c r="R82" s="8"/>
      <c r="S82" s="1">
        <v>5</v>
      </c>
      <c r="T82" s="2">
        <v>5</v>
      </c>
      <c r="U82" s="2">
        <v>5</v>
      </c>
      <c r="V82" s="3">
        <v>5</v>
      </c>
      <c r="W82" s="8"/>
    </row>
    <row r="83" spans="4:25" ht="19.899999999999999" customHeight="1" x14ac:dyDescent="0.25">
      <c r="D83" s="8"/>
      <c r="E83" s="104"/>
      <c r="F83" s="8"/>
      <c r="G83" s="8"/>
      <c r="H83"/>
      <c r="I83" s="1">
        <v>6</v>
      </c>
      <c r="J83" s="2">
        <v>6</v>
      </c>
      <c r="K83" s="3">
        <v>6</v>
      </c>
      <c r="L83" s="8"/>
      <c r="M83" s="1">
        <v>6</v>
      </c>
      <c r="N83" s="2">
        <v>6</v>
      </c>
      <c r="O83" s="2">
        <v>6</v>
      </c>
      <c r="P83" s="2">
        <v>6</v>
      </c>
      <c r="Q83" s="3">
        <v>6</v>
      </c>
      <c r="R83" s="8"/>
      <c r="S83" s="1">
        <v>6</v>
      </c>
      <c r="T83" s="2">
        <v>6</v>
      </c>
      <c r="U83" s="2">
        <v>6</v>
      </c>
      <c r="V83" s="3">
        <v>6</v>
      </c>
      <c r="W83"/>
      <c r="X83" s="46"/>
      <c r="Y83" s="46"/>
    </row>
    <row r="84" spans="4:25" ht="19.899999999999999" customHeight="1" x14ac:dyDescent="0.25">
      <c r="D84" s="8"/>
      <c r="E84" s="104"/>
      <c r="F84" s="8"/>
      <c r="G84" s="8"/>
      <c r="H84"/>
      <c r="I84" s="1">
        <v>7</v>
      </c>
      <c r="J84" s="2">
        <v>7</v>
      </c>
      <c r="K84" s="3">
        <v>7</v>
      </c>
      <c r="L84" s="8"/>
      <c r="M84" s="1">
        <v>7</v>
      </c>
      <c r="N84" s="2">
        <v>7</v>
      </c>
      <c r="O84" s="2">
        <v>7</v>
      </c>
      <c r="P84" s="2">
        <v>7</v>
      </c>
      <c r="Q84" s="3">
        <v>7</v>
      </c>
      <c r="R84" s="8"/>
      <c r="S84" s="1">
        <v>7</v>
      </c>
      <c r="T84" s="2">
        <v>7</v>
      </c>
      <c r="U84" s="2">
        <v>7</v>
      </c>
      <c r="V84" s="3">
        <v>7</v>
      </c>
      <c r="W84"/>
      <c r="X84" s="46"/>
      <c r="Y84" s="46"/>
    </row>
    <row r="85" spans="4:25" ht="19.899999999999999" customHeight="1" x14ac:dyDescent="0.25">
      <c r="D85" s="8"/>
      <c r="E85" s="104"/>
      <c r="F85" s="8"/>
      <c r="G85" s="8"/>
      <c r="H85"/>
      <c r="I85" s="1">
        <v>8</v>
      </c>
      <c r="J85" s="2">
        <v>8</v>
      </c>
      <c r="K85" s="3">
        <v>8</v>
      </c>
      <c r="L85" s="8"/>
      <c r="M85" s="1">
        <v>8</v>
      </c>
      <c r="N85" s="2">
        <v>8</v>
      </c>
      <c r="O85" s="2">
        <v>8</v>
      </c>
      <c r="P85" s="2">
        <v>8</v>
      </c>
      <c r="Q85" s="3">
        <v>8</v>
      </c>
      <c r="R85" s="8"/>
      <c r="S85" s="1">
        <v>8</v>
      </c>
      <c r="T85" s="2">
        <v>8</v>
      </c>
      <c r="U85" s="2">
        <v>8</v>
      </c>
      <c r="V85" s="3">
        <v>8</v>
      </c>
      <c r="W85"/>
      <c r="X85" s="46"/>
      <c r="Y85" s="46"/>
    </row>
    <row r="86" spans="4:25" ht="19.899999999999999" customHeight="1" x14ac:dyDescent="0.25">
      <c r="D86" s="8"/>
      <c r="E86" s="104"/>
      <c r="F86" s="8"/>
      <c r="G86" s="8"/>
      <c r="H86"/>
      <c r="I86" s="1">
        <v>9</v>
      </c>
      <c r="J86" s="2">
        <v>9</v>
      </c>
      <c r="K86" s="3">
        <v>9</v>
      </c>
      <c r="L86" s="8"/>
      <c r="M86" s="1">
        <v>9</v>
      </c>
      <c r="N86" s="2">
        <v>9</v>
      </c>
      <c r="O86" s="2">
        <v>9</v>
      </c>
      <c r="P86" s="2">
        <v>9</v>
      </c>
      <c r="Q86" s="3">
        <v>9</v>
      </c>
      <c r="R86" s="8"/>
      <c r="S86" s="1">
        <v>9</v>
      </c>
      <c r="T86" s="2">
        <v>9</v>
      </c>
      <c r="U86" s="2">
        <v>9</v>
      </c>
      <c r="V86" s="3">
        <v>9</v>
      </c>
      <c r="W86"/>
      <c r="X86" s="46"/>
      <c r="Y86" s="46"/>
    </row>
    <row r="87" spans="4:25" ht="19.899999999999999" customHeight="1" x14ac:dyDescent="0.25">
      <c r="D87" s="8"/>
      <c r="E87" s="104"/>
      <c r="F87" s="8"/>
      <c r="G87" s="8"/>
      <c r="H87"/>
      <c r="I87" s="1">
        <v>10</v>
      </c>
      <c r="J87" s="2">
        <v>10</v>
      </c>
      <c r="K87" s="3">
        <v>10</v>
      </c>
      <c r="L87" s="8"/>
      <c r="M87" s="1">
        <v>10</v>
      </c>
      <c r="N87" s="2">
        <v>10</v>
      </c>
      <c r="O87" s="2">
        <v>10</v>
      </c>
      <c r="P87" s="2">
        <v>10</v>
      </c>
      <c r="Q87" s="3">
        <v>10</v>
      </c>
      <c r="R87" s="8"/>
      <c r="S87" s="1">
        <v>10</v>
      </c>
      <c r="T87" s="2">
        <v>10</v>
      </c>
      <c r="U87" s="2">
        <v>10</v>
      </c>
      <c r="V87" s="3">
        <v>10</v>
      </c>
      <c r="W87"/>
      <c r="X87" s="46"/>
      <c r="Y87" s="46"/>
    </row>
    <row r="88" spans="4:25" ht="19.899999999999999" customHeight="1" x14ac:dyDescent="0.25">
      <c r="D88" s="8"/>
      <c r="E88" s="104"/>
      <c r="F88" s="8"/>
      <c r="G88" s="8"/>
      <c r="H88"/>
      <c r="I88" s="1">
        <v>11</v>
      </c>
      <c r="J88" s="2">
        <v>11</v>
      </c>
      <c r="K88" s="3">
        <v>11</v>
      </c>
      <c r="L88" s="8"/>
      <c r="M88" s="1">
        <v>11</v>
      </c>
      <c r="N88" s="2">
        <v>11</v>
      </c>
      <c r="O88" s="2">
        <v>11</v>
      </c>
      <c r="P88" s="2">
        <v>11</v>
      </c>
      <c r="Q88" s="3">
        <v>11</v>
      </c>
      <c r="R88" s="8"/>
      <c r="S88" s="1">
        <v>11</v>
      </c>
      <c r="T88" s="2">
        <v>11</v>
      </c>
      <c r="U88" s="2">
        <v>11</v>
      </c>
      <c r="V88" s="3">
        <v>11</v>
      </c>
      <c r="W88"/>
      <c r="X88" s="46"/>
      <c r="Y88" s="46"/>
    </row>
    <row r="89" spans="4:25" ht="19.899999999999999" customHeight="1" x14ac:dyDescent="0.25">
      <c r="D89" s="8"/>
      <c r="E89" s="104"/>
      <c r="F89" s="8"/>
      <c r="G89" s="8"/>
      <c r="H89"/>
      <c r="I89" s="1">
        <v>12</v>
      </c>
      <c r="J89" s="2">
        <v>12</v>
      </c>
      <c r="K89" s="3">
        <v>12</v>
      </c>
      <c r="L89" s="8"/>
      <c r="M89" s="1">
        <v>12</v>
      </c>
      <c r="N89" s="2">
        <v>12</v>
      </c>
      <c r="O89" s="2">
        <v>12</v>
      </c>
      <c r="P89" s="2">
        <v>12</v>
      </c>
      <c r="Q89" s="3">
        <v>12</v>
      </c>
      <c r="R89" s="8"/>
      <c r="S89" s="1">
        <v>12</v>
      </c>
      <c r="T89" s="2">
        <v>12</v>
      </c>
      <c r="U89" s="2">
        <v>12</v>
      </c>
      <c r="V89" s="3">
        <v>12</v>
      </c>
      <c r="W89"/>
      <c r="X89" s="46"/>
      <c r="Y89" s="46"/>
    </row>
    <row r="90" spans="4:25" ht="19.899999999999999" customHeight="1" x14ac:dyDescent="0.25">
      <c r="D90" s="8"/>
      <c r="E90" s="104"/>
      <c r="F90" s="8"/>
      <c r="G90" s="8"/>
      <c r="H90"/>
      <c r="I90" s="1">
        <v>13</v>
      </c>
      <c r="J90" s="2">
        <v>13</v>
      </c>
      <c r="K90" s="3">
        <v>13</v>
      </c>
      <c r="L90" s="8"/>
      <c r="M90" s="1">
        <v>13</v>
      </c>
      <c r="N90" s="2">
        <v>13</v>
      </c>
      <c r="O90" s="2">
        <v>13</v>
      </c>
      <c r="P90" s="2">
        <v>13</v>
      </c>
      <c r="Q90" s="3">
        <v>13</v>
      </c>
      <c r="R90" s="8"/>
      <c r="S90" s="1">
        <v>13</v>
      </c>
      <c r="T90" s="2">
        <v>13</v>
      </c>
      <c r="U90" s="2">
        <v>13</v>
      </c>
      <c r="V90" s="3">
        <v>13</v>
      </c>
      <c r="W90"/>
      <c r="X90" s="46"/>
      <c r="Y90" s="46"/>
    </row>
    <row r="91" spans="4:25" ht="19.899999999999999" customHeight="1" x14ac:dyDescent="0.25">
      <c r="D91" s="8"/>
      <c r="E91" s="104"/>
      <c r="F91" s="8"/>
      <c r="G91" s="8"/>
      <c r="H91"/>
      <c r="I91" s="1">
        <v>14</v>
      </c>
      <c r="J91" s="2">
        <v>14</v>
      </c>
      <c r="K91" s="3">
        <v>14</v>
      </c>
      <c r="L91" s="8"/>
      <c r="M91" s="1">
        <v>14</v>
      </c>
      <c r="N91" s="2">
        <v>14</v>
      </c>
      <c r="O91" s="2">
        <v>14</v>
      </c>
      <c r="P91" s="2">
        <v>14</v>
      </c>
      <c r="Q91" s="3">
        <v>14</v>
      </c>
      <c r="R91" s="8"/>
      <c r="S91" s="1">
        <v>14</v>
      </c>
      <c r="T91" s="2">
        <v>14</v>
      </c>
      <c r="U91" s="2">
        <v>14</v>
      </c>
      <c r="V91" s="3">
        <v>14</v>
      </c>
      <c r="W91"/>
      <c r="X91" s="46"/>
      <c r="Y91" s="46"/>
    </row>
    <row r="92" spans="4:25" ht="19.899999999999999" customHeight="1" x14ac:dyDescent="0.25">
      <c r="D92" s="8"/>
      <c r="E92" s="104"/>
      <c r="F92" s="8"/>
      <c r="G92" s="8"/>
      <c r="H92"/>
      <c r="I92" s="1">
        <v>15</v>
      </c>
      <c r="J92" s="2">
        <v>15</v>
      </c>
      <c r="K92" s="3">
        <v>15</v>
      </c>
      <c r="L92" s="8"/>
      <c r="M92" s="1">
        <v>15</v>
      </c>
      <c r="N92" s="2">
        <v>15</v>
      </c>
      <c r="O92" s="2">
        <v>15</v>
      </c>
      <c r="P92" s="2">
        <v>15</v>
      </c>
      <c r="Q92" s="3">
        <v>15</v>
      </c>
      <c r="R92" s="8"/>
      <c r="S92" s="1">
        <v>15</v>
      </c>
      <c r="T92" s="2">
        <v>15</v>
      </c>
      <c r="U92" s="2">
        <v>15</v>
      </c>
      <c r="V92" s="3">
        <v>15</v>
      </c>
      <c r="W92"/>
      <c r="X92" s="46"/>
      <c r="Y92" s="46"/>
    </row>
    <row r="93" spans="4:25" ht="19.899999999999999" customHeight="1" x14ac:dyDescent="0.25">
      <c r="D93" s="8"/>
      <c r="E93" s="104"/>
      <c r="F93" s="8"/>
      <c r="G93" s="8"/>
      <c r="H93" s="8"/>
      <c r="I93" s="1">
        <v>16</v>
      </c>
      <c r="J93" s="2">
        <v>16</v>
      </c>
      <c r="K93" s="3">
        <v>16</v>
      </c>
      <c r="L93" s="8"/>
      <c r="M93" s="1">
        <v>16</v>
      </c>
      <c r="N93" s="2">
        <v>16</v>
      </c>
      <c r="O93" s="2">
        <v>16</v>
      </c>
      <c r="P93" s="2">
        <v>16</v>
      </c>
      <c r="Q93" s="3">
        <v>16</v>
      </c>
      <c r="R93" s="8"/>
      <c r="S93" s="1">
        <v>16</v>
      </c>
      <c r="T93" s="2">
        <v>16</v>
      </c>
      <c r="U93" s="2">
        <v>16</v>
      </c>
      <c r="V93" s="3">
        <v>16</v>
      </c>
      <c r="W93" s="8"/>
    </row>
    <row r="94" spans="4:25" ht="19.899999999999999" customHeight="1" x14ac:dyDescent="0.25">
      <c r="D94" s="8"/>
      <c r="E94" s="104"/>
      <c r="F94" s="8"/>
      <c r="G94" s="8"/>
      <c r="H94" s="8"/>
      <c r="I94" s="1">
        <v>17</v>
      </c>
      <c r="J94" s="2">
        <v>17</v>
      </c>
      <c r="K94" s="3">
        <v>17</v>
      </c>
      <c r="L94" s="8"/>
      <c r="M94" s="1">
        <v>17</v>
      </c>
      <c r="N94" s="2">
        <v>17</v>
      </c>
      <c r="O94" s="2">
        <v>17</v>
      </c>
      <c r="P94" s="2">
        <v>17</v>
      </c>
      <c r="Q94" s="3">
        <v>17</v>
      </c>
      <c r="R94" s="8"/>
      <c r="S94" s="1">
        <v>17</v>
      </c>
      <c r="T94" s="2">
        <v>17</v>
      </c>
      <c r="U94" s="2">
        <v>17</v>
      </c>
      <c r="V94" s="3">
        <v>17</v>
      </c>
      <c r="W94" s="8"/>
    </row>
    <row r="95" spans="4:25" ht="19.899999999999999" customHeight="1" x14ac:dyDescent="0.25">
      <c r="D95" s="8"/>
      <c r="E95" s="104"/>
      <c r="F95" s="8"/>
      <c r="G95" s="8"/>
      <c r="H95" s="8"/>
      <c r="I95" s="1">
        <v>18</v>
      </c>
      <c r="J95" s="2">
        <v>18</v>
      </c>
      <c r="K95" s="3">
        <v>18</v>
      </c>
      <c r="L95" s="8"/>
      <c r="M95" s="1">
        <v>18</v>
      </c>
      <c r="N95" s="2">
        <v>18</v>
      </c>
      <c r="O95" s="2">
        <v>18</v>
      </c>
      <c r="P95" s="2">
        <v>18</v>
      </c>
      <c r="Q95" s="3">
        <v>18</v>
      </c>
      <c r="R95" s="8"/>
      <c r="S95" s="1">
        <v>18</v>
      </c>
      <c r="T95" s="2">
        <v>18</v>
      </c>
      <c r="U95" s="2">
        <v>18</v>
      </c>
      <c r="V95" s="3">
        <v>18</v>
      </c>
      <c r="W95" s="8"/>
    </row>
    <row r="96" spans="4:25" ht="19.899999999999999" customHeight="1" x14ac:dyDescent="0.25">
      <c r="D96" s="8"/>
      <c r="E96" s="104"/>
      <c r="F96" s="8"/>
      <c r="G96" s="8"/>
      <c r="H96" s="8"/>
      <c r="I96" s="1">
        <v>19</v>
      </c>
      <c r="J96" s="2">
        <v>19</v>
      </c>
      <c r="K96" s="3">
        <v>19</v>
      </c>
      <c r="L96" s="8"/>
      <c r="M96" s="1">
        <v>19</v>
      </c>
      <c r="N96" s="2">
        <v>19</v>
      </c>
      <c r="O96" s="2">
        <v>19</v>
      </c>
      <c r="P96" s="2">
        <v>19</v>
      </c>
      <c r="Q96" s="3">
        <v>19</v>
      </c>
      <c r="R96" s="8"/>
      <c r="S96" s="1">
        <v>19</v>
      </c>
      <c r="T96" s="2">
        <v>19</v>
      </c>
      <c r="U96" s="2">
        <v>19</v>
      </c>
      <c r="V96" s="3">
        <v>19</v>
      </c>
      <c r="W96" s="8"/>
    </row>
    <row r="97" spans="4:34" ht="19.899999999999999" customHeight="1" x14ac:dyDescent="0.25">
      <c r="D97" s="8"/>
      <c r="E97" s="104"/>
      <c r="F97" s="8"/>
      <c r="G97" s="8"/>
      <c r="H97" s="8"/>
      <c r="I97" s="1">
        <v>20</v>
      </c>
      <c r="J97" s="2">
        <v>20</v>
      </c>
      <c r="K97" s="3">
        <v>20</v>
      </c>
      <c r="L97" s="8"/>
      <c r="M97" s="1">
        <v>20</v>
      </c>
      <c r="N97" s="2">
        <v>20</v>
      </c>
      <c r="O97" s="2">
        <v>20</v>
      </c>
      <c r="P97" s="2">
        <v>20</v>
      </c>
      <c r="Q97" s="3">
        <v>20</v>
      </c>
      <c r="R97" s="8"/>
      <c r="S97" s="1">
        <v>20</v>
      </c>
      <c r="T97" s="2">
        <v>20</v>
      </c>
      <c r="U97" s="2">
        <v>20</v>
      </c>
      <c r="V97" s="3">
        <v>20</v>
      </c>
      <c r="W97" s="8"/>
    </row>
    <row r="98" spans="4:34" ht="19.899999999999999" customHeight="1" x14ac:dyDescent="0.25">
      <c r="D98" s="8"/>
      <c r="E98" s="104"/>
      <c r="F98" s="8"/>
      <c r="G98" s="8"/>
      <c r="H98" s="8"/>
      <c r="I98" s="1">
        <v>21</v>
      </c>
      <c r="J98" s="2">
        <v>21</v>
      </c>
      <c r="K98" s="3">
        <v>21</v>
      </c>
      <c r="L98" s="8"/>
      <c r="M98" s="1">
        <v>21</v>
      </c>
      <c r="N98" s="2">
        <v>21</v>
      </c>
      <c r="O98" s="2">
        <v>21</v>
      </c>
      <c r="P98" s="2">
        <v>21</v>
      </c>
      <c r="Q98" s="3">
        <v>21</v>
      </c>
      <c r="R98" s="8"/>
      <c r="S98" s="1">
        <v>21</v>
      </c>
      <c r="T98" s="2">
        <v>21</v>
      </c>
      <c r="U98" s="2">
        <v>21</v>
      </c>
      <c r="V98" s="3">
        <v>21</v>
      </c>
      <c r="W98" s="8"/>
    </row>
    <row r="99" spans="4:34" ht="19.899999999999999" customHeight="1" x14ac:dyDescent="0.25">
      <c r="D99" s="8"/>
      <c r="E99" s="104"/>
      <c r="F99" s="8"/>
      <c r="G99" s="8"/>
      <c r="H99" s="8"/>
      <c r="I99" s="1">
        <v>22</v>
      </c>
      <c r="J99" s="2">
        <v>22</v>
      </c>
      <c r="K99" s="3">
        <v>22</v>
      </c>
      <c r="L99" s="8"/>
      <c r="M99" s="1">
        <v>22</v>
      </c>
      <c r="N99" s="2">
        <v>22</v>
      </c>
      <c r="O99" s="2">
        <v>22</v>
      </c>
      <c r="P99" s="2">
        <v>22</v>
      </c>
      <c r="Q99" s="3">
        <v>22</v>
      </c>
      <c r="R99" s="8"/>
      <c r="S99" s="1">
        <v>22</v>
      </c>
      <c r="T99" s="2">
        <v>22</v>
      </c>
      <c r="U99" s="2">
        <v>22</v>
      </c>
      <c r="V99" s="3">
        <v>22</v>
      </c>
      <c r="W99" s="8"/>
    </row>
    <row r="100" spans="4:34" ht="19.899999999999999" customHeight="1" x14ac:dyDescent="0.25">
      <c r="D100" s="8"/>
      <c r="E100" s="104"/>
      <c r="F100" s="8"/>
      <c r="G100" s="8"/>
      <c r="H100" s="8"/>
      <c r="I100" s="1">
        <v>23</v>
      </c>
      <c r="J100" s="2">
        <v>23</v>
      </c>
      <c r="K100" s="3">
        <v>23</v>
      </c>
      <c r="L100" s="8"/>
      <c r="M100" s="1">
        <v>23</v>
      </c>
      <c r="N100" s="2">
        <v>23</v>
      </c>
      <c r="O100" s="2">
        <v>23</v>
      </c>
      <c r="P100" s="2">
        <v>23</v>
      </c>
      <c r="Q100" s="3">
        <v>23</v>
      </c>
      <c r="R100" s="8"/>
      <c r="S100" s="1">
        <v>23</v>
      </c>
      <c r="T100" s="2">
        <v>23</v>
      </c>
      <c r="U100" s="2">
        <v>23</v>
      </c>
      <c r="V100" s="3">
        <v>23</v>
      </c>
      <c r="W100" s="8"/>
      <c r="AA100" s="46"/>
      <c r="AB100" s="46"/>
      <c r="AC100" s="46"/>
      <c r="AD100" s="46"/>
      <c r="AE100" s="46"/>
      <c r="AF100" s="46"/>
      <c r="AG100" s="46"/>
      <c r="AH100" s="46"/>
    </row>
    <row r="101" spans="4:34" ht="19.899999999999999" customHeight="1" x14ac:dyDescent="0.25">
      <c r="D101" s="8"/>
      <c r="E101" s="104"/>
      <c r="F101" s="8"/>
      <c r="G101" s="8"/>
      <c r="H101" s="8"/>
      <c r="I101" s="1">
        <v>24</v>
      </c>
      <c r="J101" s="2">
        <v>24</v>
      </c>
      <c r="K101" s="3">
        <v>24</v>
      </c>
      <c r="L101" s="8"/>
      <c r="M101" s="1">
        <v>24</v>
      </c>
      <c r="N101" s="2">
        <v>24</v>
      </c>
      <c r="O101" s="2">
        <v>24</v>
      </c>
      <c r="P101" s="2">
        <v>24</v>
      </c>
      <c r="Q101" s="3">
        <v>24</v>
      </c>
      <c r="R101" s="8"/>
      <c r="S101" s="1">
        <v>24</v>
      </c>
      <c r="T101" s="2">
        <v>24</v>
      </c>
      <c r="U101" s="2">
        <v>24</v>
      </c>
      <c r="V101" s="3">
        <v>24</v>
      </c>
      <c r="W101" s="8"/>
      <c r="AA101" s="46"/>
      <c r="AB101" s="46"/>
      <c r="AC101" s="46"/>
      <c r="AD101" s="46"/>
      <c r="AE101" s="46"/>
      <c r="AF101" s="46"/>
      <c r="AG101" s="46"/>
      <c r="AH101" s="46"/>
    </row>
    <row r="102" spans="4:34" ht="19.899999999999999" customHeight="1" thickBot="1" x14ac:dyDescent="0.3">
      <c r="D102" s="8"/>
      <c r="E102" s="104"/>
      <c r="F102" s="8"/>
      <c r="G102" s="8"/>
      <c r="H102" s="8"/>
      <c r="I102" s="1">
        <v>25</v>
      </c>
      <c r="J102" s="2">
        <v>25</v>
      </c>
      <c r="K102" s="3">
        <v>25</v>
      </c>
      <c r="L102" s="8"/>
      <c r="M102" s="1">
        <v>25</v>
      </c>
      <c r="N102" s="2">
        <v>25</v>
      </c>
      <c r="O102" s="2">
        <v>25</v>
      </c>
      <c r="P102" s="2">
        <v>25</v>
      </c>
      <c r="Q102" s="3">
        <v>25</v>
      </c>
      <c r="R102" s="8"/>
      <c r="S102" s="1">
        <v>25</v>
      </c>
      <c r="T102" s="2">
        <v>25</v>
      </c>
      <c r="U102" s="2">
        <v>25</v>
      </c>
      <c r="V102" s="3">
        <v>25</v>
      </c>
      <c r="W102" s="8"/>
    </row>
    <row r="103" spans="4:34" ht="19.899999999999999" customHeight="1" thickBot="1" x14ac:dyDescent="0.3">
      <c r="D103" s="8"/>
      <c r="E103" s="104"/>
      <c r="F103" s="8"/>
      <c r="G103" s="8"/>
      <c r="H103" s="8"/>
      <c r="I103" s="1">
        <v>26</v>
      </c>
      <c r="J103" s="2">
        <v>26</v>
      </c>
      <c r="K103" s="3">
        <v>26</v>
      </c>
      <c r="L103" s="8"/>
      <c r="M103" s="1">
        <v>26</v>
      </c>
      <c r="N103" s="2">
        <v>26</v>
      </c>
      <c r="O103" s="2">
        <v>26</v>
      </c>
      <c r="P103" s="2">
        <v>26</v>
      </c>
      <c r="Q103" s="3">
        <v>26</v>
      </c>
      <c r="R103" s="8"/>
      <c r="S103" s="1">
        <v>26</v>
      </c>
      <c r="T103" s="2">
        <v>26</v>
      </c>
      <c r="U103" s="2">
        <v>26</v>
      </c>
      <c r="V103" s="3">
        <v>26</v>
      </c>
      <c r="W103" s="8"/>
      <c r="AB103" s="47" t="s">
        <v>76</v>
      </c>
    </row>
    <row r="104" spans="4:34" ht="19.899999999999999" customHeight="1" thickBot="1" x14ac:dyDescent="0.3">
      <c r="D104" s="8"/>
      <c r="E104" s="104"/>
      <c r="F104" s="8"/>
      <c r="G104" s="8"/>
      <c r="H104" s="8"/>
      <c r="I104" s="1">
        <v>27</v>
      </c>
      <c r="J104" s="2">
        <v>27</v>
      </c>
      <c r="K104" s="3">
        <v>27</v>
      </c>
      <c r="L104" s="8"/>
      <c r="M104" s="1">
        <v>27</v>
      </c>
      <c r="N104" s="2">
        <v>27</v>
      </c>
      <c r="O104" s="2">
        <v>27</v>
      </c>
      <c r="P104" s="2">
        <v>27</v>
      </c>
      <c r="Q104" s="3">
        <v>27</v>
      </c>
      <c r="R104" s="8"/>
      <c r="S104" s="1">
        <v>27</v>
      </c>
      <c r="T104" s="2">
        <v>27</v>
      </c>
      <c r="U104" s="2">
        <v>27</v>
      </c>
      <c r="V104" s="3">
        <v>27</v>
      </c>
      <c r="W104" s="8"/>
      <c r="AA104" s="17" t="s">
        <v>5</v>
      </c>
      <c r="AB104" s="48">
        <f>COUNTIF($I$78:$K$108,"&lt;&gt;"&amp;"")</f>
        <v>91</v>
      </c>
    </row>
    <row r="105" spans="4:34" ht="19.899999999999999" customHeight="1" thickBot="1" x14ac:dyDescent="0.3">
      <c r="D105" s="8"/>
      <c r="E105" s="104"/>
      <c r="F105" s="8"/>
      <c r="G105" s="8"/>
      <c r="H105" s="8"/>
      <c r="I105" s="1">
        <v>28</v>
      </c>
      <c r="J105" s="2">
        <v>28</v>
      </c>
      <c r="K105" s="3">
        <v>28</v>
      </c>
      <c r="L105" s="8"/>
      <c r="M105" s="1">
        <v>28</v>
      </c>
      <c r="N105" s="2">
        <v>28</v>
      </c>
      <c r="O105" s="2">
        <v>28</v>
      </c>
      <c r="P105" s="2">
        <v>28</v>
      </c>
      <c r="Q105" s="3">
        <v>28</v>
      </c>
      <c r="R105" s="8"/>
      <c r="S105" s="1">
        <v>28</v>
      </c>
      <c r="T105" s="2">
        <v>28</v>
      </c>
      <c r="U105" s="2">
        <v>28</v>
      </c>
      <c r="V105" s="3">
        <v>28</v>
      </c>
      <c r="W105" s="8"/>
      <c r="AA105" s="20" t="s">
        <v>8</v>
      </c>
      <c r="AB105" s="49">
        <f>COUNTIF($S$78:$V$108,"&lt;&gt;"&amp;"")</f>
        <v>122</v>
      </c>
    </row>
    <row r="106" spans="4:34" ht="19.899999999999999" customHeight="1" thickBot="1" x14ac:dyDescent="0.3">
      <c r="D106" s="8"/>
      <c r="E106" s="104"/>
      <c r="F106" s="8"/>
      <c r="G106" s="8"/>
      <c r="H106" s="8"/>
      <c r="I106" s="1">
        <v>29</v>
      </c>
      <c r="J106" s="4">
        <v>29</v>
      </c>
      <c r="K106" s="3">
        <v>29</v>
      </c>
      <c r="L106" s="8"/>
      <c r="M106" s="1">
        <v>29</v>
      </c>
      <c r="N106" s="2">
        <v>29</v>
      </c>
      <c r="O106" s="2">
        <v>29</v>
      </c>
      <c r="P106" s="2">
        <v>29</v>
      </c>
      <c r="Q106" s="3">
        <v>29</v>
      </c>
      <c r="R106" s="8"/>
      <c r="S106" s="1">
        <v>29</v>
      </c>
      <c r="T106" s="2">
        <v>29</v>
      </c>
      <c r="U106" s="2">
        <v>29</v>
      </c>
      <c r="V106" s="3">
        <v>29</v>
      </c>
      <c r="W106" s="8"/>
      <c r="AA106" s="20" t="s">
        <v>9</v>
      </c>
      <c r="AB106" s="49">
        <f>COUNTIF($M$78:$Q$108,"&lt;&gt;"&amp;"")</f>
        <v>153</v>
      </c>
    </row>
    <row r="107" spans="4:34" ht="19.899999999999999" customHeight="1" thickBot="1" x14ac:dyDescent="0.3">
      <c r="D107" s="8"/>
      <c r="E107" s="104"/>
      <c r="F107" s="8"/>
      <c r="G107" s="8"/>
      <c r="H107" s="8"/>
      <c r="I107" s="1">
        <v>30</v>
      </c>
      <c r="J107" s="51"/>
      <c r="K107" s="3">
        <v>30</v>
      </c>
      <c r="L107" s="8"/>
      <c r="M107" s="1">
        <v>30</v>
      </c>
      <c r="N107" s="2">
        <v>30</v>
      </c>
      <c r="O107" s="2">
        <v>30</v>
      </c>
      <c r="P107" s="2">
        <v>30</v>
      </c>
      <c r="Q107" s="3">
        <v>30</v>
      </c>
      <c r="R107" s="8"/>
      <c r="S107" s="1">
        <v>30</v>
      </c>
      <c r="T107" s="2">
        <v>30</v>
      </c>
      <c r="U107" s="2">
        <v>30</v>
      </c>
      <c r="V107" s="3">
        <v>30</v>
      </c>
      <c r="W107" s="8"/>
      <c r="AA107" s="23" t="s">
        <v>11</v>
      </c>
      <c r="AB107" s="49">
        <f>SUM(COUNTIF($I$78:$K$108,"&lt;&gt;"&amp;"")+COUNTIF($S$78:$V$108,"&lt;&gt;"&amp;""))</f>
        <v>213</v>
      </c>
    </row>
    <row r="108" spans="4:34" ht="19.899999999999999" customHeight="1" thickBot="1" x14ac:dyDescent="0.3">
      <c r="D108" s="8"/>
      <c r="E108" s="104"/>
      <c r="F108" s="8"/>
      <c r="G108" s="8"/>
      <c r="H108" s="8"/>
      <c r="I108" s="5">
        <v>31</v>
      </c>
      <c r="J108" s="53"/>
      <c r="K108" s="6">
        <v>31</v>
      </c>
      <c r="L108" s="8"/>
      <c r="M108" s="55"/>
      <c r="N108" s="7">
        <v>31</v>
      </c>
      <c r="O108" s="53"/>
      <c r="P108" s="7">
        <v>31</v>
      </c>
      <c r="Q108" s="6">
        <v>31</v>
      </c>
      <c r="R108" s="8"/>
      <c r="S108" s="55"/>
      <c r="T108" s="7">
        <v>31</v>
      </c>
      <c r="U108" s="53"/>
      <c r="V108" s="6">
        <v>31</v>
      </c>
      <c r="W108" s="8"/>
      <c r="AA108" s="23" t="s">
        <v>14</v>
      </c>
      <c r="AB108" s="49">
        <f>SUM(COUNTIF($I$78:$K$108,"&lt;&gt;"&amp;"")+COUNTIF($M$78:$Q$108,"&lt;&gt;"&amp;""))</f>
        <v>244</v>
      </c>
    </row>
    <row r="109" spans="4:34" ht="19.899999999999999" customHeight="1" thickBot="1" x14ac:dyDescent="0.3">
      <c r="D109" s="8"/>
      <c r="E109" s="104"/>
      <c r="F109" s="8"/>
      <c r="G109" s="8"/>
      <c r="H109" s="8"/>
      <c r="I109" s="8"/>
      <c r="J109" s="8"/>
      <c r="K109" s="8"/>
      <c r="L109" s="8"/>
      <c r="M109" s="8"/>
      <c r="N109" s="8"/>
      <c r="O109" s="8"/>
      <c r="P109" s="8"/>
      <c r="Q109" s="8"/>
      <c r="R109" s="8"/>
      <c r="S109" s="8"/>
      <c r="T109" s="8"/>
      <c r="U109" s="8"/>
      <c r="V109"/>
      <c r="W109" s="8"/>
      <c r="AA109" s="23" t="s">
        <v>15</v>
      </c>
      <c r="AB109" s="49">
        <f>SUM(COUNTIF($S$78:$V$108,"&lt;&gt;"&amp;"")+COUNTIF($M$78:$Q$108,"&lt;&gt;"&amp;""))</f>
        <v>275</v>
      </c>
    </row>
    <row r="110" spans="4:34" ht="19.899999999999999" customHeight="1" thickBot="1" x14ac:dyDescent="0.3">
      <c r="D110" s="8"/>
      <c r="E110" s="104"/>
      <c r="F110" s="8"/>
      <c r="G110" s="8"/>
      <c r="H110" s="8"/>
      <c r="I110" s="8"/>
      <c r="J110" s="108" t="str">
        <f>IF(OR($L$10=$AA$4,$L$10=$AA$5,$L$10=$AA$6),"Number of days attending (this term)",IF($L$10=$AA$10,"Number of days attending (this year)",IF(OR($L$10=$AA$7,$L$10=$AA$8,$L$10=$AA$9),"Number of days attending (over these 2 terms)"," Number of days attending ")))</f>
        <v>Number of days attending (over these 2 terms)</v>
      </c>
      <c r="K110" s="109"/>
      <c r="L110" s="109"/>
      <c r="M110" s="110"/>
      <c r="N110" s="108" t="s">
        <v>77</v>
      </c>
      <c r="O110" s="109"/>
      <c r="P110" s="109"/>
      <c r="Q110" s="110"/>
      <c r="R110" s="108" t="str">
        <f>IF(OR($L$10=$AA$4,$L$10=$AA$5,$L$10=$AA$6), "Total hours attending (this term)", IF($L$10=$AA$10, "Total hours attending (this year)",IF(OR($L$10=$AA$7,$L$10=$AA$8,$L$10=$AA$9),"Total hours attending (over these 2 terms)","Total hours attending")))</f>
        <v>Total hours attending (over these 2 terms)</v>
      </c>
      <c r="S110" s="109"/>
      <c r="T110" s="109"/>
      <c r="U110" s="110"/>
      <c r="V110"/>
      <c r="W110" s="8"/>
      <c r="AA110" s="24" t="s">
        <v>18</v>
      </c>
      <c r="AB110" s="49">
        <f>SUM($AB$105+$AB$104+$AB$106)</f>
        <v>366</v>
      </c>
    </row>
    <row r="111" spans="4:34" ht="24.6" customHeight="1" thickBot="1" x14ac:dyDescent="0.3">
      <c r="D111" s="8"/>
      <c r="E111" s="104"/>
      <c r="F111" s="8"/>
      <c r="G111" s="8"/>
      <c r="H111" s="8"/>
      <c r="I111" s="8"/>
      <c r="J111" s="111"/>
      <c r="K111" s="112"/>
      <c r="L111" s="112"/>
      <c r="M111" s="113"/>
      <c r="N111" s="111"/>
      <c r="O111" s="112"/>
      <c r="P111" s="112"/>
      <c r="Q111" s="113"/>
      <c r="R111" s="114"/>
      <c r="S111" s="115"/>
      <c r="T111" s="115"/>
      <c r="U111" s="116"/>
      <c r="V111"/>
      <c r="W111" s="8"/>
    </row>
    <row r="112" spans="4:34" ht="19.899999999999999" customHeight="1" x14ac:dyDescent="0.25">
      <c r="D112" s="8"/>
      <c r="E112" s="104"/>
      <c r="F112" s="8"/>
      <c r="G112" s="8"/>
      <c r="H112" s="8"/>
      <c r="I112" s="8"/>
      <c r="J112" s="92">
        <f>IFERROR(VLOOKUP(G113,AA104:AB110,2,FALSE)," ")</f>
        <v>275</v>
      </c>
      <c r="K112" s="93"/>
      <c r="L112" s="93"/>
      <c r="M112" s="94"/>
      <c r="N112" s="98">
        <f>IFERROR($AB$20/$J$112, " ")</f>
        <v>1.4727272727272727</v>
      </c>
      <c r="O112" s="99"/>
      <c r="P112" s="99"/>
      <c r="Q112" s="100"/>
      <c r="R112" s="92">
        <f>IFERROR($AB$20," ")</f>
        <v>405</v>
      </c>
      <c r="S112" s="93"/>
      <c r="T112" s="93"/>
      <c r="U112" s="94"/>
      <c r="V112"/>
      <c r="W112" s="8"/>
    </row>
    <row r="113" spans="4:23" ht="19.899999999999999" customHeight="1" thickBot="1" x14ac:dyDescent="0.3">
      <c r="D113" s="8"/>
      <c r="E113" s="104"/>
      <c r="F113" s="8"/>
      <c r="G113" s="8" t="str">
        <f>$L$10</f>
        <v>Summer &amp; Autumn Term</v>
      </c>
      <c r="H113" s="8"/>
      <c r="I113" s="8"/>
      <c r="J113" s="95"/>
      <c r="K113" s="96"/>
      <c r="L113" s="96"/>
      <c r="M113" s="97"/>
      <c r="N113" s="101"/>
      <c r="O113" s="102"/>
      <c r="P113" s="102"/>
      <c r="Q113" s="103"/>
      <c r="R113" s="95"/>
      <c r="S113" s="96"/>
      <c r="T113" s="96"/>
      <c r="U113" s="97"/>
      <c r="V113"/>
      <c r="W113" s="8"/>
    </row>
    <row r="114" spans="4:23" ht="19.899999999999999" customHeight="1" x14ac:dyDescent="0.25">
      <c r="D114" s="8"/>
      <c r="E114" s="8"/>
      <c r="F114" s="8"/>
      <c r="G114" s="8"/>
      <c r="H114" s="8"/>
      <c r="I114" s="8"/>
      <c r="J114" s="8"/>
      <c r="K114" s="8"/>
      <c r="L114" s="8"/>
      <c r="M114" s="8"/>
      <c r="N114" s="8"/>
      <c r="O114" s="8"/>
      <c r="P114" s="8"/>
      <c r="Q114" s="8"/>
      <c r="R114" s="8"/>
      <c r="S114" s="8"/>
      <c r="T114" s="8"/>
      <c r="U114" s="8"/>
      <c r="V114"/>
      <c r="W114" s="8"/>
    </row>
    <row r="115" spans="4:23" ht="6" customHeight="1" x14ac:dyDescent="0.25"/>
  </sheetData>
  <sheetProtection selectLockedCells="1"/>
  <mergeCells count="142">
    <mergeCell ref="H3:V3"/>
    <mergeCell ref="E5:E8"/>
    <mergeCell ref="H5:K5"/>
    <mergeCell ref="L5:V5"/>
    <mergeCell ref="H7:K7"/>
    <mergeCell ref="L7:V7"/>
    <mergeCell ref="AH7:AN10"/>
    <mergeCell ref="H8:K8"/>
    <mergeCell ref="L8:V8"/>
    <mergeCell ref="E10:E31"/>
    <mergeCell ref="H10:K11"/>
    <mergeCell ref="L10:V11"/>
    <mergeCell ref="H13:K14"/>
    <mergeCell ref="L13:V14"/>
    <mergeCell ref="H16:L17"/>
    <mergeCell ref="M16:Q17"/>
    <mergeCell ref="H22:K23"/>
    <mergeCell ref="L22:N23"/>
    <mergeCell ref="P22:S23"/>
    <mergeCell ref="T22:V23"/>
    <mergeCell ref="H24:K25"/>
    <mergeCell ref="L24:N25"/>
    <mergeCell ref="P24:S25"/>
    <mergeCell ref="T24:V25"/>
    <mergeCell ref="R16:V17"/>
    <mergeCell ref="H18:L18"/>
    <mergeCell ref="M18:Q18"/>
    <mergeCell ref="R18:V18"/>
    <mergeCell ref="H20:K21"/>
    <mergeCell ref="L20:N21"/>
    <mergeCell ref="P20:S21"/>
    <mergeCell ref="T20:V21"/>
    <mergeCell ref="H26:K27"/>
    <mergeCell ref="L26:N27"/>
    <mergeCell ref="P26:S27"/>
    <mergeCell ref="T26:V27"/>
    <mergeCell ref="E33:E46"/>
    <mergeCell ref="H33:V33"/>
    <mergeCell ref="H34:J34"/>
    <mergeCell ref="K34:L34"/>
    <mergeCell ref="M34:O34"/>
    <mergeCell ref="P34:Q34"/>
    <mergeCell ref="R34:T34"/>
    <mergeCell ref="U34:V34"/>
    <mergeCell ref="H36:I37"/>
    <mergeCell ref="J36:N37"/>
    <mergeCell ref="O36:R36"/>
    <mergeCell ref="S36:T37"/>
    <mergeCell ref="U36:V37"/>
    <mergeCell ref="O37:P37"/>
    <mergeCell ref="Q37:R37"/>
    <mergeCell ref="U39:V39"/>
    <mergeCell ref="H40:I41"/>
    <mergeCell ref="K40:N40"/>
    <mergeCell ref="O40:P40"/>
    <mergeCell ref="Q40:R40"/>
    <mergeCell ref="S40:T40"/>
    <mergeCell ref="U40:V40"/>
    <mergeCell ref="K41:N41"/>
    <mergeCell ref="O41:P41"/>
    <mergeCell ref="Q41:R41"/>
    <mergeCell ref="H38:I39"/>
    <mergeCell ref="K38:N38"/>
    <mergeCell ref="O38:P38"/>
    <mergeCell ref="Q38:R38"/>
    <mergeCell ref="S38:T38"/>
    <mergeCell ref="U38:V38"/>
    <mergeCell ref="K39:N39"/>
    <mergeCell ref="O39:P39"/>
    <mergeCell ref="Q39:R39"/>
    <mergeCell ref="S39:T39"/>
    <mergeCell ref="S41:T41"/>
    <mergeCell ref="U41:V41"/>
    <mergeCell ref="H42:I43"/>
    <mergeCell ref="K42:N42"/>
    <mergeCell ref="O42:P42"/>
    <mergeCell ref="Q42:R42"/>
    <mergeCell ref="S42:T42"/>
    <mergeCell ref="U42:V42"/>
    <mergeCell ref="K43:N43"/>
    <mergeCell ref="O43:P43"/>
    <mergeCell ref="Q43:R43"/>
    <mergeCell ref="S43:T43"/>
    <mergeCell ref="U43:V43"/>
    <mergeCell ref="H45:V45"/>
    <mergeCell ref="H46:V46"/>
    <mergeCell ref="E48:E68"/>
    <mergeCell ref="H49:I52"/>
    <mergeCell ref="J49:L52"/>
    <mergeCell ref="M49:N52"/>
    <mergeCell ref="O49:P52"/>
    <mergeCell ref="Q49:R52"/>
    <mergeCell ref="S49:T52"/>
    <mergeCell ref="U49:V52"/>
    <mergeCell ref="H53:I54"/>
    <mergeCell ref="J53:L54"/>
    <mergeCell ref="M53:N54"/>
    <mergeCell ref="O53:P54"/>
    <mergeCell ref="Q53:R54"/>
    <mergeCell ref="S53:T54"/>
    <mergeCell ref="U53:V54"/>
    <mergeCell ref="U56:V59"/>
    <mergeCell ref="H60:I61"/>
    <mergeCell ref="J60:L61"/>
    <mergeCell ref="M60:N61"/>
    <mergeCell ref="O60:P61"/>
    <mergeCell ref="Q60:R61"/>
    <mergeCell ref="S60:T61"/>
    <mergeCell ref="U60:V61"/>
    <mergeCell ref="H56:I59"/>
    <mergeCell ref="J56:L59"/>
    <mergeCell ref="M56:N59"/>
    <mergeCell ref="O56:P59"/>
    <mergeCell ref="Q56:R59"/>
    <mergeCell ref="S56:T59"/>
    <mergeCell ref="U63:V66"/>
    <mergeCell ref="H67:I68"/>
    <mergeCell ref="J67:L68"/>
    <mergeCell ref="M67:N68"/>
    <mergeCell ref="O67:P68"/>
    <mergeCell ref="Q67:R68"/>
    <mergeCell ref="S67:T68"/>
    <mergeCell ref="U67:V68"/>
    <mergeCell ref="H63:I66"/>
    <mergeCell ref="J63:L66"/>
    <mergeCell ref="M63:N66"/>
    <mergeCell ref="O63:P66"/>
    <mergeCell ref="Q63:R66"/>
    <mergeCell ref="S63:T66"/>
    <mergeCell ref="J112:M113"/>
    <mergeCell ref="N112:Q113"/>
    <mergeCell ref="R112:U113"/>
    <mergeCell ref="E70:E113"/>
    <mergeCell ref="H70:J70"/>
    <mergeCell ref="K70:V70"/>
    <mergeCell ref="K71:V71"/>
    <mergeCell ref="K72:V72"/>
    <mergeCell ref="K73:V73"/>
    <mergeCell ref="K74:V74"/>
    <mergeCell ref="J110:M111"/>
    <mergeCell ref="N110:Q111"/>
    <mergeCell ref="R110:U111"/>
  </mergeCells>
  <conditionalFormatting sqref="H55">
    <cfRule type="expression" dxfId="158" priority="5">
      <formula>IF(OR($L$10=$AA$6,$L$10=$AA$5,$L$10=AA9),TRUE, FALSE)</formula>
    </cfRule>
  </conditionalFormatting>
  <conditionalFormatting sqref="H62">
    <cfRule type="expression" dxfId="157" priority="7">
      <formula>IF(OR($L$10=$AA$4,$L$10=$AA$5,$L$10=$AA$7),TRUE, FALSE)</formula>
    </cfRule>
  </conditionalFormatting>
  <conditionalFormatting sqref="H34:L34">
    <cfRule type="expression" dxfId="156" priority="13">
      <formula>IF($L$10=$AA$8, TRUE, FALSE)</formula>
    </cfRule>
  </conditionalFormatting>
  <conditionalFormatting sqref="H33:V34">
    <cfRule type="expression" dxfId="155" priority="14">
      <formula>IF(OR($L$10=$AA$4, $L$10=$AA$5, $L$10=$AA$6, $L$10=0), TRUE, FALSE)</formula>
    </cfRule>
  </conditionalFormatting>
  <conditionalFormatting sqref="H48:V54">
    <cfRule type="expression" dxfId="154" priority="4">
      <formula>IF(OR($L$10=$AA$4,$L$10=$AA$6,$L$10=$AA$8),TRUE, FALSE)</formula>
    </cfRule>
  </conditionalFormatting>
  <conditionalFormatting sqref="H56:V61">
    <cfRule type="expression" dxfId="153" priority="6">
      <formula>IF(OR($L$10=$AA$6,$L$10=$AA$5,$L$10=$AA$9),TRUE, FALSE)</formula>
    </cfRule>
  </conditionalFormatting>
  <conditionalFormatting sqref="H63:V68">
    <cfRule type="expression" dxfId="152" priority="8">
      <formula>IF(OR($L$10=$AA$4,$L$10=$AA$5,$L$10=$AA$7),TRUE, FALSE)</formula>
    </cfRule>
  </conditionalFormatting>
  <conditionalFormatting sqref="I77:K108 S77:V108">
    <cfRule type="expression" dxfId="151" priority="21">
      <formula>IF($L$10=$AA$6, TRUE, FALSE)</formula>
    </cfRule>
  </conditionalFormatting>
  <conditionalFormatting sqref="I77:K108">
    <cfRule type="expression" dxfId="150" priority="1">
      <formula>IF($L$10=$AA$9, TRUE, FALSE)</formula>
    </cfRule>
  </conditionalFormatting>
  <conditionalFormatting sqref="I77:Q108">
    <cfRule type="expression" dxfId="149" priority="17">
      <formula>IF($L$10=$AA$5, TRUE, FALSE)</formula>
    </cfRule>
  </conditionalFormatting>
  <conditionalFormatting sqref="L20">
    <cfRule type="expression" dxfId="148" priority="9">
      <formula>IF(SUM(S38:T43)&gt;L20, TRUE, FALSE)</formula>
    </cfRule>
    <cfRule type="expression" dxfId="147" priority="10">
      <formula>IF(SUM(S38:T43)&lt;L20, TRUE, FALSE)</formula>
    </cfRule>
    <cfRule type="expression" dxfId="146" priority="25">
      <formula>IF(OR(AND($L$10=$AA$4,$L$20&gt;$AC$4), AND($L$10=$AA$5,$L$20&gt;$AC$5), AND($L$10=$AA$6,$L$20&gt;$AC$6),AND($L$10=$AA$10,$L$20&gt;$AC$10), AND($L$10=$AA$7,$L$20&gt;$AC$7), AND($L$10=$AA$8,$L$20&gt;$AC$8),AND($L$10=$AA$9,$L$20&gt;$AC$9)), TRUE,FALSE)</formula>
    </cfRule>
  </conditionalFormatting>
  <conditionalFormatting sqref="L24">
    <cfRule type="expression" dxfId="145" priority="22">
      <formula>IF(AND(OR($L$13=$AA$17,$L$13=$AA$16),$L$24&gt;0), TRUE, FALSE)</formula>
    </cfRule>
  </conditionalFormatting>
  <conditionalFormatting sqref="M34:Q34">
    <cfRule type="expression" dxfId="144" priority="11">
      <formula>IF($L$10=$AA$9, TRUE, FALSE)</formula>
    </cfRule>
  </conditionalFormatting>
  <conditionalFormatting sqref="M77:Q108">
    <cfRule type="expression" dxfId="143" priority="3">
      <formula>IF($L$10=$AA$7, TRUE, FALSE)</formula>
    </cfRule>
  </conditionalFormatting>
  <conditionalFormatting sqref="M77:V108">
    <cfRule type="expression" dxfId="142" priority="18">
      <formula>IF($L$10=$AA$4, TRUE, FALSE)</formula>
    </cfRule>
  </conditionalFormatting>
  <conditionalFormatting sqref="R34:V34">
    <cfRule type="expression" dxfId="141" priority="12">
      <formula>IF($L$10=$AA$7, TRUE, FALSE)</formula>
    </cfRule>
  </conditionalFormatting>
  <conditionalFormatting sqref="S38 S40 S42">
    <cfRule type="expression" dxfId="140" priority="16">
      <formula>IF(SUM($S$38+$S$40+$S$42)&gt;$L$20,"TRUE","FALSE")</formula>
    </cfRule>
  </conditionalFormatting>
  <conditionalFormatting sqref="S77:V108">
    <cfRule type="expression" dxfId="139" priority="2">
      <formula>IF($L$10=$AA$8, TRUE, FALSE)</formula>
    </cfRule>
  </conditionalFormatting>
  <conditionalFormatting sqref="T20">
    <cfRule type="expression" dxfId="138" priority="23">
      <formula>IF(AND(OR($L$13=$AA$17,$L$13=$AA$16),$T$20&gt;15), TRUE, IF(AND($L$13=$AA$18,$T$20&gt;30), TRUE, FALSE))</formula>
    </cfRule>
  </conditionalFormatting>
  <conditionalFormatting sqref="T24">
    <cfRule type="expression" dxfId="137" priority="24">
      <formula>IF(AND(OR($L$13=$AA$16,$L$13=$AA$17),$T$24&gt;0), TRUE, FALSE)</formula>
    </cfRule>
  </conditionalFormatting>
  <conditionalFormatting sqref="T26">
    <cfRule type="cellIs" dxfId="136" priority="19" operator="greaterThan">
      <formula>0</formula>
    </cfRule>
    <cfRule type="cellIs" dxfId="135" priority="20" operator="lessThan">
      <formula>0</formula>
    </cfRule>
  </conditionalFormatting>
  <conditionalFormatting sqref="T22:V23">
    <cfRule type="expression" dxfId="134" priority="15">
      <formula>IF($T$22&gt;15, TRUE, FALSE)</formula>
    </cfRule>
  </conditionalFormatting>
  <dataValidations count="8">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ACB32504-8282-494E-A329-29AE7219D8A4}">
      <formula1>IF($L$10=$AA$4,$L$20&lt;=$AC$4,IF($L$10=$AA$5,$L$20&lt;=$AC$5,IF($L$10=$AA$6,$L$20&lt;=$AC$6, IF($L$10=$AA$7,$L$20&lt;=$AC$7, IF($L$10=$AA$8,$L$20&lt;=$AC$8, IF($L$10=$AA$9,$L$20&lt;=$AC$9, IF($L$10=$AA$10,$L$20&lt;=$AC$10)))))))</formula1>
    </dataValidation>
    <dataValidation type="list" allowBlank="1" showInputMessage="1" showErrorMessage="1" sqref="L10:V11" xr:uid="{2214D44B-A0AD-49C3-BE65-9D6AEB60EF07}">
      <formula1>$AA$4:$AA$10</formula1>
    </dataValidation>
    <dataValidation type="list" allowBlank="1" showInputMessage="1" showErrorMessage="1" sqref="L13:V14" xr:uid="{E69B3CD0-C23B-46D3-A7DE-40A0DAC2B5E9}">
      <formula1>$AA$16:$AA$18</formula1>
    </dataValidation>
    <dataValidation type="custom" allowBlank="1" showInputMessage="1" showErrorMessage="1" error="The number of hours you have entered exceeds the hours available to claim per week for this child." sqref="L24:N25" xr:uid="{DEEC469A-2DF7-419C-90D3-6BA6D21A1714}">
      <formula1>IF($L$13=$AA$16,$L$24=0,IF($L$13=$AA$17,$L$24=0,IF($L$13=$AA$18,$L$24&lt;=15)))</formula1>
    </dataValidation>
    <dataValidation type="whole" allowBlank="1" showInputMessage="1" showErrorMessage="1" error="The number of hours you have entered exceeds the hours available to claim per week for this child." sqref="L22:N23" xr:uid="{F622F36E-8A9A-4AD9-A2FE-FD95540B82B3}">
      <formula1>0</formula1>
      <formula2>15</formula2>
    </dataValidation>
    <dataValidation allowBlank="1" showInputMessage="1" showErrorMessage="1" prompt="There are 14 funded weeks in Autumn with a maxiumum of 17 weeks available for stretched offers." sqref="K34:L34" xr:uid="{EB056D83-3733-4DD5-A407-684621E3251A}"/>
    <dataValidation allowBlank="1" showInputMessage="1" showErrorMessage="1" prompt="There are 11 funded weeks in Spring with a maxiumum of 13_x000a_ weeks available for stretched offers." sqref="P34:Q34" xr:uid="{3BB36944-F29F-4C26-BDD4-D973F9195F1D}"/>
    <dataValidation allowBlank="1" showInputMessage="1" showErrorMessage="1" prompt="There are 13 funded weeks in Summer with a maxiumum of 22 weeks available for stretched offers." sqref="U34:V34" xr:uid="{BF59EF3C-197D-4060-A504-32171A4951D5}"/>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1" max="16383" man="1"/>
    <brk id="68" max="16383" man="1"/>
  </rowBreaks>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771ED-1AE1-4CDC-B6AA-80FCBB1ED602}">
  <sheetPr>
    <tabColor rgb="FFC00000"/>
    <pageSetUpPr autoPageBreaks="0"/>
  </sheetPr>
  <dimension ref="D2:AN116"/>
  <sheetViews>
    <sheetView showGridLines="0" tabSelected="1" zoomScale="109" zoomScaleNormal="120" workbookViewId="0">
      <selection activeCell="L24" sqref="L24:N25"/>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3" width="5.7109375" style="9"/>
    <col min="24" max="25" width="5.7109375" style="9" customWidth="1"/>
    <col min="26" max="26" width="5.42578125" style="9" customWidth="1"/>
    <col min="27" max="27" width="64.140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74" t="s">
        <v>5</v>
      </c>
      <c r="AB4" s="83">
        <v>11</v>
      </c>
      <c r="AC4" s="84">
        <v>13</v>
      </c>
      <c r="AD4" s="18">
        <f>AB4*15</f>
        <v>165</v>
      </c>
      <c r="AE4" s="19" t="str" cm="1">
        <f t="array" ref="AE4">_xlfn.IFNA(_xlfn.IFS(AND($L$10=$AA4,$L$13=$AA$16),$AC$16*AD4,AND($L$10=$AA4,$L$13=$AA$17),$AC$17*AD4,AND($L$10=$AA4,$L$13=$AA$18),$AC$18*AD4,AND($L$10=$AA4,$L$13=$AA$19),$AC$19*AD4),"")</f>
        <v/>
      </c>
    </row>
    <row r="5" spans="4:40" ht="19.899999999999999" customHeight="1" thickBot="1" x14ac:dyDescent="0.3">
      <c r="D5" s="8"/>
      <c r="E5" s="177" t="s">
        <v>6</v>
      </c>
      <c r="F5" s="8"/>
      <c r="G5" s="8"/>
      <c r="H5" s="178" t="s">
        <v>7</v>
      </c>
      <c r="I5" s="178"/>
      <c r="J5" s="178"/>
      <c r="K5" s="178"/>
      <c r="L5" s="179"/>
      <c r="M5" s="179"/>
      <c r="N5" s="179"/>
      <c r="O5" s="179"/>
      <c r="P5" s="179"/>
      <c r="Q5" s="179"/>
      <c r="R5" s="179"/>
      <c r="S5" s="179"/>
      <c r="T5" s="179"/>
      <c r="U5" s="179"/>
      <c r="V5" s="179"/>
      <c r="W5" s="10"/>
      <c r="X5" s="11"/>
      <c r="Y5" s="11"/>
      <c r="AA5" s="75" t="s">
        <v>8</v>
      </c>
      <c r="AB5" s="85">
        <v>14</v>
      </c>
      <c r="AC5" s="86">
        <v>17</v>
      </c>
      <c r="AD5" s="9">
        <f t="shared" ref="AD5:AD10" si="0">AB5*15</f>
        <v>210</v>
      </c>
      <c r="AE5" s="21" t="str" cm="1">
        <f t="array" ref="AE5">_xlfn.IFNA(_xlfn.IFS(AND($L$10=$AA5,$L$13=$AA$16),$AC$16*AD5,AND($L$10=$AA5,$L$13=$AA$17),$AC$17*AD5,AND($L$10=$AA5,$L$13=$AA$18),$AC$18*AD5,AND($L$10=$AA5,$L$13=$AA$19),$AC$19*AD5),"")</f>
        <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75" t="s">
        <v>9</v>
      </c>
      <c r="AB6" s="85">
        <v>13</v>
      </c>
      <c r="AC6" s="86">
        <v>22</v>
      </c>
      <c r="AD6" s="9">
        <f t="shared" si="0"/>
        <v>195</v>
      </c>
      <c r="AE6" s="21" t="str" cm="1">
        <f t="array" ref="AE6">_xlfn.IFNA(_xlfn.IFS(AND($L$10=$AA6,$L$13=$AA$16),$AC$16*AD6,AND($L$10=$AA6,$L$13=$AA$17),$AC$17*AD6,AND($L$10=$AA6,$L$13=$AA$18),$AC$18*AD6,AND($L$10=$AA6,$L$13=$AA$19),$AC$19*AD6),"")</f>
        <v/>
      </c>
    </row>
    <row r="7" spans="4:40" ht="19.899999999999999" customHeight="1" thickBot="1" x14ac:dyDescent="0.3">
      <c r="D7" s="8"/>
      <c r="E7" s="177"/>
      <c r="F7" s="8"/>
      <c r="G7" s="8"/>
      <c r="H7" s="178" t="s">
        <v>10</v>
      </c>
      <c r="I7" s="178"/>
      <c r="J7" s="178"/>
      <c r="K7" s="178"/>
      <c r="L7" s="179"/>
      <c r="M7" s="179"/>
      <c r="N7" s="179"/>
      <c r="O7" s="179"/>
      <c r="P7" s="179"/>
      <c r="Q7" s="179"/>
      <c r="R7" s="179"/>
      <c r="S7" s="179"/>
      <c r="T7" s="179"/>
      <c r="U7" s="179"/>
      <c r="V7" s="179"/>
      <c r="W7" s="10"/>
      <c r="X7" s="11"/>
      <c r="Y7" s="11"/>
      <c r="AA7" s="76" t="s">
        <v>11</v>
      </c>
      <c r="AB7" s="85">
        <f>AB4+AB5</f>
        <v>25</v>
      </c>
      <c r="AC7" s="86">
        <f>AC4+AC5</f>
        <v>30</v>
      </c>
      <c r="AD7" s="9">
        <f t="shared" si="0"/>
        <v>375</v>
      </c>
      <c r="AE7" s="21" t="str" cm="1">
        <f t="array" ref="AE7">_xlfn.IFNA(_xlfn.IFS(AND($L$10=$AA7,$L$13=$AA$16),$AC$16*AD7,AND($L$10=$AA7,$L$13=$AA$17),$AC$17*AD7,AND($L$10=$AA7,$L$13=$AA$18),$AC$18*AD7,AND($L$10=$AA7,$L$13=$AA$19),$AC$19*AD7),"")</f>
        <v/>
      </c>
      <c r="AH7" s="180" t="s">
        <v>12</v>
      </c>
      <c r="AI7" s="180"/>
      <c r="AJ7" s="180"/>
      <c r="AK7" s="180"/>
      <c r="AL7" s="180"/>
      <c r="AM7" s="180"/>
      <c r="AN7" s="180"/>
    </row>
    <row r="8" spans="4:40" ht="19.899999999999999" customHeight="1" thickBot="1" x14ac:dyDescent="0.3">
      <c r="D8" s="8"/>
      <c r="E8" s="177"/>
      <c r="F8" s="8"/>
      <c r="G8" s="8"/>
      <c r="H8" s="178" t="s">
        <v>13</v>
      </c>
      <c r="I8" s="178"/>
      <c r="J8" s="178"/>
      <c r="K8" s="178"/>
      <c r="L8" s="181"/>
      <c r="M8" s="179"/>
      <c r="N8" s="179"/>
      <c r="O8" s="179"/>
      <c r="P8" s="179"/>
      <c r="Q8" s="179"/>
      <c r="R8" s="179"/>
      <c r="S8" s="179"/>
      <c r="T8" s="179"/>
      <c r="U8" s="179"/>
      <c r="V8" s="179"/>
      <c r="W8" s="10"/>
      <c r="X8" s="11"/>
      <c r="Y8" s="11"/>
      <c r="AA8" s="76" t="s">
        <v>14</v>
      </c>
      <c r="AB8" s="85">
        <f>AB4+AB6</f>
        <v>24</v>
      </c>
      <c r="AC8" s="86">
        <f>AC4+AC6</f>
        <v>35</v>
      </c>
      <c r="AD8" s="9">
        <f t="shared" si="0"/>
        <v>360</v>
      </c>
      <c r="AE8" s="21" t="str" cm="1">
        <f t="array" ref="AE8">_xlfn.IFNA(_xlfn.IFS(AND($L$10=$AA8,$L$13=$AA$16),$AC$16*AD8,AND($L$10=$AA8,$L$13=$AA$17),$AC$17*AD8,AND($L$10=$AA8,$L$13=$AA$18),$AC$18*AD8,AND($L$10=$AA8,$L$13=$AA$19),$AC$19*AD8),"")</f>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76" t="s">
        <v>15</v>
      </c>
      <c r="AB9" s="85">
        <f>AB6+AB5</f>
        <v>27</v>
      </c>
      <c r="AC9" s="86">
        <f>AC6+AC5</f>
        <v>39</v>
      </c>
      <c r="AD9" s="9">
        <f t="shared" si="0"/>
        <v>405</v>
      </c>
      <c r="AE9" s="21" t="str" cm="1">
        <f t="array" ref="AE9">_xlfn.IFNA(_xlfn.IFS(AND($L$10=$AA9,$L$13=$AA$16),$AC$16*AD9,AND($L$10=$AA9,$L$13=$AA$17),$AC$17*AD9,AND($L$10=$AA9,$L$13=$AA$18),$AC$18*AD9,AND($L$10=$AA9,$L$13=$AA$19),$AC$19*AD9),"")</f>
        <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153"/>
      <c r="M10" s="153"/>
      <c r="N10" s="153"/>
      <c r="O10" s="153"/>
      <c r="P10" s="153"/>
      <c r="Q10" s="153"/>
      <c r="R10" s="153"/>
      <c r="S10" s="153"/>
      <c r="T10" s="153"/>
      <c r="U10" s="153"/>
      <c r="V10" s="153"/>
      <c r="W10" s="10"/>
      <c r="X10" s="11"/>
      <c r="Y10" s="11"/>
      <c r="AA10" s="77" t="s">
        <v>18</v>
      </c>
      <c r="AB10" s="87">
        <v>38</v>
      </c>
      <c r="AC10" s="88">
        <v>52</v>
      </c>
      <c r="AD10" s="25">
        <f t="shared" si="0"/>
        <v>570</v>
      </c>
      <c r="AE10" s="26" t="str" cm="1">
        <f t="array" ref="AE10">_xlfn.IFNA(_xlfn.IFS(AND($L$10=$AA10,$L$13=$AA$16),$AC$16*AD10,AND($L$10=$AA10,$L$13=$AA$17),$AC$17*AD10,AND($L$10=$AA10,$L$13=$AA$18),$AC$18*AD10,AND($L$10=$AA10,$L$13=$AA$19),$AC$19*AD10),"")</f>
        <v/>
      </c>
      <c r="AH10" s="180"/>
      <c r="AI10" s="180"/>
      <c r="AJ10" s="180"/>
      <c r="AK10" s="180"/>
      <c r="AL10" s="180"/>
      <c r="AM10" s="180"/>
      <c r="AN10" s="180"/>
    </row>
    <row r="11" spans="4:40" ht="19.899999999999999" customHeight="1" thickBot="1" x14ac:dyDescent="0.3">
      <c r="D11" s="8"/>
      <c r="E11" s="104"/>
      <c r="F11" s="8"/>
      <c r="G11" s="8"/>
      <c r="H11" s="182"/>
      <c r="I11" s="182"/>
      <c r="J11" s="182"/>
      <c r="K11" s="182"/>
      <c r="L11" s="153"/>
      <c r="M11" s="153"/>
      <c r="N11" s="153"/>
      <c r="O11" s="153"/>
      <c r="P11" s="153"/>
      <c r="Q11" s="153"/>
      <c r="R11" s="153"/>
      <c r="S11" s="153"/>
      <c r="T11" s="153"/>
      <c r="U11" s="153"/>
      <c r="V11" s="153"/>
      <c r="W11" s="10"/>
      <c r="X11" s="11"/>
      <c r="Y11" s="11"/>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267"/>
      <c r="M13" s="267"/>
      <c r="N13" s="267"/>
      <c r="O13" s="267"/>
      <c r="P13" s="267"/>
      <c r="Q13" s="267"/>
      <c r="R13" s="267"/>
      <c r="S13" s="267"/>
      <c r="T13" s="267"/>
      <c r="U13" s="267"/>
      <c r="V13" s="267"/>
      <c r="W13" s="10"/>
      <c r="X13" s="11"/>
      <c r="Y13" s="11"/>
      <c r="AA13" s="9" t="s">
        <v>27</v>
      </c>
      <c r="AB13" s="9" t="e">
        <f>(L24+L22)*H18</f>
        <v>#VALUE!</v>
      </c>
    </row>
    <row r="14" spans="4:40" ht="19.899999999999999" customHeight="1" thickBot="1" x14ac:dyDescent="0.3">
      <c r="D14" s="8"/>
      <c r="E14" s="104"/>
      <c r="F14" s="8"/>
      <c r="G14" s="8"/>
      <c r="H14" s="182"/>
      <c r="I14" s="182"/>
      <c r="J14" s="182"/>
      <c r="K14" s="182"/>
      <c r="L14" s="267"/>
      <c r="M14" s="267"/>
      <c r="N14" s="267"/>
      <c r="O14" s="267"/>
      <c r="P14" s="267"/>
      <c r="Q14" s="267"/>
      <c r="R14" s="267"/>
      <c r="S14" s="267"/>
      <c r="T14" s="267"/>
      <c r="U14" s="267"/>
      <c r="V14" s="267"/>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c r="AB15" s="9" t="s">
        <v>123</v>
      </c>
      <c r="AC15" s="9" t="s">
        <v>118</v>
      </c>
      <c r="AD15" s="9" t="s">
        <v>119</v>
      </c>
      <c r="AE15" s="9" t="s">
        <v>120</v>
      </c>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89" t="s">
        <v>127</v>
      </c>
      <c r="AB16" s="86">
        <v>15</v>
      </c>
      <c r="AC16" s="9">
        <f>AB16/15</f>
        <v>1</v>
      </c>
      <c r="AD16" s="86" t="s">
        <v>121</v>
      </c>
      <c r="AE16" s="86" t="s">
        <v>122</v>
      </c>
    </row>
    <row r="17" spans="4:31"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90" t="s">
        <v>128</v>
      </c>
      <c r="AB17" s="86">
        <v>30</v>
      </c>
      <c r="AC17" s="9">
        <f>AB17/15</f>
        <v>2</v>
      </c>
      <c r="AD17" s="86" t="s">
        <v>121</v>
      </c>
      <c r="AE17" s="86" t="s">
        <v>121</v>
      </c>
    </row>
    <row r="18" spans="4:31" ht="19.899999999999999" customHeight="1" thickBot="1" x14ac:dyDescent="0.3">
      <c r="D18" s="8"/>
      <c r="E18" s="104"/>
      <c r="F18" s="8"/>
      <c r="G18" s="8">
        <f>L10</f>
        <v>0</v>
      </c>
      <c r="H18" s="151" t="str">
        <f>IFERROR(VLOOKUP($G$18,$AA$4:$AE$10,2, FALSE), " ")</f>
        <v xml:space="preserve"> </v>
      </c>
      <c r="I18" s="151"/>
      <c r="J18" s="151"/>
      <c r="K18" s="151"/>
      <c r="L18" s="151"/>
      <c r="M18" s="151" t="str">
        <f>IFERROR(VLOOKUP($G$18,$AA$4:$AE$10,3, FALSE)," ")</f>
        <v xml:space="preserve"> </v>
      </c>
      <c r="N18" s="151"/>
      <c r="O18" s="151"/>
      <c r="P18" s="151"/>
      <c r="Q18" s="151"/>
      <c r="R18" s="151" t="str">
        <f>IFERROR(VLOOKUP($G$18,$AA$4:$AE$10,5, FALSE)," ")</f>
        <v xml:space="preserve"> </v>
      </c>
      <c r="S18" s="151"/>
      <c r="T18" s="151"/>
      <c r="U18" s="151"/>
      <c r="V18" s="151"/>
      <c r="W18" s="10"/>
      <c r="X18" s="11"/>
      <c r="Y18" s="11"/>
      <c r="AA18" s="90" t="s">
        <v>134</v>
      </c>
      <c r="AB18" s="86">
        <v>30</v>
      </c>
      <c r="AC18" s="9">
        <f>AB18/15</f>
        <v>2</v>
      </c>
      <c r="AD18" s="86" t="s">
        <v>122</v>
      </c>
      <c r="AE18" s="86" t="s">
        <v>121</v>
      </c>
    </row>
    <row r="19" spans="4:31"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c r="AA19" s="91" t="s">
        <v>129</v>
      </c>
      <c r="AB19" s="86">
        <v>15</v>
      </c>
      <c r="AC19" s="9">
        <f>AB19/15</f>
        <v>1</v>
      </c>
      <c r="AD19" s="86" t="s">
        <v>121</v>
      </c>
      <c r="AE19" s="86" t="s">
        <v>122</v>
      </c>
    </row>
    <row r="20" spans="4:31"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 xml:space="preserve">Number of weeks child attending </v>
      </c>
      <c r="I20" s="152"/>
      <c r="J20" s="152"/>
      <c r="K20" s="152"/>
      <c r="L20" s="153"/>
      <c r="M20" s="153"/>
      <c r="N20" s="153"/>
      <c r="O20"/>
      <c r="P20" s="154" t="s">
        <v>26</v>
      </c>
      <c r="Q20" s="155"/>
      <c r="R20" s="155"/>
      <c r="S20" s="156"/>
      <c r="T20" s="160" t="str">
        <f>IFERROR(($L$22+$L$24)*($H$18/$L$20)," ")</f>
        <v xml:space="preserve"> </v>
      </c>
      <c r="U20" s="161"/>
      <c r="V20" s="162"/>
      <c r="W20" s="10"/>
      <c r="X20" s="11"/>
    </row>
    <row r="21" spans="4:31" ht="19.899999999999999" customHeight="1" thickBot="1" x14ac:dyDescent="0.3">
      <c r="D21" s="8"/>
      <c r="E21" s="104"/>
      <c r="F21" s="8"/>
      <c r="G21" s="8"/>
      <c r="H21" s="152"/>
      <c r="I21" s="152"/>
      <c r="J21" s="152"/>
      <c r="K21" s="152"/>
      <c r="L21" s="153"/>
      <c r="M21" s="153"/>
      <c r="N21" s="153"/>
      <c r="O21"/>
      <c r="P21" s="157"/>
      <c r="Q21" s="158"/>
      <c r="R21" s="158"/>
      <c r="S21" s="159"/>
      <c r="T21" s="163"/>
      <c r="U21" s="164"/>
      <c r="V21" s="165"/>
      <c r="W21" s="10"/>
      <c r="X21" s="11"/>
    </row>
    <row r="22" spans="4:31" ht="19.899999999999999" customHeight="1" thickBot="1" x14ac:dyDescent="0.3">
      <c r="D22" s="8"/>
      <c r="E22" s="104"/>
      <c r="F22" s="8"/>
      <c r="G22" s="8"/>
      <c r="H22" s="260" t="s">
        <v>109</v>
      </c>
      <c r="I22" s="260"/>
      <c r="J22" s="260"/>
      <c r="K22" s="260"/>
      <c r="L22" s="153"/>
      <c r="M22" s="153"/>
      <c r="N22" s="153"/>
      <c r="O22"/>
      <c r="P22" s="261" t="s">
        <v>132</v>
      </c>
      <c r="Q22" s="262"/>
      <c r="R22" s="262"/>
      <c r="S22" s="263"/>
      <c r="T22" s="185" t="str">
        <f>IFERROR(L22*H18/L20, " ")</f>
        <v xml:space="preserve"> </v>
      </c>
      <c r="U22" s="173"/>
      <c r="V22" s="174"/>
      <c r="W22" s="8"/>
      <c r="AA22" s="80" t="s">
        <v>124</v>
      </c>
      <c r="AB22" s="81"/>
      <c r="AC22" s="81"/>
      <c r="AD22" s="82"/>
    </row>
    <row r="23" spans="4:31" ht="19.899999999999999" customHeight="1" thickBot="1" x14ac:dyDescent="0.3">
      <c r="D23" s="8"/>
      <c r="E23" s="104"/>
      <c r="F23" s="8"/>
      <c r="G23" s="8"/>
      <c r="H23" s="260"/>
      <c r="I23" s="260"/>
      <c r="J23" s="260"/>
      <c r="K23" s="260"/>
      <c r="L23" s="153"/>
      <c r="M23" s="153"/>
      <c r="N23" s="153"/>
      <c r="O23"/>
      <c r="P23" s="264"/>
      <c r="Q23" s="265"/>
      <c r="R23" s="265"/>
      <c r="S23" s="266"/>
      <c r="T23" s="186"/>
      <c r="U23" s="164"/>
      <c r="V23" s="175"/>
      <c r="W23" s="8"/>
      <c r="AA23" s="78"/>
      <c r="AB23" s="9" t="s">
        <v>1</v>
      </c>
      <c r="AC23" s="9" t="s">
        <v>2</v>
      </c>
      <c r="AD23" s="21"/>
    </row>
    <row r="24" spans="4:31" ht="19.899999999999999" customHeight="1" thickBot="1" x14ac:dyDescent="0.3">
      <c r="D24" s="8"/>
      <c r="E24" s="104"/>
      <c r="F24" s="8"/>
      <c r="G24" s="8"/>
      <c r="H24" s="260" t="s">
        <v>130</v>
      </c>
      <c r="I24" s="260"/>
      <c r="J24" s="260"/>
      <c r="K24" s="260"/>
      <c r="L24" s="153"/>
      <c r="M24" s="153"/>
      <c r="N24" s="153"/>
      <c r="O24"/>
      <c r="P24" s="261" t="s">
        <v>133</v>
      </c>
      <c r="Q24" s="262"/>
      <c r="R24" s="262"/>
      <c r="S24" s="263"/>
      <c r="T24" s="185" t="str">
        <f>IFERROR(L24*H18/L20, " ")</f>
        <v xml:space="preserve"> </v>
      </c>
      <c r="U24" s="173"/>
      <c r="V24" s="174"/>
      <c r="W24" s="8"/>
      <c r="AA24" s="78">
        <f>L10</f>
        <v>0</v>
      </c>
      <c r="AB24" s="9" t="e">
        <f>VLOOKUP(AA24,AA4:AC10,2,FALSE)</f>
        <v>#N/A</v>
      </c>
      <c r="AC24" s="9" t="e">
        <f>VLOOKUP(AA24,AA4:AC10,3,FALSE)</f>
        <v>#N/A</v>
      </c>
      <c r="AD24" s="21"/>
    </row>
    <row r="25" spans="4:31" ht="19.899999999999999" customHeight="1" thickBot="1" x14ac:dyDescent="0.3">
      <c r="D25" s="8"/>
      <c r="E25" s="104"/>
      <c r="F25" s="8"/>
      <c r="G25" s="8"/>
      <c r="H25" s="260"/>
      <c r="I25" s="260"/>
      <c r="J25" s="260"/>
      <c r="K25" s="260"/>
      <c r="L25" s="153"/>
      <c r="M25" s="153"/>
      <c r="N25" s="153"/>
      <c r="O25" s="8"/>
      <c r="P25" s="264"/>
      <c r="Q25" s="265"/>
      <c r="R25" s="265"/>
      <c r="S25" s="266"/>
      <c r="T25" s="186"/>
      <c r="U25" s="164"/>
      <c r="V25" s="175"/>
      <c r="W25" s="8"/>
      <c r="AA25" s="78"/>
      <c r="AD25" s="21"/>
    </row>
    <row r="26" spans="4:31"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 xml:space="preserve"> </v>
      </c>
      <c r="M26" s="167"/>
      <c r="N26" s="167"/>
      <c r="O26" s="8"/>
      <c r="P26" s="168" t="str">
        <f>IF(OR($L$10=$AA$4,$L$10=$AA$5,$L$10=$AA$6), "Unallocated Hours (this term)", IF($L$10=$AA$10, "Unallocated Hours (this year)", IF(OR($L$10=$AA$7,$L$10=$AA$8,$L$10=$AA$9), "Unallocated hours for these 2 terms", " ")))</f>
        <v xml:space="preserve"> </v>
      </c>
      <c r="Q26" s="169"/>
      <c r="R26" s="169"/>
      <c r="S26" s="170"/>
      <c r="T26" s="172" t="str">
        <f>IFERROR(R18-(L20*T20), " ")</f>
        <v xml:space="preserve"> </v>
      </c>
      <c r="U26" s="173"/>
      <c r="V26" s="174"/>
      <c r="W26" s="8"/>
      <c r="AA26" s="78"/>
      <c r="AB26" s="9" t="s">
        <v>123</v>
      </c>
      <c r="AC26" s="9" t="s">
        <v>125</v>
      </c>
      <c r="AD26" s="21" t="s">
        <v>126</v>
      </c>
    </row>
    <row r="27" spans="4:31"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79">
        <f>L13</f>
        <v>0</v>
      </c>
      <c r="AB27" s="25" t="e">
        <f>VLOOKUP($AA$27,$AA$15:$AE$19,2,FALSE)</f>
        <v>#N/A</v>
      </c>
      <c r="AC27" s="25" t="e">
        <f>IF(VLOOKUP($AA$27,$AA$15:$AE$19,4,FALSE)="Y",15,0)</f>
        <v>#N/A</v>
      </c>
      <c r="AD27" s="26" t="e">
        <f>IF(VLOOKUP($AA$27,$AA$15:$AE$19,5,FALSE)="Y",
    IF($AA$27="Working Parent Family Expanded 30 Hours (9 Months to 2 Year Olds)", 30, 15),
0)</f>
        <v>#N/A</v>
      </c>
    </row>
    <row r="28" spans="4:31" ht="15" x14ac:dyDescent="0.25">
      <c r="D28" s="8"/>
      <c r="E28" s="104"/>
      <c r="F28" s="8"/>
      <c r="G28" s="8"/>
      <c r="H28" s="31"/>
      <c r="I28" s="8"/>
      <c r="J28" s="8"/>
      <c r="K28" s="8"/>
      <c r="L28" s="8"/>
      <c r="M28" s="8"/>
      <c r="N28" s="8"/>
      <c r="O28" s="8"/>
      <c r="P28" s="8"/>
      <c r="Q28" s="8"/>
      <c r="R28" s="8"/>
      <c r="S28" s="8"/>
      <c r="T28" s="8"/>
      <c r="U28" s="8"/>
      <c r="V28"/>
      <c r="W28" s="8"/>
    </row>
    <row r="29" spans="4:31" ht="15" x14ac:dyDescent="0.25">
      <c r="D29" s="8"/>
      <c r="E29" s="104"/>
      <c r="F29" s="8"/>
      <c r="G29" s="8"/>
      <c r="H29" s="31" t="e">
        <f>IF($L$20&gt;$AC$24, "The number of weeks attending is greater than is available.", " ")</f>
        <v>#N/A</v>
      </c>
      <c r="I29" s="8"/>
      <c r="J29" s="8"/>
      <c r="K29" s="8"/>
      <c r="L29" s="8"/>
      <c r="M29" s="8"/>
      <c r="N29" s="8"/>
      <c r="O29" s="8"/>
      <c r="P29" s="8"/>
      <c r="Q29" s="8"/>
      <c r="R29" s="8"/>
      <c r="S29" s="8"/>
      <c r="T29" s="8"/>
      <c r="U29" s="8"/>
      <c r="V29"/>
      <c r="W29" s="8"/>
    </row>
    <row r="30" spans="4:31" ht="15" x14ac:dyDescent="0.25">
      <c r="D30" s="8"/>
      <c r="E30" s="104"/>
      <c r="F30" s="8"/>
      <c r="G30" s="8"/>
      <c r="H30" s="31" t="str" cm="1">
        <f t="array" ref="H30">_xlfn.IFS(AND($L$13=$AA$16,L24&gt;0),"This child is not entitled to extended hours.",AND($L$13=$AA$19,L24&gt;0),"This child is not entitled to expanded/extended hours.",AND($L$13=$AA$18,L22&gt;0),"This child is not entitled to funded/universal hours.",TRUE(),"")</f>
        <v/>
      </c>
      <c r="I30" s="8"/>
      <c r="J30" s="8"/>
      <c r="K30" s="8"/>
      <c r="L30" s="8"/>
      <c r="M30" s="8"/>
      <c r="N30" s="8"/>
      <c r="O30" s="8"/>
      <c r="P30" s="8"/>
      <c r="Q30" s="8"/>
      <c r="R30" s="8"/>
      <c r="S30" s="8"/>
      <c r="T30" s="8"/>
      <c r="U30" s="8"/>
      <c r="V30"/>
      <c r="W30" s="8"/>
    </row>
    <row r="31" spans="4:31" ht="15" x14ac:dyDescent="0.25">
      <c r="D31" s="8"/>
      <c r="E31" s="104"/>
      <c r="F31" s="8"/>
      <c r="G31" s="8"/>
      <c r="H31" s="31" t="e" cm="1">
        <f t="array" ref="H31">_xlfn.IFS(AND($L$13=$AA$16,$L$22&gt;$AC$27),"You cannot claim more than 15 universal hours per week.",AND($L$13=$AA$17,OR($L$22&gt;$AC$27,$L$24&gt;$AD$27)),"You cannot claim more than 15 universal and 15 extended hours per week",AND($L$13=$AA$18,$L$24&gt;$AD$27),"You cannot claim more than 15 expanded hours per week.",AND($L$13=$AA$19,$L$22&gt;$AC$27),"You cannot claim more than 15 funded hours per week.",TRUE(),"")</f>
        <v>#N/A</v>
      </c>
      <c r="I31" s="8"/>
      <c r="J31" s="8"/>
      <c r="K31" s="8"/>
      <c r="L31" s="8"/>
      <c r="M31" s="8"/>
      <c r="N31" s="8"/>
      <c r="O31" s="8"/>
      <c r="P31" s="8"/>
      <c r="Q31" s="8"/>
      <c r="R31" s="8"/>
      <c r="S31" s="8"/>
      <c r="T31" s="8"/>
      <c r="U31" s="8"/>
      <c r="V31"/>
      <c r="W31" s="8"/>
    </row>
    <row r="32" spans="4:31" ht="15" x14ac:dyDescent="0.25">
      <c r="D32" s="8"/>
      <c r="E32" s="104"/>
      <c r="F32" s="8"/>
      <c r="G32" s="8"/>
      <c r="H32" s="31"/>
      <c r="I32" s="8"/>
      <c r="J32" s="8"/>
      <c r="K32" s="8"/>
      <c r="L32" s="8"/>
      <c r="M32" s="8"/>
      <c r="N32" s="8"/>
      <c r="O32" s="8"/>
      <c r="P32" s="8"/>
      <c r="Q32" s="8"/>
      <c r="R32" s="8"/>
      <c r="S32" s="8"/>
      <c r="T32" s="8"/>
      <c r="U32" s="8"/>
      <c r="V32"/>
      <c r="W32" s="8"/>
    </row>
    <row r="33" spans="4:23" ht="19.899999999999999" customHeight="1" thickBot="1" x14ac:dyDescent="0.3">
      <c r="D33" s="8"/>
      <c r="E33" s="8"/>
      <c r="F33" s="8"/>
      <c r="G33" s="8"/>
      <c r="H33" s="8"/>
      <c r="I33" s="8"/>
      <c r="J33" s="8"/>
      <c r="K33" s="8"/>
      <c r="L33" s="8"/>
      <c r="M33" s="8"/>
      <c r="N33" s="8"/>
      <c r="O33" s="8"/>
      <c r="P33" s="8"/>
      <c r="Q33" s="8"/>
      <c r="R33" s="8"/>
      <c r="S33" s="8"/>
      <c r="T33" s="8"/>
      <c r="U33" s="8"/>
      <c r="V33"/>
      <c r="W33" s="8"/>
    </row>
    <row r="34" spans="4:23" ht="19.899999999999999" customHeight="1" thickBot="1" x14ac:dyDescent="0.3">
      <c r="D34" s="8"/>
      <c r="E34" s="104" t="s">
        <v>33</v>
      </c>
      <c r="F34" s="8"/>
      <c r="G34" s="8"/>
      <c r="H34" s="137" t="s">
        <v>34</v>
      </c>
      <c r="I34" s="138"/>
      <c r="J34" s="138"/>
      <c r="K34" s="138"/>
      <c r="L34" s="138"/>
      <c r="M34" s="138"/>
      <c r="N34" s="138"/>
      <c r="O34" s="138"/>
      <c r="P34" s="138"/>
      <c r="Q34" s="138"/>
      <c r="R34" s="138"/>
      <c r="S34" s="138"/>
      <c r="T34" s="138"/>
      <c r="U34" s="138"/>
      <c r="V34" s="139"/>
      <c r="W34" s="8"/>
    </row>
    <row r="35" spans="4:23" ht="19.899999999999999" customHeight="1" thickBot="1" x14ac:dyDescent="0.3">
      <c r="D35" s="8"/>
      <c r="E35" s="104"/>
      <c r="F35" s="8"/>
      <c r="G35" s="8"/>
      <c r="H35" s="140" t="s">
        <v>35</v>
      </c>
      <c r="I35" s="141"/>
      <c r="J35" s="141"/>
      <c r="K35" s="142">
        <v>10</v>
      </c>
      <c r="L35" s="143"/>
      <c r="M35" s="141" t="s">
        <v>36</v>
      </c>
      <c r="N35" s="141"/>
      <c r="O35" s="141"/>
      <c r="P35" s="142">
        <v>0</v>
      </c>
      <c r="Q35" s="143"/>
      <c r="R35" s="141" t="s">
        <v>37</v>
      </c>
      <c r="S35" s="141"/>
      <c r="T35" s="141"/>
      <c r="U35" s="142">
        <v>10</v>
      </c>
      <c r="V35" s="143"/>
      <c r="W35" s="8"/>
    </row>
    <row r="36" spans="4:23" ht="8.4499999999999993" customHeight="1" x14ac:dyDescent="0.25">
      <c r="D36" s="8"/>
      <c r="E36" s="104"/>
      <c r="F36" s="8"/>
      <c r="G36" s="8"/>
      <c r="H36" s="8"/>
      <c r="I36" s="8"/>
      <c r="J36" s="8"/>
      <c r="K36" s="8"/>
      <c r="L36" s="8"/>
      <c r="M36" s="8"/>
      <c r="N36" s="8"/>
      <c r="O36" s="8"/>
      <c r="P36" s="8"/>
      <c r="Q36" s="8"/>
      <c r="R36" s="8"/>
      <c r="S36" s="8"/>
      <c r="T36" s="8"/>
      <c r="U36" s="8"/>
      <c r="V36"/>
      <c r="W36" s="8"/>
    </row>
    <row r="37" spans="4:23" ht="19.899999999999999" customHeight="1" x14ac:dyDescent="0.25">
      <c r="D37" s="8"/>
      <c r="E37" s="104"/>
      <c r="F37" s="8"/>
      <c r="G37" s="8"/>
      <c r="H37" s="144" t="s">
        <v>38</v>
      </c>
      <c r="I37" s="144"/>
      <c r="J37" s="144" t="s">
        <v>39</v>
      </c>
      <c r="K37" s="144"/>
      <c r="L37" s="144"/>
      <c r="M37" s="144"/>
      <c r="N37" s="144"/>
      <c r="O37" s="144" t="s">
        <v>40</v>
      </c>
      <c r="P37" s="144"/>
      <c r="Q37" s="144"/>
      <c r="R37" s="144"/>
      <c r="S37" s="145" t="s">
        <v>41</v>
      </c>
      <c r="T37" s="145"/>
      <c r="U37" s="146" t="s">
        <v>42</v>
      </c>
      <c r="V37" s="146"/>
      <c r="W37" s="8"/>
    </row>
    <row r="38" spans="4:23" ht="19.899999999999999" customHeight="1" x14ac:dyDescent="0.25">
      <c r="D38" s="8"/>
      <c r="E38" s="104"/>
      <c r="F38" s="8"/>
      <c r="G38" s="8"/>
      <c r="H38" s="144"/>
      <c r="I38" s="144"/>
      <c r="J38" s="144"/>
      <c r="K38" s="144"/>
      <c r="L38" s="144"/>
      <c r="M38" s="144"/>
      <c r="N38" s="144"/>
      <c r="O38" s="249" t="s">
        <v>111</v>
      </c>
      <c r="P38" s="250"/>
      <c r="Q38" s="249" t="s">
        <v>110</v>
      </c>
      <c r="R38" s="250"/>
      <c r="S38" s="145"/>
      <c r="T38" s="145"/>
      <c r="U38" s="146"/>
      <c r="V38" s="146"/>
      <c r="W38" s="8"/>
    </row>
    <row r="39" spans="4:23" ht="19.899999999999999" customHeight="1" x14ac:dyDescent="0.25">
      <c r="D39" s="8"/>
      <c r="E39" s="104"/>
      <c r="F39" s="8"/>
      <c r="G39" s="8"/>
      <c r="H39" s="132" t="s">
        <v>35</v>
      </c>
      <c r="I39" s="132"/>
      <c r="J39" s="32">
        <v>1</v>
      </c>
      <c r="K39" s="133" t="str">
        <f>IF(OR($L$10=$AA$5,$L$10=$AA$10, $L$10=$AA$7,$L$10=$AA$9),$L$5, " ")</f>
        <v xml:space="preserve"> </v>
      </c>
      <c r="L39" s="133"/>
      <c r="M39" s="133"/>
      <c r="N39" s="133"/>
      <c r="O39" s="134" t="str">
        <f>IFERROR(IF($L$10=$AA$5, $T$22, IF($L$10=$AA$10,($L$22*$AB$5/$S$39), IF($L$10=$AA$7,($L$22*$AB$5/$S$39), IF($L$10=$AA$9,($L$22*$AB$5/$S$39), " ")))), " ")</f>
        <v xml:space="preserve"> </v>
      </c>
      <c r="P39" s="134"/>
      <c r="Q39" s="134" t="str">
        <f>IFERROR(IF($L$10=$AA$5, $T$24, IF($L$10=$AA$10,($L$24*$AB$5/$S$39), IF($L$10=$AA$7,($L$24*$AB$5/$S$39), IF($L$10=$AA$9,($L$24*$AB$5/$S$39), " ")))), " ")</f>
        <v xml:space="preserve"> </v>
      </c>
      <c r="R39" s="134"/>
      <c r="S39" s="135" t="str">
        <f>IF($L$10=$AA$5, $L$20, IF(OR($L$10=$AA$10, $L$10=$AA$7, $L$10=$AA$9),$K$35," "))</f>
        <v xml:space="preserve"> </v>
      </c>
      <c r="T39" s="136"/>
      <c r="U39" s="134" t="str">
        <f>IFERROR(IF($L$10=$AA$5, (($O$39+$Q$39)*$S$39), IF(OR($L$10=$AA$7, $L$10=$AA$9, $L$10=$AA$10), (($O$39+$Q$39)*$S$39)," "))," ")</f>
        <v xml:space="preserve"> </v>
      </c>
      <c r="V39" s="134"/>
      <c r="W39" s="8"/>
    </row>
    <row r="40" spans="4:23" ht="19.899999999999999" customHeight="1" x14ac:dyDescent="0.25">
      <c r="D40" s="8"/>
      <c r="E40" s="104"/>
      <c r="F40" s="8"/>
      <c r="G40" s="8"/>
      <c r="H40" s="132"/>
      <c r="I40" s="132"/>
      <c r="J40" s="32">
        <v>2</v>
      </c>
      <c r="K40" s="133"/>
      <c r="L40" s="133"/>
      <c r="M40" s="133"/>
      <c r="N40" s="133"/>
      <c r="O40" s="134"/>
      <c r="P40" s="134"/>
      <c r="Q40" s="134"/>
      <c r="R40" s="134"/>
      <c r="S40" s="133"/>
      <c r="T40" s="133"/>
      <c r="U40" s="134"/>
      <c r="V40" s="134"/>
      <c r="W40" s="8"/>
    </row>
    <row r="41" spans="4:23" ht="19.899999999999999" customHeight="1" x14ac:dyDescent="0.25">
      <c r="D41" s="8"/>
      <c r="E41" s="104"/>
      <c r="F41" s="8"/>
      <c r="G41" s="8"/>
      <c r="H41" s="132" t="s">
        <v>36</v>
      </c>
      <c r="I41" s="132"/>
      <c r="J41" s="32">
        <v>1</v>
      </c>
      <c r="K41" s="133" t="str">
        <f>IF(OR($L$10=$AA$4,$L$10=$AA$10, $L$10=$AA$7,$L$10=$AA$8),$L$5, " ")</f>
        <v xml:space="preserve"> </v>
      </c>
      <c r="L41" s="133"/>
      <c r="M41" s="133"/>
      <c r="N41" s="133"/>
      <c r="O41" s="134" t="str">
        <f>IFERROR(IF($L$10=$AA$4, $T$22, IF($L$10=$AA$10,($L$22*$AB$4/$S$41), IF($L$10=$AA$7,($L$22*$AB$4/$S$41), IF($L$10=$AA$8,($L$22*$AB$4/$S$41), " ")))), " ")</f>
        <v xml:space="preserve"> </v>
      </c>
      <c r="P41" s="134"/>
      <c r="Q41" s="134" t="str">
        <f>IFERROR(IF($L$10=$AA$4, $T$24, IF($L$10=$AA$10,($L$24*$AB$4/$S$41), IF($L$10=$AA$7,($L$24*$AB$4/$S$41), IF($L$10=$AA$8,($L$24*$AB$4/$S$41), " ")))), " ")</f>
        <v xml:space="preserve"> </v>
      </c>
      <c r="R41" s="134"/>
      <c r="S41" s="133" t="str">
        <f>IF($L$10=$AA$4, $L$20, IF(OR($L$10=$AA$10, $L$10=$AA$7, $L$10=$AA$8),$P$35," "))</f>
        <v xml:space="preserve"> </v>
      </c>
      <c r="T41" s="133"/>
      <c r="U41" s="148" t="str">
        <f>IFERROR(IF($L$10=$AA$4, (($O$41+$Q$41)*$S$41),  IF(OR($L$10=$AA$7, $L$10=$AA$8,$L$10=$AA$10), (($O$41+$Q$41)*$S$41)," "))," ")</f>
        <v xml:space="preserve"> </v>
      </c>
      <c r="V41" s="149"/>
      <c r="W41" s="8"/>
    </row>
    <row r="42" spans="4:23" ht="19.899999999999999" customHeight="1" x14ac:dyDescent="0.25">
      <c r="D42" s="8"/>
      <c r="E42" s="104"/>
      <c r="F42" s="8"/>
      <c r="G42" s="8"/>
      <c r="H42" s="132"/>
      <c r="I42" s="132"/>
      <c r="J42" s="32">
        <v>2</v>
      </c>
      <c r="K42" s="133"/>
      <c r="L42" s="133"/>
      <c r="M42" s="133"/>
      <c r="N42" s="133"/>
      <c r="O42" s="134"/>
      <c r="P42" s="134"/>
      <c r="Q42" s="134"/>
      <c r="R42" s="134"/>
      <c r="S42" s="133"/>
      <c r="T42" s="133"/>
      <c r="U42" s="134"/>
      <c r="V42" s="134"/>
      <c r="W42" s="8"/>
    </row>
    <row r="43" spans="4:23" ht="19.899999999999999" customHeight="1" x14ac:dyDescent="0.25">
      <c r="D43" s="8"/>
      <c r="E43" s="104"/>
      <c r="F43" s="8"/>
      <c r="G43" s="8"/>
      <c r="H43" s="132" t="s">
        <v>37</v>
      </c>
      <c r="I43" s="132"/>
      <c r="J43" s="32">
        <v>1</v>
      </c>
      <c r="K43" s="133" t="str">
        <f>IF(OR($L$10=$AA$6,$L$10=$AA$10, $L$10=$AA$8,$L$10=$AA$9),$L$5, " ")</f>
        <v xml:space="preserve"> </v>
      </c>
      <c r="L43" s="133"/>
      <c r="M43" s="133"/>
      <c r="N43" s="133"/>
      <c r="O43" s="134" t="str">
        <f>IFERROR(IF($L$10=$AA$6, $T$22, IF($L$10=$AA$10,($L$22*$AB$6/$S$43), IF($L$10=$AA$9,($L$22*$AB$6/$S$43), IF($L$10=$AA$8,($L$22*$AB$6/$S$43), " ")))), " ")</f>
        <v xml:space="preserve"> </v>
      </c>
      <c r="P43" s="134"/>
      <c r="Q43" s="134" t="str">
        <f>IFERROR(IF($L$10=$AA$6, $T$24, IF($L$10=$AA$10,($L$24*$AB$6/$S$43), IF($L$10=$AA$9,($L$24*$AB$6/$S$43), IF($L$10=$AA$8,($L$24*$AB$6/$S$43), " ")))), " ")</f>
        <v xml:space="preserve"> </v>
      </c>
      <c r="R43" s="134"/>
      <c r="S43" s="133" t="str">
        <f>IF($L$10=$AA$6, $L$20, IF(OR($L$10=$AA$10, $L$10=$AA$9, $L$10=$AA$8),$U$35," "))</f>
        <v xml:space="preserve"> </v>
      </c>
      <c r="T43" s="133"/>
      <c r="U43" s="134" t="str">
        <f>IFERROR(IF($L$10=$AA$6, (($O$43+$Q$43)*$S$43), IF(OR($L$10=$AA$8, $L$10=$AA$9,$L$10=$AA$10), (($O$43+$Q$43)*$S$43)," "))," ")</f>
        <v xml:space="preserve"> </v>
      </c>
      <c r="V43" s="134"/>
      <c r="W43" s="8"/>
    </row>
    <row r="44" spans="4:23" ht="19.899999999999999" customHeight="1" x14ac:dyDescent="0.25">
      <c r="D44" s="8"/>
      <c r="E44" s="104"/>
      <c r="F44" s="8"/>
      <c r="G44" s="8"/>
      <c r="H44" s="132"/>
      <c r="I44" s="132"/>
      <c r="J44" s="32">
        <v>2</v>
      </c>
      <c r="K44" s="133"/>
      <c r="L44" s="133"/>
      <c r="M44" s="133"/>
      <c r="N44" s="133"/>
      <c r="O44" s="134"/>
      <c r="P44" s="134"/>
      <c r="Q44" s="133"/>
      <c r="R44" s="133"/>
      <c r="S44" s="133"/>
      <c r="T44" s="133"/>
      <c r="U44" s="133"/>
      <c r="V44" s="133"/>
      <c r="W44" s="8"/>
    </row>
    <row r="45" spans="4:23" ht="15" x14ac:dyDescent="0.25">
      <c r="D45" s="8"/>
      <c r="E45" s="104"/>
      <c r="F45" s="8"/>
      <c r="G45" s="8"/>
      <c r="H45" s="33" t="str">
        <f>IF(L10=AA10, "If stretching over the year, please remember to enter weeks attending per term.", " ")</f>
        <v xml:space="preserve"> </v>
      </c>
      <c r="I45" s="34"/>
      <c r="J45" s="34"/>
      <c r="K45" s="34"/>
      <c r="L45" s="34"/>
      <c r="M45" s="34"/>
      <c r="N45" s="34"/>
      <c r="O45" s="34"/>
      <c r="P45" s="34"/>
      <c r="Q45" s="34"/>
      <c r="R45" s="34"/>
      <c r="S45" s="34"/>
      <c r="T45" s="34"/>
      <c r="U45" s="34"/>
      <c r="V45" s="34"/>
      <c r="W45" s="8"/>
    </row>
    <row r="46" spans="4:23" ht="36.6" customHeight="1" x14ac:dyDescent="0.25">
      <c r="D46" s="8"/>
      <c r="E46" s="104"/>
      <c r="F46" s="8"/>
      <c r="G46" s="8"/>
      <c r="H46" s="128" t="str">
        <f>IF(SUM(S39:T44)&gt;L20, "The sum of the number of weeks you have entered per term is greater than the number of weeks the child is attending. Please edit the number of weeks the child will attend per term.", " ")</f>
        <v xml:space="preserve"> </v>
      </c>
      <c r="I46" s="128"/>
      <c r="J46" s="128"/>
      <c r="K46" s="128"/>
      <c r="L46" s="128"/>
      <c r="M46" s="128"/>
      <c r="N46" s="128"/>
      <c r="O46" s="128"/>
      <c r="P46" s="128"/>
      <c r="Q46" s="128"/>
      <c r="R46" s="128"/>
      <c r="S46" s="128"/>
      <c r="T46" s="128"/>
      <c r="U46" s="128"/>
      <c r="V46" s="128"/>
      <c r="W46" s="8"/>
    </row>
    <row r="47" spans="4:23" ht="22.9" customHeight="1" x14ac:dyDescent="0.25">
      <c r="D47" s="8"/>
      <c r="E47" s="104"/>
      <c r="F47" s="8"/>
      <c r="G47" s="8"/>
      <c r="H47" s="128" t="str">
        <f>IF(SUM(S39:T44)&lt;L20, "The sum of the number of weeks you have entered per term is lower than the number of weeks the child is attending. Please edit the number of weeks the child will attend per term.", " ")</f>
        <v xml:space="preserve"> </v>
      </c>
      <c r="I47" s="128"/>
      <c r="J47" s="128"/>
      <c r="K47" s="128"/>
      <c r="L47" s="128"/>
      <c r="M47" s="128"/>
      <c r="N47" s="128"/>
      <c r="O47" s="128"/>
      <c r="P47" s="128"/>
      <c r="Q47" s="128"/>
      <c r="R47" s="128"/>
      <c r="S47" s="128"/>
      <c r="T47" s="128"/>
      <c r="U47" s="128"/>
      <c r="V47" s="128"/>
      <c r="W47" s="8"/>
    </row>
    <row r="48" spans="4:23" ht="19.899999999999999" customHeight="1" x14ac:dyDescent="0.25">
      <c r="D48" s="8"/>
      <c r="E48" s="35"/>
      <c r="F48" s="8"/>
      <c r="G48" s="8"/>
      <c r="H48" s="8"/>
      <c r="I48" s="8"/>
      <c r="J48" s="8"/>
      <c r="K48" s="8"/>
      <c r="L48" s="8"/>
      <c r="M48" s="8"/>
      <c r="N48" s="8"/>
      <c r="O48" s="8"/>
      <c r="P48" s="8"/>
      <c r="Q48" s="8"/>
      <c r="R48" s="8"/>
      <c r="S48" s="8"/>
      <c r="T48" s="8"/>
      <c r="U48" s="8"/>
      <c r="V48"/>
      <c r="W48" s="8"/>
    </row>
    <row r="49" spans="4:27" ht="19.899999999999999" customHeight="1" x14ac:dyDescent="0.25">
      <c r="D49" s="8"/>
      <c r="E49" s="104" t="s">
        <v>45</v>
      </c>
      <c r="F49" s="8"/>
      <c r="G49" s="8"/>
      <c r="H49" s="16" t="s">
        <v>102</v>
      </c>
      <c r="I49" s="8"/>
      <c r="J49" s="8"/>
      <c r="K49" s="8"/>
      <c r="L49" s="8"/>
      <c r="M49" s="8"/>
      <c r="N49" s="8"/>
      <c r="O49" s="8"/>
      <c r="P49" s="8"/>
      <c r="Q49" s="8"/>
      <c r="R49" s="8"/>
      <c r="S49" s="8"/>
      <c r="T49" s="8"/>
      <c r="U49" s="8"/>
      <c r="V49"/>
      <c r="W49" s="8"/>
    </row>
    <row r="50" spans="4:27" ht="19.899999999999999" customHeight="1" x14ac:dyDescent="0.25">
      <c r="D50" s="8"/>
      <c r="E50" s="104"/>
      <c r="F50" s="8"/>
      <c r="G50" s="8"/>
      <c r="H50" s="118" t="s">
        <v>47</v>
      </c>
      <c r="I50" s="119"/>
      <c r="J50" s="118" t="s">
        <v>48</v>
      </c>
      <c r="K50" s="119"/>
      <c r="L50" s="119"/>
      <c r="M50" s="118" t="s">
        <v>49</v>
      </c>
      <c r="N50" s="124"/>
      <c r="O50" s="119" t="s">
        <v>112</v>
      </c>
      <c r="P50" s="124"/>
      <c r="Q50" s="119" t="s">
        <v>113</v>
      </c>
      <c r="R50" s="124"/>
      <c r="S50" s="254" t="s">
        <v>114</v>
      </c>
      <c r="T50" s="255"/>
      <c r="U50" s="254" t="s">
        <v>115</v>
      </c>
      <c r="V50" s="255"/>
      <c r="W50" s="8"/>
    </row>
    <row r="51" spans="4:27" ht="19.899999999999999" customHeight="1" x14ac:dyDescent="0.25">
      <c r="D51" s="8"/>
      <c r="E51" s="104"/>
      <c r="F51" s="8"/>
      <c r="G51" s="8"/>
      <c r="H51" s="120"/>
      <c r="I51" s="121"/>
      <c r="J51" s="120"/>
      <c r="K51" s="121"/>
      <c r="L51" s="121"/>
      <c r="M51" s="120"/>
      <c r="N51" s="125"/>
      <c r="O51" s="121"/>
      <c r="P51" s="125"/>
      <c r="Q51" s="121"/>
      <c r="R51" s="125"/>
      <c r="S51" s="256"/>
      <c r="T51" s="257"/>
      <c r="U51" s="256"/>
      <c r="V51" s="257"/>
      <c r="W51" s="8"/>
    </row>
    <row r="52" spans="4:27" ht="19.899999999999999" customHeight="1" x14ac:dyDescent="0.25">
      <c r="D52" s="8"/>
      <c r="E52" s="104"/>
      <c r="F52" s="8"/>
      <c r="G52" s="8"/>
      <c r="H52" s="120"/>
      <c r="I52" s="121"/>
      <c r="J52" s="120"/>
      <c r="K52" s="121"/>
      <c r="L52" s="121"/>
      <c r="M52" s="120"/>
      <c r="N52" s="125"/>
      <c r="O52" s="121"/>
      <c r="P52" s="125"/>
      <c r="Q52" s="121"/>
      <c r="R52" s="125"/>
      <c r="S52" s="256"/>
      <c r="T52" s="257"/>
      <c r="U52" s="256"/>
      <c r="V52" s="257"/>
      <c r="W52" s="8"/>
    </row>
    <row r="53" spans="4:27" ht="19.899999999999999" customHeight="1" x14ac:dyDescent="0.25">
      <c r="D53" s="8"/>
      <c r="E53" s="104"/>
      <c r="F53" s="8"/>
      <c r="G53" s="8"/>
      <c r="H53" s="122"/>
      <c r="I53" s="123"/>
      <c r="J53" s="122"/>
      <c r="K53" s="123"/>
      <c r="L53" s="123"/>
      <c r="M53" s="122"/>
      <c r="N53" s="126"/>
      <c r="O53" s="123"/>
      <c r="P53" s="126"/>
      <c r="Q53" s="123"/>
      <c r="R53" s="126"/>
      <c r="S53" s="258"/>
      <c r="T53" s="259"/>
      <c r="U53" s="258"/>
      <c r="V53" s="259"/>
      <c r="W53" s="8"/>
    </row>
    <row r="54" spans="4:27" ht="19.899999999999999" customHeight="1" x14ac:dyDescent="0.25">
      <c r="D54" s="8"/>
      <c r="E54" s="104"/>
      <c r="F54" s="8"/>
      <c r="G54" s="8"/>
      <c r="H54" s="130" t="str">
        <f>IFERROR($S$39, "0.00")</f>
        <v xml:space="preserve"> </v>
      </c>
      <c r="I54" s="130"/>
      <c r="J54" s="131" t="str">
        <f>IFERROR(SUM(O39+Q39), "0.00")</f>
        <v>0.00</v>
      </c>
      <c r="K54" s="131"/>
      <c r="L54" s="131"/>
      <c r="M54" s="131" t="str">
        <f>IFERROR(U39,"0.00")</f>
        <v xml:space="preserve"> </v>
      </c>
      <c r="N54" s="131"/>
      <c r="O54" s="131" t="str">
        <f>IFERROR(O39, "0.00")</f>
        <v xml:space="preserve"> </v>
      </c>
      <c r="P54" s="131"/>
      <c r="Q54" s="131" t="str">
        <f>IFERROR(O39*S39, "0.00")</f>
        <v>0.00</v>
      </c>
      <c r="R54" s="131"/>
      <c r="S54" s="131" t="str">
        <f>IFERROR(Q39, "0.00")</f>
        <v xml:space="preserve"> </v>
      </c>
      <c r="T54" s="131"/>
      <c r="U54" s="131" t="str">
        <f>IFERROR(Q39*S39, "0.00")</f>
        <v>0.00</v>
      </c>
      <c r="V54" s="131"/>
      <c r="W54" s="8"/>
    </row>
    <row r="55" spans="4:27" ht="19.899999999999999" customHeight="1" x14ac:dyDescent="0.25">
      <c r="D55" s="8"/>
      <c r="E55" s="104"/>
      <c r="F55" s="8"/>
      <c r="G55" s="8"/>
      <c r="H55" s="130"/>
      <c r="I55" s="130"/>
      <c r="J55" s="131"/>
      <c r="K55" s="131"/>
      <c r="L55" s="131"/>
      <c r="M55" s="131"/>
      <c r="N55" s="131"/>
      <c r="O55" s="131"/>
      <c r="P55" s="131"/>
      <c r="Q55" s="131"/>
      <c r="R55" s="131"/>
      <c r="S55" s="131"/>
      <c r="T55" s="131"/>
      <c r="U55" s="131"/>
      <c r="V55" s="131"/>
      <c r="W55" s="8"/>
    </row>
    <row r="56" spans="4:27" ht="19.899999999999999" customHeight="1" x14ac:dyDescent="0.25">
      <c r="D56" s="8"/>
      <c r="E56" s="104"/>
      <c r="F56" s="8"/>
      <c r="G56" s="8"/>
      <c r="H56" s="36" t="s">
        <v>103</v>
      </c>
      <c r="I56"/>
      <c r="J56"/>
      <c r="K56"/>
      <c r="L56"/>
      <c r="M56"/>
      <c r="N56" s="8"/>
      <c r="O56"/>
      <c r="P56" s="8"/>
      <c r="Q56"/>
      <c r="R56" s="8"/>
      <c r="S56"/>
      <c r="T56" s="8"/>
      <c r="U56"/>
      <c r="V56"/>
      <c r="W56" s="8"/>
    </row>
    <row r="57" spans="4:27" ht="19.899999999999999" customHeight="1" x14ac:dyDescent="0.25">
      <c r="D57" s="8"/>
      <c r="E57" s="104"/>
      <c r="F57" s="8"/>
      <c r="G57" s="8"/>
      <c r="H57" s="118" t="s">
        <v>47</v>
      </c>
      <c r="I57" s="119"/>
      <c r="J57" s="118" t="s">
        <v>48</v>
      </c>
      <c r="K57" s="119"/>
      <c r="L57" s="124"/>
      <c r="M57" s="118" t="s">
        <v>49</v>
      </c>
      <c r="N57" s="124"/>
      <c r="O57" s="118" t="s">
        <v>112</v>
      </c>
      <c r="P57" s="124"/>
      <c r="Q57" s="118" t="s">
        <v>113</v>
      </c>
      <c r="R57" s="124"/>
      <c r="S57" s="118" t="s">
        <v>114</v>
      </c>
      <c r="T57" s="124"/>
      <c r="U57" s="118" t="s">
        <v>115</v>
      </c>
      <c r="V57" s="124"/>
      <c r="W57" s="8"/>
    </row>
    <row r="58" spans="4:27" ht="19.899999999999999" customHeight="1" x14ac:dyDescent="0.25">
      <c r="D58" s="8"/>
      <c r="E58" s="104"/>
      <c r="F58" s="8"/>
      <c r="G58" s="8"/>
      <c r="H58" s="120"/>
      <c r="I58" s="121"/>
      <c r="J58" s="120"/>
      <c r="K58" s="121"/>
      <c r="L58" s="125"/>
      <c r="M58" s="120"/>
      <c r="N58" s="125"/>
      <c r="O58" s="120"/>
      <c r="P58" s="125"/>
      <c r="Q58" s="120"/>
      <c r="R58" s="125"/>
      <c r="S58" s="120"/>
      <c r="T58" s="125"/>
      <c r="U58" s="120"/>
      <c r="V58" s="125"/>
      <c r="W58" s="8"/>
    </row>
    <row r="59" spans="4:27" ht="19.899999999999999" customHeight="1" x14ac:dyDescent="0.25">
      <c r="D59" s="8"/>
      <c r="E59" s="104"/>
      <c r="F59" s="8"/>
      <c r="G59" s="8"/>
      <c r="H59" s="120"/>
      <c r="I59" s="121"/>
      <c r="J59" s="120"/>
      <c r="K59" s="121"/>
      <c r="L59" s="125"/>
      <c r="M59" s="120"/>
      <c r="N59" s="125"/>
      <c r="O59" s="120"/>
      <c r="P59" s="125"/>
      <c r="Q59" s="120"/>
      <c r="R59" s="125"/>
      <c r="S59" s="120"/>
      <c r="T59" s="125"/>
      <c r="U59" s="120"/>
      <c r="V59" s="125"/>
      <c r="W59" s="8"/>
    </row>
    <row r="60" spans="4:27" ht="19.899999999999999" customHeight="1" x14ac:dyDescent="0.25">
      <c r="D60" s="8"/>
      <c r="E60" s="104"/>
      <c r="F60" s="8"/>
      <c r="G60" s="8"/>
      <c r="H60" s="122"/>
      <c r="I60" s="123"/>
      <c r="J60" s="122"/>
      <c r="K60" s="123"/>
      <c r="L60" s="126"/>
      <c r="M60" s="122"/>
      <c r="N60" s="126"/>
      <c r="O60" s="122"/>
      <c r="P60" s="126"/>
      <c r="Q60" s="122"/>
      <c r="R60" s="126"/>
      <c r="S60" s="122"/>
      <c r="T60" s="126"/>
      <c r="U60" s="122"/>
      <c r="V60" s="126"/>
      <c r="W60" s="8"/>
    </row>
    <row r="61" spans="4:27" ht="19.899999999999999" customHeight="1" x14ac:dyDescent="0.25">
      <c r="D61" s="8"/>
      <c r="E61" s="104"/>
      <c r="F61" s="8"/>
      <c r="G61" s="8"/>
      <c r="H61" s="127" t="str">
        <f>IFERROR(S41, "0.00")</f>
        <v xml:space="preserve"> </v>
      </c>
      <c r="I61" s="127"/>
      <c r="J61" s="117" t="str">
        <f>IFERROR(SUM(O41+Q41), "0.00")</f>
        <v>0.00</v>
      </c>
      <c r="K61" s="117"/>
      <c r="L61" s="117"/>
      <c r="M61" s="117" t="str">
        <f>IFERROR(U41, "0.00")</f>
        <v xml:space="preserve"> </v>
      </c>
      <c r="N61" s="117"/>
      <c r="O61" s="117" t="str">
        <f>IFERROR(O41, "0.00")</f>
        <v xml:space="preserve"> </v>
      </c>
      <c r="P61" s="117"/>
      <c r="Q61" s="117" t="str">
        <f>IFERROR(O41*S41, "0.00")</f>
        <v>0.00</v>
      </c>
      <c r="R61" s="117"/>
      <c r="S61" s="117" t="str">
        <f>IFERROR(Q41, "0.00")</f>
        <v xml:space="preserve"> </v>
      </c>
      <c r="T61" s="117"/>
      <c r="U61" s="117" t="str">
        <f>IFERROR(Q41*S41, "0.00")</f>
        <v>0.00</v>
      </c>
      <c r="V61" s="117"/>
      <c r="W61" s="8"/>
      <c r="AA61" s="9" t="b">
        <f>IF(OR($L$10=$AA$6,$L$10=$AA$5,$L$10=$AA$9),TRUE, FALSE)</f>
        <v>0</v>
      </c>
    </row>
    <row r="62" spans="4:27" ht="19.899999999999999" customHeight="1" x14ac:dyDescent="0.25">
      <c r="D62" s="8"/>
      <c r="E62" s="104"/>
      <c r="F62" s="8"/>
      <c r="G62" s="8"/>
      <c r="H62" s="127"/>
      <c r="I62" s="127"/>
      <c r="J62" s="117"/>
      <c r="K62" s="117"/>
      <c r="L62" s="117"/>
      <c r="M62" s="117"/>
      <c r="N62" s="117"/>
      <c r="O62" s="117"/>
      <c r="P62" s="117"/>
      <c r="Q62" s="117"/>
      <c r="R62" s="117"/>
      <c r="S62" s="117"/>
      <c r="T62" s="117"/>
      <c r="U62" s="117"/>
      <c r="V62" s="117"/>
      <c r="W62" s="8"/>
    </row>
    <row r="63" spans="4:27" ht="19.899999999999999" customHeight="1" x14ac:dyDescent="0.25">
      <c r="D63" s="8"/>
      <c r="E63" s="104"/>
      <c r="F63" s="8"/>
      <c r="G63" s="8"/>
      <c r="H63" s="36" t="s">
        <v>104</v>
      </c>
      <c r="I63"/>
      <c r="J63"/>
      <c r="K63"/>
      <c r="L63"/>
      <c r="M63"/>
      <c r="N63" s="8"/>
      <c r="O63"/>
      <c r="P63" s="8"/>
      <c r="Q63"/>
      <c r="R63" s="8"/>
      <c r="S63"/>
      <c r="T63" s="8"/>
      <c r="U63"/>
      <c r="V63"/>
      <c r="W63" s="8"/>
    </row>
    <row r="64" spans="4:27" ht="19.899999999999999" customHeight="1" x14ac:dyDescent="0.25">
      <c r="D64" s="8"/>
      <c r="E64" s="104"/>
      <c r="F64" s="8"/>
      <c r="G64" s="8"/>
      <c r="H64" s="118" t="s">
        <v>47</v>
      </c>
      <c r="I64" s="119"/>
      <c r="J64" s="118" t="s">
        <v>48</v>
      </c>
      <c r="K64" s="119"/>
      <c r="L64" s="119"/>
      <c r="M64" s="118" t="s">
        <v>49</v>
      </c>
      <c r="N64" s="124"/>
      <c r="O64" s="118" t="s">
        <v>112</v>
      </c>
      <c r="P64" s="124"/>
      <c r="Q64" s="118" t="s">
        <v>113</v>
      </c>
      <c r="R64" s="124"/>
      <c r="S64" s="118" t="s">
        <v>114</v>
      </c>
      <c r="T64" s="124"/>
      <c r="U64" s="118" t="s">
        <v>115</v>
      </c>
      <c r="V64" s="124"/>
      <c r="W64" s="8"/>
    </row>
    <row r="65" spans="4:23" ht="19.899999999999999" customHeight="1" x14ac:dyDescent="0.25">
      <c r="D65" s="8"/>
      <c r="E65" s="104"/>
      <c r="F65" s="8"/>
      <c r="G65" s="8"/>
      <c r="H65" s="120"/>
      <c r="I65" s="121"/>
      <c r="J65" s="120"/>
      <c r="K65" s="121"/>
      <c r="L65" s="121"/>
      <c r="M65" s="120"/>
      <c r="N65" s="125"/>
      <c r="O65" s="120"/>
      <c r="P65" s="125"/>
      <c r="Q65" s="120"/>
      <c r="R65" s="125"/>
      <c r="S65" s="120"/>
      <c r="T65" s="125"/>
      <c r="U65" s="120"/>
      <c r="V65" s="125"/>
      <c r="W65" s="8"/>
    </row>
    <row r="66" spans="4:23" ht="19.899999999999999" customHeight="1" x14ac:dyDescent="0.25">
      <c r="D66" s="8"/>
      <c r="E66" s="104"/>
      <c r="F66" s="8"/>
      <c r="G66" s="8"/>
      <c r="H66" s="120"/>
      <c r="I66" s="121"/>
      <c r="J66" s="120"/>
      <c r="K66" s="121"/>
      <c r="L66" s="121"/>
      <c r="M66" s="120"/>
      <c r="N66" s="125"/>
      <c r="O66" s="120"/>
      <c r="P66" s="125"/>
      <c r="Q66" s="120"/>
      <c r="R66" s="125"/>
      <c r="S66" s="120"/>
      <c r="T66" s="125"/>
      <c r="U66" s="120"/>
      <c r="V66" s="125"/>
      <c r="W66" s="8"/>
    </row>
    <row r="67" spans="4:23" ht="19.899999999999999" customHeight="1" x14ac:dyDescent="0.25">
      <c r="D67" s="8"/>
      <c r="E67" s="104"/>
      <c r="F67" s="8"/>
      <c r="G67" s="8"/>
      <c r="H67" s="122"/>
      <c r="I67" s="123"/>
      <c r="J67" s="122"/>
      <c r="K67" s="123"/>
      <c r="L67" s="123"/>
      <c r="M67" s="122"/>
      <c r="N67" s="126"/>
      <c r="O67" s="122"/>
      <c r="P67" s="126"/>
      <c r="Q67" s="122"/>
      <c r="R67" s="126"/>
      <c r="S67" s="122"/>
      <c r="T67" s="126"/>
      <c r="U67" s="122"/>
      <c r="V67" s="126"/>
      <c r="W67" s="8"/>
    </row>
    <row r="68" spans="4:23" ht="19.899999999999999" customHeight="1" x14ac:dyDescent="0.25">
      <c r="D68" s="8"/>
      <c r="E68" s="104"/>
      <c r="F68" s="8"/>
      <c r="G68" s="8"/>
      <c r="H68" s="127" t="str">
        <f>IFERROR(S43, "0.00")</f>
        <v xml:space="preserve"> </v>
      </c>
      <c r="I68" s="127"/>
      <c r="J68" s="117" t="str">
        <f>IFERROR(SUM(O43+Q43), "0.00")</f>
        <v>0.00</v>
      </c>
      <c r="K68" s="117"/>
      <c r="L68" s="117"/>
      <c r="M68" s="117" t="str">
        <f>IFERROR(U43, "0.00")</f>
        <v xml:space="preserve"> </v>
      </c>
      <c r="N68" s="117"/>
      <c r="O68" s="117" t="str">
        <f>IFERROR(O43, "0.00")</f>
        <v xml:space="preserve"> </v>
      </c>
      <c r="P68" s="117"/>
      <c r="Q68" s="117" t="str">
        <f>IFERROR(O43*S43, "0.00")</f>
        <v>0.00</v>
      </c>
      <c r="R68" s="117"/>
      <c r="S68" s="117" t="str">
        <f>IFERROR(Q43, "0.00")</f>
        <v xml:space="preserve"> </v>
      </c>
      <c r="T68" s="117"/>
      <c r="U68" s="117" t="str">
        <f>IFERROR(Q43*S43, "0.00")</f>
        <v>0.00</v>
      </c>
      <c r="V68" s="117"/>
      <c r="W68" s="37"/>
    </row>
    <row r="69" spans="4:23" ht="19.899999999999999" customHeight="1" x14ac:dyDescent="0.25">
      <c r="D69" s="8"/>
      <c r="E69" s="104"/>
      <c r="F69" s="8"/>
      <c r="G69" s="8"/>
      <c r="H69" s="127"/>
      <c r="I69" s="127"/>
      <c r="J69" s="117"/>
      <c r="K69" s="117"/>
      <c r="L69" s="117"/>
      <c r="M69" s="117"/>
      <c r="N69" s="117"/>
      <c r="O69" s="117"/>
      <c r="P69" s="117"/>
      <c r="Q69" s="117"/>
      <c r="R69" s="117"/>
      <c r="S69" s="117"/>
      <c r="T69" s="117"/>
      <c r="U69" s="117"/>
      <c r="V69" s="117"/>
      <c r="W69" s="8"/>
    </row>
    <row r="70" spans="4:23" ht="19.899999999999999" customHeight="1" x14ac:dyDescent="0.25">
      <c r="D70" s="8"/>
      <c r="E70" s="38"/>
      <c r="F70" s="8"/>
      <c r="G70" s="8"/>
      <c r="H70"/>
      <c r="I70"/>
      <c r="J70"/>
      <c r="K70"/>
      <c r="L70"/>
      <c r="M70"/>
      <c r="N70" s="8"/>
      <c r="O70"/>
      <c r="P70" s="8"/>
      <c r="Q70"/>
      <c r="R70" s="8"/>
      <c r="S70"/>
      <c r="T70" s="8"/>
      <c r="U70"/>
      <c r="V70"/>
      <c r="W70" s="8"/>
    </row>
    <row r="71" spans="4:23" ht="28.9" customHeight="1" x14ac:dyDescent="0.25">
      <c r="D71" s="8"/>
      <c r="E71" s="104" t="s">
        <v>56</v>
      </c>
      <c r="F71" s="8"/>
      <c r="G71" s="8"/>
      <c r="H71" s="105" t="s">
        <v>57</v>
      </c>
      <c r="I71" s="105"/>
      <c r="J71" s="105"/>
      <c r="K71" s="106" t="s">
        <v>58</v>
      </c>
      <c r="L71" s="106"/>
      <c r="M71" s="106"/>
      <c r="N71" s="106"/>
      <c r="O71" s="106"/>
      <c r="P71" s="106"/>
      <c r="Q71" s="106"/>
      <c r="R71" s="106"/>
      <c r="S71" s="106"/>
      <c r="T71" s="106"/>
      <c r="U71" s="106"/>
      <c r="V71" s="106"/>
      <c r="W71" s="8"/>
    </row>
    <row r="72" spans="4:23" ht="15" x14ac:dyDescent="0.25">
      <c r="D72" s="8"/>
      <c r="E72" s="104"/>
      <c r="F72" s="8"/>
      <c r="G72" s="8"/>
      <c r="H72" s="57"/>
      <c r="I72" s="57"/>
      <c r="J72" s="57"/>
      <c r="K72" s="107" t="s">
        <v>59</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60</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61</v>
      </c>
      <c r="L74" s="107"/>
      <c r="M74" s="107"/>
      <c r="N74" s="107"/>
      <c r="O74" s="107"/>
      <c r="P74" s="107"/>
      <c r="Q74" s="107"/>
      <c r="R74" s="107"/>
      <c r="S74" s="107"/>
      <c r="T74" s="107"/>
      <c r="U74" s="107"/>
      <c r="V74" s="107"/>
      <c r="W74" s="8"/>
    </row>
    <row r="75" spans="4:23" ht="15" x14ac:dyDescent="0.25">
      <c r="D75" s="8"/>
      <c r="E75" s="104"/>
      <c r="F75" s="8"/>
      <c r="G75" s="8"/>
      <c r="H75" s="57"/>
      <c r="I75" s="57"/>
      <c r="J75" s="57"/>
      <c r="K75" s="107" t="s">
        <v>62</v>
      </c>
      <c r="L75" s="107"/>
      <c r="M75" s="107"/>
      <c r="N75" s="107"/>
      <c r="O75" s="107"/>
      <c r="P75" s="107"/>
      <c r="Q75" s="107"/>
      <c r="R75" s="107"/>
      <c r="S75" s="107"/>
      <c r="T75" s="107"/>
      <c r="U75" s="107"/>
      <c r="V75" s="107"/>
      <c r="W75" s="8"/>
    </row>
    <row r="76" spans="4:23" ht="15" x14ac:dyDescent="0.25">
      <c r="D76" s="8"/>
      <c r="E76" s="104"/>
      <c r="F76" s="8"/>
      <c r="G76" s="8"/>
      <c r="H76" s="57"/>
      <c r="I76" s="57"/>
      <c r="J76" s="57"/>
      <c r="K76" s="57" t="s">
        <v>63</v>
      </c>
      <c r="L76" s="57"/>
      <c r="M76" s="57"/>
      <c r="N76" s="57"/>
      <c r="O76" s="57"/>
      <c r="P76" s="57"/>
      <c r="Q76" s="57"/>
      <c r="R76" s="57"/>
      <c r="S76" s="57"/>
      <c r="T76" s="57"/>
      <c r="U76" s="57"/>
      <c r="V76" s="57"/>
      <c r="W76" s="8"/>
    </row>
    <row r="77" spans="4:23" ht="19.899999999999999" customHeight="1" thickBot="1" x14ac:dyDescent="0.3">
      <c r="D77" s="8"/>
      <c r="E77" s="104"/>
      <c r="F77" s="8"/>
      <c r="G77" s="8"/>
      <c r="H77" s="8"/>
      <c r="I77" s="8"/>
      <c r="J77" s="8"/>
      <c r="K77" s="8"/>
      <c r="L77" s="8"/>
      <c r="M77" s="8"/>
      <c r="N77" s="8"/>
      <c r="O77" s="8"/>
      <c r="P77" s="8"/>
      <c r="Q77" s="8"/>
      <c r="R77" s="8"/>
      <c r="S77" s="8"/>
      <c r="T77" s="8"/>
      <c r="U77" s="8"/>
      <c r="V77"/>
      <c r="W77" s="8"/>
    </row>
    <row r="78" spans="4:23" ht="19.899999999999999" customHeight="1" x14ac:dyDescent="0.25">
      <c r="D78" s="8"/>
      <c r="E78" s="104"/>
      <c r="F78" s="8"/>
      <c r="G78" s="8"/>
      <c r="H78" s="8"/>
      <c r="I78" s="39" t="s">
        <v>64</v>
      </c>
      <c r="J78" s="40" t="s">
        <v>65</v>
      </c>
      <c r="K78" s="41" t="s">
        <v>66</v>
      </c>
      <c r="L78" s="8"/>
      <c r="M78" s="39" t="s">
        <v>67</v>
      </c>
      <c r="N78" s="40" t="s">
        <v>68</v>
      </c>
      <c r="O78" s="40" t="s">
        <v>69</v>
      </c>
      <c r="P78" s="40" t="s">
        <v>70</v>
      </c>
      <c r="Q78" s="41" t="s">
        <v>71</v>
      </c>
      <c r="R78" s="8"/>
      <c r="S78" s="39" t="s">
        <v>72</v>
      </c>
      <c r="T78" s="40" t="s">
        <v>73</v>
      </c>
      <c r="U78" s="40" t="s">
        <v>74</v>
      </c>
      <c r="V78" s="41" t="s">
        <v>75</v>
      </c>
      <c r="W78" s="8"/>
    </row>
    <row r="79" spans="4:23" ht="19.899999999999999" customHeight="1" x14ac:dyDescent="0.25">
      <c r="D79" s="8"/>
      <c r="E79" s="104"/>
      <c r="F79" s="8"/>
      <c r="G79" s="8"/>
      <c r="H79" s="8"/>
      <c r="I79" s="1">
        <v>1</v>
      </c>
      <c r="J79" s="2">
        <v>1</v>
      </c>
      <c r="K79" s="3">
        <v>1</v>
      </c>
      <c r="L79" s="8"/>
      <c r="M79" s="1">
        <v>1</v>
      </c>
      <c r="N79" s="2">
        <v>1</v>
      </c>
      <c r="O79" s="2">
        <v>1</v>
      </c>
      <c r="P79" s="2">
        <v>1</v>
      </c>
      <c r="Q79" s="3">
        <v>1</v>
      </c>
      <c r="R79" s="8"/>
      <c r="S79" s="1">
        <v>1</v>
      </c>
      <c r="T79" s="2">
        <v>1</v>
      </c>
      <c r="U79" s="2">
        <v>1</v>
      </c>
      <c r="V79" s="3">
        <v>1</v>
      </c>
      <c r="W79" s="8"/>
    </row>
    <row r="80" spans="4:23" ht="19.899999999999999" customHeight="1" x14ac:dyDescent="0.25">
      <c r="D80" s="8"/>
      <c r="E80" s="104"/>
      <c r="F80" s="8"/>
      <c r="G80" s="8"/>
      <c r="H80" s="8"/>
      <c r="I80" s="1">
        <v>2</v>
      </c>
      <c r="J80" s="2">
        <v>2</v>
      </c>
      <c r="K80" s="3">
        <v>2</v>
      </c>
      <c r="L80" s="8"/>
      <c r="M80" s="1">
        <v>2</v>
      </c>
      <c r="N80" s="2">
        <v>2</v>
      </c>
      <c r="O80" s="2">
        <v>2</v>
      </c>
      <c r="P80" s="2">
        <v>2</v>
      </c>
      <c r="Q80" s="3">
        <v>2</v>
      </c>
      <c r="R80" s="8"/>
      <c r="S80" s="1">
        <v>2</v>
      </c>
      <c r="T80" s="2">
        <v>2</v>
      </c>
      <c r="U80" s="2">
        <v>2</v>
      </c>
      <c r="V80" s="3">
        <v>2</v>
      </c>
      <c r="W80" s="8"/>
    </row>
    <row r="81" spans="4:25" ht="19.899999999999999" customHeight="1" x14ac:dyDescent="0.25">
      <c r="D81" s="8"/>
      <c r="E81" s="104"/>
      <c r="F81" s="8"/>
      <c r="G81" s="8"/>
      <c r="H81" s="8"/>
      <c r="I81" s="1">
        <v>3</v>
      </c>
      <c r="J81" s="2">
        <v>3</v>
      </c>
      <c r="K81" s="3">
        <v>3</v>
      </c>
      <c r="L81" s="8"/>
      <c r="M81" s="1">
        <v>3</v>
      </c>
      <c r="N81" s="2">
        <v>3</v>
      </c>
      <c r="O81" s="2">
        <v>3</v>
      </c>
      <c r="P81" s="2">
        <v>3</v>
      </c>
      <c r="Q81" s="3">
        <v>3</v>
      </c>
      <c r="R81" s="8"/>
      <c r="S81" s="1">
        <v>3</v>
      </c>
      <c r="T81" s="2">
        <v>3</v>
      </c>
      <c r="U81" s="2">
        <v>3</v>
      </c>
      <c r="V81" s="3">
        <v>3</v>
      </c>
      <c r="W81" s="8"/>
    </row>
    <row r="82" spans="4:25" ht="19.899999999999999" customHeight="1" x14ac:dyDescent="0.25">
      <c r="D82" s="8"/>
      <c r="E82" s="104"/>
      <c r="F82" s="8"/>
      <c r="G82" s="8"/>
      <c r="H82" s="45"/>
      <c r="I82" s="1">
        <v>4</v>
      </c>
      <c r="J82" s="2">
        <v>4</v>
      </c>
      <c r="K82" s="3">
        <v>4</v>
      </c>
      <c r="L82" s="8"/>
      <c r="M82" s="1">
        <v>4</v>
      </c>
      <c r="N82" s="2">
        <v>4</v>
      </c>
      <c r="O82" s="2">
        <v>4</v>
      </c>
      <c r="P82" s="2">
        <v>4</v>
      </c>
      <c r="Q82" s="3">
        <v>4</v>
      </c>
      <c r="R82" s="8"/>
      <c r="S82" s="1">
        <v>4</v>
      </c>
      <c r="T82" s="2">
        <v>4</v>
      </c>
      <c r="U82" s="2">
        <v>4</v>
      </c>
      <c r="V82" s="3">
        <v>4</v>
      </c>
      <c r="W82" s="8"/>
    </row>
    <row r="83" spans="4:25" ht="19.899999999999999" customHeight="1" x14ac:dyDescent="0.25">
      <c r="D83" s="8"/>
      <c r="E83" s="104"/>
      <c r="F83" s="8"/>
      <c r="G83" s="8"/>
      <c r="H83" s="45"/>
      <c r="I83" s="1">
        <v>5</v>
      </c>
      <c r="J83" s="2">
        <v>5</v>
      </c>
      <c r="K83" s="3">
        <v>5</v>
      </c>
      <c r="L83" s="8"/>
      <c r="M83" s="1">
        <v>5</v>
      </c>
      <c r="N83" s="2">
        <v>5</v>
      </c>
      <c r="O83" s="2">
        <v>5</v>
      </c>
      <c r="P83" s="2">
        <v>5</v>
      </c>
      <c r="Q83" s="3">
        <v>5</v>
      </c>
      <c r="R83" s="8"/>
      <c r="S83" s="1">
        <v>5</v>
      </c>
      <c r="T83" s="2">
        <v>5</v>
      </c>
      <c r="U83" s="2">
        <v>5</v>
      </c>
      <c r="V83" s="3">
        <v>5</v>
      </c>
      <c r="W83" s="8"/>
    </row>
    <row r="84" spans="4:25" ht="19.899999999999999" customHeight="1" x14ac:dyDescent="0.25">
      <c r="D84" s="8"/>
      <c r="E84" s="104"/>
      <c r="F84" s="8"/>
      <c r="G84" s="8"/>
      <c r="H84"/>
      <c r="I84" s="1">
        <v>6</v>
      </c>
      <c r="J84" s="2">
        <v>6</v>
      </c>
      <c r="K84" s="3">
        <v>6</v>
      </c>
      <c r="L84" s="8"/>
      <c r="M84" s="1">
        <v>6</v>
      </c>
      <c r="N84" s="2">
        <v>6</v>
      </c>
      <c r="O84" s="2">
        <v>6</v>
      </c>
      <c r="P84" s="2">
        <v>6</v>
      </c>
      <c r="Q84" s="3">
        <v>6</v>
      </c>
      <c r="R84" s="8"/>
      <c r="S84" s="1">
        <v>6</v>
      </c>
      <c r="T84" s="2">
        <v>6</v>
      </c>
      <c r="U84" s="2">
        <v>6</v>
      </c>
      <c r="V84" s="3">
        <v>6</v>
      </c>
      <c r="W84"/>
      <c r="X84" s="46"/>
      <c r="Y84" s="46"/>
    </row>
    <row r="85" spans="4:25" ht="19.899999999999999" customHeight="1" x14ac:dyDescent="0.25">
      <c r="D85" s="8"/>
      <c r="E85" s="104"/>
      <c r="F85" s="8"/>
      <c r="G85" s="8"/>
      <c r="H85"/>
      <c r="I85" s="1">
        <v>7</v>
      </c>
      <c r="J85" s="2">
        <v>7</v>
      </c>
      <c r="K85" s="3">
        <v>7</v>
      </c>
      <c r="L85" s="8"/>
      <c r="M85" s="1">
        <v>7</v>
      </c>
      <c r="N85" s="2">
        <v>7</v>
      </c>
      <c r="O85" s="2">
        <v>7</v>
      </c>
      <c r="P85" s="2">
        <v>7</v>
      </c>
      <c r="Q85" s="3">
        <v>7</v>
      </c>
      <c r="R85" s="8"/>
      <c r="S85" s="1">
        <v>7</v>
      </c>
      <c r="T85" s="2">
        <v>7</v>
      </c>
      <c r="U85" s="2">
        <v>7</v>
      </c>
      <c r="V85" s="3">
        <v>7</v>
      </c>
      <c r="W85"/>
      <c r="X85" s="46"/>
      <c r="Y85" s="46"/>
    </row>
    <row r="86" spans="4:25" ht="19.899999999999999" customHeight="1" x14ac:dyDescent="0.25">
      <c r="D86" s="8"/>
      <c r="E86" s="104"/>
      <c r="F86" s="8"/>
      <c r="G86" s="8"/>
      <c r="H86"/>
      <c r="I86" s="1">
        <v>8</v>
      </c>
      <c r="J86" s="2">
        <v>8</v>
      </c>
      <c r="K86" s="3">
        <v>8</v>
      </c>
      <c r="L86" s="8"/>
      <c r="M86" s="1">
        <v>8</v>
      </c>
      <c r="N86" s="2">
        <v>8</v>
      </c>
      <c r="O86" s="2">
        <v>8</v>
      </c>
      <c r="P86" s="2">
        <v>8</v>
      </c>
      <c r="Q86" s="3">
        <v>8</v>
      </c>
      <c r="R86" s="8"/>
      <c r="S86" s="1">
        <v>8</v>
      </c>
      <c r="T86" s="2">
        <v>8</v>
      </c>
      <c r="U86" s="2">
        <v>8</v>
      </c>
      <c r="V86" s="3">
        <v>8</v>
      </c>
      <c r="W86"/>
      <c r="X86" s="46"/>
      <c r="Y86" s="46"/>
    </row>
    <row r="87" spans="4:25" ht="19.899999999999999" customHeight="1" x14ac:dyDescent="0.25">
      <c r="D87" s="8"/>
      <c r="E87" s="104"/>
      <c r="F87" s="8"/>
      <c r="G87" s="8"/>
      <c r="H87"/>
      <c r="I87" s="1">
        <v>9</v>
      </c>
      <c r="J87" s="2">
        <v>9</v>
      </c>
      <c r="K87" s="3">
        <v>9</v>
      </c>
      <c r="L87" s="8"/>
      <c r="M87" s="1">
        <v>9</v>
      </c>
      <c r="N87" s="2">
        <v>9</v>
      </c>
      <c r="O87" s="2">
        <v>9</v>
      </c>
      <c r="P87" s="2">
        <v>9</v>
      </c>
      <c r="Q87" s="3">
        <v>9</v>
      </c>
      <c r="R87" s="8"/>
      <c r="S87" s="1">
        <v>9</v>
      </c>
      <c r="T87" s="2">
        <v>9</v>
      </c>
      <c r="U87" s="2">
        <v>9</v>
      </c>
      <c r="V87" s="3">
        <v>9</v>
      </c>
      <c r="W87"/>
      <c r="X87" s="46"/>
      <c r="Y87" s="46"/>
    </row>
    <row r="88" spans="4:25" ht="19.899999999999999" customHeight="1" x14ac:dyDescent="0.25">
      <c r="D88" s="8"/>
      <c r="E88" s="104"/>
      <c r="F88" s="8"/>
      <c r="G88" s="8"/>
      <c r="H88"/>
      <c r="I88" s="1">
        <v>10</v>
      </c>
      <c r="J88" s="2">
        <v>10</v>
      </c>
      <c r="K88" s="3">
        <v>10</v>
      </c>
      <c r="L88" s="8"/>
      <c r="M88" s="1">
        <v>10</v>
      </c>
      <c r="N88" s="2">
        <v>10</v>
      </c>
      <c r="O88" s="2">
        <v>10</v>
      </c>
      <c r="P88" s="2">
        <v>10</v>
      </c>
      <c r="Q88" s="3">
        <v>10</v>
      </c>
      <c r="R88" s="8"/>
      <c r="S88" s="1">
        <v>10</v>
      </c>
      <c r="T88" s="2">
        <v>10</v>
      </c>
      <c r="U88" s="2">
        <v>10</v>
      </c>
      <c r="V88" s="3">
        <v>10</v>
      </c>
      <c r="W88"/>
      <c r="X88" s="46"/>
      <c r="Y88" s="46"/>
    </row>
    <row r="89" spans="4:25" ht="19.899999999999999" customHeight="1" x14ac:dyDescent="0.25">
      <c r="D89" s="8"/>
      <c r="E89" s="104"/>
      <c r="F89" s="8"/>
      <c r="G89" s="8"/>
      <c r="H89"/>
      <c r="I89" s="1">
        <v>11</v>
      </c>
      <c r="J89" s="2">
        <v>11</v>
      </c>
      <c r="K89" s="3">
        <v>11</v>
      </c>
      <c r="L89" s="8"/>
      <c r="M89" s="1">
        <v>11</v>
      </c>
      <c r="N89" s="2">
        <v>11</v>
      </c>
      <c r="O89" s="2">
        <v>11</v>
      </c>
      <c r="P89" s="2">
        <v>11</v>
      </c>
      <c r="Q89" s="3">
        <v>11</v>
      </c>
      <c r="R89" s="8"/>
      <c r="S89" s="1">
        <v>11</v>
      </c>
      <c r="T89" s="2">
        <v>11</v>
      </c>
      <c r="U89" s="2">
        <v>11</v>
      </c>
      <c r="V89" s="3">
        <v>11</v>
      </c>
      <c r="W89"/>
      <c r="X89" s="46"/>
      <c r="Y89" s="46"/>
    </row>
    <row r="90" spans="4:25" ht="19.899999999999999" customHeight="1" x14ac:dyDescent="0.25">
      <c r="D90" s="8"/>
      <c r="E90" s="104"/>
      <c r="F90" s="8"/>
      <c r="G90" s="8"/>
      <c r="H90"/>
      <c r="I90" s="1">
        <v>12</v>
      </c>
      <c r="J90" s="2">
        <v>12</v>
      </c>
      <c r="K90" s="3">
        <v>12</v>
      </c>
      <c r="L90" s="8"/>
      <c r="M90" s="1">
        <v>12</v>
      </c>
      <c r="N90" s="2">
        <v>12</v>
      </c>
      <c r="O90" s="2">
        <v>12</v>
      </c>
      <c r="P90" s="2">
        <v>12</v>
      </c>
      <c r="Q90" s="3">
        <v>12</v>
      </c>
      <c r="R90" s="8"/>
      <c r="S90" s="1">
        <v>12</v>
      </c>
      <c r="T90" s="2">
        <v>12</v>
      </c>
      <c r="U90" s="2">
        <v>12</v>
      </c>
      <c r="V90" s="3">
        <v>12</v>
      </c>
      <c r="W90"/>
      <c r="X90" s="46"/>
      <c r="Y90" s="46"/>
    </row>
    <row r="91" spans="4:25" ht="19.899999999999999" customHeight="1" x14ac:dyDescent="0.25">
      <c r="D91" s="8"/>
      <c r="E91" s="104"/>
      <c r="F91" s="8"/>
      <c r="G91" s="8"/>
      <c r="H91"/>
      <c r="I91" s="1">
        <v>13</v>
      </c>
      <c r="J91" s="2">
        <v>13</v>
      </c>
      <c r="K91" s="3">
        <v>13</v>
      </c>
      <c r="L91" s="8"/>
      <c r="M91" s="1">
        <v>13</v>
      </c>
      <c r="N91" s="2">
        <v>13</v>
      </c>
      <c r="O91" s="2">
        <v>13</v>
      </c>
      <c r="P91" s="2">
        <v>13</v>
      </c>
      <c r="Q91" s="3">
        <v>13</v>
      </c>
      <c r="R91" s="8"/>
      <c r="S91" s="1">
        <v>13</v>
      </c>
      <c r="T91" s="2">
        <v>13</v>
      </c>
      <c r="U91" s="2">
        <v>13</v>
      </c>
      <c r="V91" s="3">
        <v>13</v>
      </c>
      <c r="W91"/>
      <c r="X91" s="46"/>
      <c r="Y91" s="46"/>
    </row>
    <row r="92" spans="4:25" ht="19.899999999999999" customHeight="1" x14ac:dyDescent="0.25">
      <c r="D92" s="8"/>
      <c r="E92" s="104"/>
      <c r="F92" s="8"/>
      <c r="G92" s="8"/>
      <c r="H92"/>
      <c r="I92" s="1">
        <v>14</v>
      </c>
      <c r="J92" s="2">
        <v>14</v>
      </c>
      <c r="K92" s="3">
        <v>14</v>
      </c>
      <c r="L92" s="8"/>
      <c r="M92" s="1">
        <v>14</v>
      </c>
      <c r="N92" s="2">
        <v>14</v>
      </c>
      <c r="O92" s="2">
        <v>14</v>
      </c>
      <c r="P92" s="2">
        <v>14</v>
      </c>
      <c r="Q92" s="3">
        <v>14</v>
      </c>
      <c r="R92" s="8"/>
      <c r="S92" s="1">
        <v>14</v>
      </c>
      <c r="T92" s="2">
        <v>14</v>
      </c>
      <c r="U92" s="2">
        <v>14</v>
      </c>
      <c r="V92" s="3">
        <v>14</v>
      </c>
      <c r="W92"/>
      <c r="X92" s="46"/>
      <c r="Y92" s="46"/>
    </row>
    <row r="93" spans="4:25" ht="19.899999999999999" customHeight="1" x14ac:dyDescent="0.25">
      <c r="D93" s="8"/>
      <c r="E93" s="104"/>
      <c r="F93" s="8"/>
      <c r="G93" s="8"/>
      <c r="H93"/>
      <c r="I93" s="1">
        <v>15</v>
      </c>
      <c r="J93" s="2">
        <v>15</v>
      </c>
      <c r="K93" s="3">
        <v>15</v>
      </c>
      <c r="L93" s="8"/>
      <c r="M93" s="1">
        <v>15</v>
      </c>
      <c r="N93" s="2">
        <v>15</v>
      </c>
      <c r="O93" s="2">
        <v>15</v>
      </c>
      <c r="P93" s="2">
        <v>15</v>
      </c>
      <c r="Q93" s="3">
        <v>15</v>
      </c>
      <c r="R93" s="8"/>
      <c r="S93" s="1">
        <v>15</v>
      </c>
      <c r="T93" s="2">
        <v>15</v>
      </c>
      <c r="U93" s="2">
        <v>15</v>
      </c>
      <c r="V93" s="3">
        <v>15</v>
      </c>
      <c r="W93"/>
      <c r="X93" s="46"/>
      <c r="Y93" s="46"/>
    </row>
    <row r="94" spans="4:25" ht="19.899999999999999" customHeight="1" x14ac:dyDescent="0.25">
      <c r="D94" s="8"/>
      <c r="E94" s="104"/>
      <c r="F94" s="8"/>
      <c r="G94" s="8"/>
      <c r="H94" s="8"/>
      <c r="I94" s="1">
        <v>16</v>
      </c>
      <c r="J94" s="2">
        <v>16</v>
      </c>
      <c r="K94" s="3">
        <v>16</v>
      </c>
      <c r="L94" s="8"/>
      <c r="M94" s="1">
        <v>16</v>
      </c>
      <c r="N94" s="2">
        <v>16</v>
      </c>
      <c r="O94" s="2">
        <v>16</v>
      </c>
      <c r="P94" s="2">
        <v>16</v>
      </c>
      <c r="Q94" s="3">
        <v>16</v>
      </c>
      <c r="R94" s="8"/>
      <c r="S94" s="1">
        <v>16</v>
      </c>
      <c r="T94" s="2">
        <v>16</v>
      </c>
      <c r="U94" s="2">
        <v>16</v>
      </c>
      <c r="V94" s="3">
        <v>16</v>
      </c>
      <c r="W94" s="8"/>
    </row>
    <row r="95" spans="4:25" ht="19.899999999999999" customHeight="1" x14ac:dyDescent="0.25">
      <c r="D95" s="8"/>
      <c r="E95" s="104"/>
      <c r="F95" s="8"/>
      <c r="G95" s="8"/>
      <c r="H95" s="8"/>
      <c r="I95" s="1">
        <v>17</v>
      </c>
      <c r="J95" s="2">
        <v>17</v>
      </c>
      <c r="K95" s="3">
        <v>17</v>
      </c>
      <c r="L95" s="8"/>
      <c r="M95" s="1">
        <v>17</v>
      </c>
      <c r="N95" s="2">
        <v>17</v>
      </c>
      <c r="O95" s="2">
        <v>17</v>
      </c>
      <c r="P95" s="2">
        <v>17</v>
      </c>
      <c r="Q95" s="3">
        <v>17</v>
      </c>
      <c r="R95" s="8"/>
      <c r="S95" s="1">
        <v>17</v>
      </c>
      <c r="T95" s="2">
        <v>17</v>
      </c>
      <c r="U95" s="2">
        <v>17</v>
      </c>
      <c r="V95" s="3">
        <v>17</v>
      </c>
      <c r="W95" s="8"/>
    </row>
    <row r="96" spans="4:25" ht="19.899999999999999" customHeight="1" x14ac:dyDescent="0.25">
      <c r="D96" s="8"/>
      <c r="E96" s="104"/>
      <c r="F96" s="8"/>
      <c r="G96" s="8"/>
      <c r="H96" s="8"/>
      <c r="I96" s="1">
        <v>18</v>
      </c>
      <c r="J96" s="2">
        <v>18</v>
      </c>
      <c r="K96" s="3">
        <v>18</v>
      </c>
      <c r="L96" s="8"/>
      <c r="M96" s="1">
        <v>18</v>
      </c>
      <c r="N96" s="2">
        <v>18</v>
      </c>
      <c r="O96" s="2">
        <v>18</v>
      </c>
      <c r="P96" s="2">
        <v>18</v>
      </c>
      <c r="Q96" s="3">
        <v>18</v>
      </c>
      <c r="R96" s="8"/>
      <c r="S96" s="1">
        <v>18</v>
      </c>
      <c r="T96" s="2">
        <v>18</v>
      </c>
      <c r="U96" s="2">
        <v>18</v>
      </c>
      <c r="V96" s="3">
        <v>18</v>
      </c>
      <c r="W96" s="8"/>
    </row>
    <row r="97" spans="4:34" ht="19.899999999999999" customHeight="1" x14ac:dyDescent="0.25">
      <c r="D97" s="8"/>
      <c r="E97" s="104"/>
      <c r="F97" s="8"/>
      <c r="G97" s="8"/>
      <c r="H97" s="8"/>
      <c r="I97" s="1">
        <v>19</v>
      </c>
      <c r="J97" s="2">
        <v>19</v>
      </c>
      <c r="K97" s="3">
        <v>19</v>
      </c>
      <c r="L97" s="8"/>
      <c r="M97" s="1">
        <v>19</v>
      </c>
      <c r="N97" s="2">
        <v>19</v>
      </c>
      <c r="O97" s="2">
        <v>19</v>
      </c>
      <c r="P97" s="2">
        <v>19</v>
      </c>
      <c r="Q97" s="3">
        <v>19</v>
      </c>
      <c r="R97" s="8"/>
      <c r="S97" s="1">
        <v>19</v>
      </c>
      <c r="T97" s="2">
        <v>19</v>
      </c>
      <c r="U97" s="2">
        <v>19</v>
      </c>
      <c r="V97" s="3">
        <v>19</v>
      </c>
      <c r="W97" s="8"/>
    </row>
    <row r="98" spans="4:34" ht="19.899999999999999" customHeight="1" x14ac:dyDescent="0.25">
      <c r="D98" s="8"/>
      <c r="E98" s="104"/>
      <c r="F98" s="8"/>
      <c r="G98" s="8"/>
      <c r="H98" s="8"/>
      <c r="I98" s="1">
        <v>20</v>
      </c>
      <c r="J98" s="2">
        <v>20</v>
      </c>
      <c r="K98" s="3">
        <v>20</v>
      </c>
      <c r="L98" s="8"/>
      <c r="M98" s="1">
        <v>20</v>
      </c>
      <c r="N98" s="2">
        <v>20</v>
      </c>
      <c r="O98" s="2">
        <v>20</v>
      </c>
      <c r="P98" s="2">
        <v>20</v>
      </c>
      <c r="Q98" s="3">
        <v>20</v>
      </c>
      <c r="R98" s="8"/>
      <c r="S98" s="1">
        <v>20</v>
      </c>
      <c r="T98" s="2">
        <v>20</v>
      </c>
      <c r="U98" s="2">
        <v>20</v>
      </c>
      <c r="V98" s="3">
        <v>20</v>
      </c>
      <c r="W98" s="8"/>
    </row>
    <row r="99" spans="4:34" ht="19.899999999999999" customHeight="1" x14ac:dyDescent="0.25">
      <c r="D99" s="8"/>
      <c r="E99" s="104"/>
      <c r="F99" s="8"/>
      <c r="G99" s="8"/>
      <c r="H99" s="8"/>
      <c r="I99" s="1">
        <v>21</v>
      </c>
      <c r="J99" s="2">
        <v>21</v>
      </c>
      <c r="K99" s="3">
        <v>21</v>
      </c>
      <c r="L99" s="8"/>
      <c r="M99" s="1">
        <v>21</v>
      </c>
      <c r="N99" s="2">
        <v>21</v>
      </c>
      <c r="O99" s="2">
        <v>21</v>
      </c>
      <c r="P99" s="2">
        <v>21</v>
      </c>
      <c r="Q99" s="3">
        <v>21</v>
      </c>
      <c r="R99" s="8"/>
      <c r="S99" s="1">
        <v>21</v>
      </c>
      <c r="T99" s="2">
        <v>21</v>
      </c>
      <c r="U99" s="2">
        <v>21</v>
      </c>
      <c r="V99" s="3">
        <v>21</v>
      </c>
      <c r="W99" s="8"/>
    </row>
    <row r="100" spans="4:34" ht="19.899999999999999" customHeight="1" x14ac:dyDescent="0.25">
      <c r="D100" s="8"/>
      <c r="E100" s="104"/>
      <c r="F100" s="8"/>
      <c r="G100" s="8"/>
      <c r="H100" s="8"/>
      <c r="I100" s="1">
        <v>22</v>
      </c>
      <c r="J100" s="2">
        <v>22</v>
      </c>
      <c r="K100" s="3">
        <v>22</v>
      </c>
      <c r="L100" s="8"/>
      <c r="M100" s="1">
        <v>22</v>
      </c>
      <c r="N100" s="2">
        <v>22</v>
      </c>
      <c r="O100" s="2">
        <v>22</v>
      </c>
      <c r="P100" s="2">
        <v>22</v>
      </c>
      <c r="Q100" s="3">
        <v>22</v>
      </c>
      <c r="R100" s="8"/>
      <c r="S100" s="1">
        <v>22</v>
      </c>
      <c r="T100" s="2">
        <v>22</v>
      </c>
      <c r="U100" s="2">
        <v>22</v>
      </c>
      <c r="V100" s="3">
        <v>22</v>
      </c>
      <c r="W100" s="8"/>
    </row>
    <row r="101" spans="4:34" ht="19.899999999999999" customHeight="1" x14ac:dyDescent="0.25">
      <c r="D101" s="8"/>
      <c r="E101" s="104"/>
      <c r="F101" s="8"/>
      <c r="G101" s="8"/>
      <c r="H101" s="8"/>
      <c r="I101" s="1">
        <v>23</v>
      </c>
      <c r="J101" s="2">
        <v>23</v>
      </c>
      <c r="K101" s="3">
        <v>23</v>
      </c>
      <c r="L101" s="8"/>
      <c r="M101" s="1">
        <v>23</v>
      </c>
      <c r="N101" s="2">
        <v>23</v>
      </c>
      <c r="O101" s="2">
        <v>23</v>
      </c>
      <c r="P101" s="2">
        <v>23</v>
      </c>
      <c r="Q101" s="3">
        <v>23</v>
      </c>
      <c r="R101" s="8"/>
      <c r="S101" s="1">
        <v>23</v>
      </c>
      <c r="T101" s="2">
        <v>23</v>
      </c>
      <c r="U101" s="2">
        <v>23</v>
      </c>
      <c r="V101" s="3">
        <v>23</v>
      </c>
      <c r="W101" s="8"/>
      <c r="AA101" s="46"/>
      <c r="AB101" s="46"/>
      <c r="AC101" s="46"/>
      <c r="AD101" s="46"/>
      <c r="AE101" s="46"/>
      <c r="AF101" s="46"/>
      <c r="AG101" s="46"/>
      <c r="AH101" s="46"/>
    </row>
    <row r="102" spans="4:34" ht="19.899999999999999" customHeight="1" x14ac:dyDescent="0.25">
      <c r="D102" s="8"/>
      <c r="E102" s="104"/>
      <c r="F102" s="8"/>
      <c r="G102" s="8"/>
      <c r="H102" s="8"/>
      <c r="I102" s="1">
        <v>24</v>
      </c>
      <c r="J102" s="2">
        <v>24</v>
      </c>
      <c r="K102" s="3">
        <v>24</v>
      </c>
      <c r="L102" s="8"/>
      <c r="M102" s="1">
        <v>24</v>
      </c>
      <c r="N102" s="2">
        <v>24</v>
      </c>
      <c r="O102" s="2">
        <v>24</v>
      </c>
      <c r="P102" s="2">
        <v>24</v>
      </c>
      <c r="Q102" s="3">
        <v>24</v>
      </c>
      <c r="R102" s="8"/>
      <c r="S102" s="1">
        <v>24</v>
      </c>
      <c r="T102" s="2">
        <v>24</v>
      </c>
      <c r="U102" s="2">
        <v>24</v>
      </c>
      <c r="V102" s="3">
        <v>24</v>
      </c>
      <c r="W102" s="8"/>
      <c r="AA102" s="46"/>
      <c r="AB102" s="46"/>
      <c r="AC102" s="46"/>
      <c r="AD102" s="46"/>
      <c r="AE102" s="46"/>
      <c r="AF102" s="46"/>
      <c r="AG102" s="46"/>
      <c r="AH102" s="46"/>
    </row>
    <row r="103" spans="4:34" ht="19.899999999999999" customHeight="1" thickBot="1" x14ac:dyDescent="0.3">
      <c r="D103" s="8"/>
      <c r="E103" s="104"/>
      <c r="F103" s="8"/>
      <c r="G103" s="8"/>
      <c r="H103" s="8"/>
      <c r="I103" s="1">
        <v>25</v>
      </c>
      <c r="J103" s="2">
        <v>25</v>
      </c>
      <c r="K103" s="3">
        <v>25</v>
      </c>
      <c r="L103" s="8"/>
      <c r="M103" s="1">
        <v>25</v>
      </c>
      <c r="N103" s="2">
        <v>25</v>
      </c>
      <c r="O103" s="2">
        <v>25</v>
      </c>
      <c r="P103" s="2">
        <v>25</v>
      </c>
      <c r="Q103" s="3">
        <v>25</v>
      </c>
      <c r="R103" s="8"/>
      <c r="S103" s="1">
        <v>25</v>
      </c>
      <c r="T103" s="2">
        <v>25</v>
      </c>
      <c r="U103" s="2">
        <v>25</v>
      </c>
      <c r="V103" s="3">
        <v>25</v>
      </c>
      <c r="W103" s="8"/>
    </row>
    <row r="104" spans="4:34" ht="19.899999999999999" customHeight="1" thickBot="1" x14ac:dyDescent="0.3">
      <c r="D104" s="8"/>
      <c r="E104" s="104"/>
      <c r="F104" s="8"/>
      <c r="G104" s="8"/>
      <c r="H104" s="8"/>
      <c r="I104" s="1">
        <v>26</v>
      </c>
      <c r="J104" s="2">
        <v>26</v>
      </c>
      <c r="K104" s="3">
        <v>26</v>
      </c>
      <c r="L104" s="8"/>
      <c r="M104" s="1">
        <v>26</v>
      </c>
      <c r="N104" s="2">
        <v>26</v>
      </c>
      <c r="O104" s="2">
        <v>26</v>
      </c>
      <c r="P104" s="2">
        <v>26</v>
      </c>
      <c r="Q104" s="3">
        <v>26</v>
      </c>
      <c r="R104" s="8"/>
      <c r="S104" s="1">
        <v>26</v>
      </c>
      <c r="T104" s="2">
        <v>26</v>
      </c>
      <c r="U104" s="2">
        <v>26</v>
      </c>
      <c r="V104" s="3">
        <v>26</v>
      </c>
      <c r="W104" s="8"/>
      <c r="AB104" s="47" t="s">
        <v>76</v>
      </c>
    </row>
    <row r="105" spans="4:34" ht="19.899999999999999" customHeight="1" thickBot="1" x14ac:dyDescent="0.3">
      <c r="D105" s="8"/>
      <c r="E105" s="104"/>
      <c r="F105" s="8"/>
      <c r="G105" s="8"/>
      <c r="H105" s="8"/>
      <c r="I105" s="1">
        <v>27</v>
      </c>
      <c r="J105" s="2">
        <v>27</v>
      </c>
      <c r="K105" s="3">
        <v>27</v>
      </c>
      <c r="L105" s="8"/>
      <c r="M105" s="1">
        <v>27</v>
      </c>
      <c r="N105" s="2">
        <v>27</v>
      </c>
      <c r="O105" s="2">
        <v>27</v>
      </c>
      <c r="P105" s="2">
        <v>27</v>
      </c>
      <c r="Q105" s="3">
        <v>27</v>
      </c>
      <c r="R105" s="8"/>
      <c r="S105" s="1">
        <v>27</v>
      </c>
      <c r="T105" s="2">
        <v>27</v>
      </c>
      <c r="U105" s="2">
        <v>27</v>
      </c>
      <c r="V105" s="3">
        <v>27</v>
      </c>
      <c r="W105" s="8"/>
      <c r="AA105" s="17" t="s">
        <v>5</v>
      </c>
      <c r="AB105" s="48">
        <f>COUNTIF($I$79:$K$109,"&lt;&gt;"&amp;"")</f>
        <v>91</v>
      </c>
    </row>
    <row r="106" spans="4:34" ht="19.899999999999999" customHeight="1" thickBot="1" x14ac:dyDescent="0.3">
      <c r="D106" s="8"/>
      <c r="E106" s="104"/>
      <c r="F106" s="8"/>
      <c r="G106" s="8"/>
      <c r="H106" s="8"/>
      <c r="I106" s="1">
        <v>28</v>
      </c>
      <c r="J106" s="2">
        <v>28</v>
      </c>
      <c r="K106" s="3">
        <v>28</v>
      </c>
      <c r="L106" s="8"/>
      <c r="M106" s="1">
        <v>28</v>
      </c>
      <c r="N106" s="2">
        <v>28</v>
      </c>
      <c r="O106" s="2">
        <v>28</v>
      </c>
      <c r="P106" s="2">
        <v>28</v>
      </c>
      <c r="Q106" s="3">
        <v>28</v>
      </c>
      <c r="R106" s="8"/>
      <c r="S106" s="1">
        <v>28</v>
      </c>
      <c r="T106" s="2">
        <v>28</v>
      </c>
      <c r="U106" s="2">
        <v>28</v>
      </c>
      <c r="V106" s="3">
        <v>28</v>
      </c>
      <c r="W106" s="8"/>
      <c r="AA106" s="20" t="s">
        <v>8</v>
      </c>
      <c r="AB106" s="49">
        <f>COUNTIF($S$79:$V$109,"&lt;&gt;"&amp;"")</f>
        <v>122</v>
      </c>
    </row>
    <row r="107" spans="4:34" ht="19.899999999999999" customHeight="1" thickBot="1" x14ac:dyDescent="0.3">
      <c r="D107" s="8"/>
      <c r="E107" s="104"/>
      <c r="F107" s="8"/>
      <c r="G107" s="8"/>
      <c r="H107" s="8"/>
      <c r="I107" s="1">
        <v>29</v>
      </c>
      <c r="J107" s="4">
        <v>29</v>
      </c>
      <c r="K107" s="3">
        <v>29</v>
      </c>
      <c r="L107" s="8"/>
      <c r="M107" s="1">
        <v>29</v>
      </c>
      <c r="N107" s="2">
        <v>29</v>
      </c>
      <c r="O107" s="2">
        <v>29</v>
      </c>
      <c r="P107" s="2">
        <v>29</v>
      </c>
      <c r="Q107" s="3">
        <v>29</v>
      </c>
      <c r="R107" s="8"/>
      <c r="S107" s="1">
        <v>29</v>
      </c>
      <c r="T107" s="2">
        <v>29</v>
      </c>
      <c r="U107" s="2">
        <v>29</v>
      </c>
      <c r="V107" s="3">
        <v>29</v>
      </c>
      <c r="W107" s="8"/>
      <c r="AA107" s="20" t="s">
        <v>9</v>
      </c>
      <c r="AB107" s="49">
        <f>COUNTIF($M$79:$Q$109,"&lt;&gt;"&amp;"")</f>
        <v>153</v>
      </c>
    </row>
    <row r="108" spans="4:34" ht="19.899999999999999" customHeight="1" thickBot="1" x14ac:dyDescent="0.3">
      <c r="D108" s="8"/>
      <c r="E108" s="104"/>
      <c r="F108" s="8"/>
      <c r="G108" s="8"/>
      <c r="H108" s="8"/>
      <c r="I108" s="1">
        <v>30</v>
      </c>
      <c r="J108" s="51"/>
      <c r="K108" s="3">
        <v>30</v>
      </c>
      <c r="L108" s="8"/>
      <c r="M108" s="1">
        <v>30</v>
      </c>
      <c r="N108" s="2">
        <v>30</v>
      </c>
      <c r="O108" s="2">
        <v>30</v>
      </c>
      <c r="P108" s="2">
        <v>30</v>
      </c>
      <c r="Q108" s="3">
        <v>30</v>
      </c>
      <c r="R108" s="8"/>
      <c r="S108" s="1">
        <v>30</v>
      </c>
      <c r="T108" s="2">
        <v>30</v>
      </c>
      <c r="U108" s="2">
        <v>30</v>
      </c>
      <c r="V108" s="3">
        <v>30</v>
      </c>
      <c r="W108" s="8"/>
      <c r="AA108" s="23" t="s">
        <v>11</v>
      </c>
      <c r="AB108" s="49">
        <f>SUM(COUNTIF($I$79:$K$109,"&lt;&gt;"&amp;"")+COUNTIF($S$79:$V$109,"&lt;&gt;"&amp;""))</f>
        <v>213</v>
      </c>
    </row>
    <row r="109" spans="4:34" ht="19.899999999999999" customHeight="1" thickBot="1" x14ac:dyDescent="0.3">
      <c r="D109" s="8"/>
      <c r="E109" s="104"/>
      <c r="F109" s="8"/>
      <c r="G109" s="8"/>
      <c r="H109" s="8"/>
      <c r="I109" s="5">
        <v>31</v>
      </c>
      <c r="J109" s="53"/>
      <c r="K109" s="6">
        <v>31</v>
      </c>
      <c r="L109" s="8"/>
      <c r="M109" s="55"/>
      <c r="N109" s="7">
        <v>31</v>
      </c>
      <c r="O109" s="53"/>
      <c r="P109" s="7">
        <v>31</v>
      </c>
      <c r="Q109" s="6">
        <v>31</v>
      </c>
      <c r="R109" s="8"/>
      <c r="S109" s="55"/>
      <c r="T109" s="7">
        <v>31</v>
      </c>
      <c r="U109" s="53"/>
      <c r="V109" s="6">
        <v>31</v>
      </c>
      <c r="W109" s="8"/>
      <c r="AA109" s="23" t="s">
        <v>14</v>
      </c>
      <c r="AB109" s="49">
        <f>SUM(COUNTIF($I$79:$K$109,"&lt;&gt;"&amp;"")+COUNTIF($M$79:$Q$109,"&lt;&gt;"&amp;""))</f>
        <v>244</v>
      </c>
    </row>
    <row r="110" spans="4:34" ht="19.899999999999999" customHeight="1" thickBot="1" x14ac:dyDescent="0.3">
      <c r="D110" s="8"/>
      <c r="E110" s="104"/>
      <c r="F110" s="8"/>
      <c r="G110" s="8"/>
      <c r="H110" s="8"/>
      <c r="I110" s="8"/>
      <c r="J110" s="8"/>
      <c r="K110" s="8"/>
      <c r="L110" s="8"/>
      <c r="M110" s="8"/>
      <c r="N110" s="8"/>
      <c r="O110" s="8"/>
      <c r="P110" s="8"/>
      <c r="Q110" s="8"/>
      <c r="R110" s="8"/>
      <c r="S110" s="8"/>
      <c r="T110" s="8"/>
      <c r="U110" s="8"/>
      <c r="V110"/>
      <c r="W110" s="8"/>
      <c r="AA110" s="23" t="s">
        <v>15</v>
      </c>
      <c r="AB110" s="49">
        <f>SUM(COUNTIF($S$79:$V$109,"&lt;&gt;"&amp;"")+COUNTIF($M$79:$Q$109,"&lt;&gt;"&amp;""))</f>
        <v>275</v>
      </c>
    </row>
    <row r="111" spans="4:34" ht="19.899999999999999" customHeight="1" thickBot="1" x14ac:dyDescent="0.3">
      <c r="D111" s="8"/>
      <c r="E111" s="104"/>
      <c r="F111" s="8"/>
      <c r="G111" s="8"/>
      <c r="H111" s="8"/>
      <c r="I111" s="8"/>
      <c r="J111" s="108" t="str">
        <f>IF(OR($L$10=$AA$4,$L$10=$AA$5,$L$10=$AA$6),"Number of days attending (this term)",IF($L$10=$AA$10,"Number of days attending (this year)",IF(OR($L$10=$AA$7,$L$10=$AA$8,$L$10=$AA$9),"Number of days attending (over these 2 terms)"," Number of days attending ")))</f>
        <v xml:space="preserve"> Number of days attending </v>
      </c>
      <c r="K111" s="109"/>
      <c r="L111" s="109"/>
      <c r="M111" s="110"/>
      <c r="N111" s="108" t="s">
        <v>77</v>
      </c>
      <c r="O111" s="109"/>
      <c r="P111" s="109"/>
      <c r="Q111" s="110"/>
      <c r="R111" s="108" t="str">
        <f>IF(OR($L$10=$AA$4,$L$10=$AA$5,$L$10=$AA$6), "Total hours attending (this term)", IF($L$10=$AA$10, "Total hours attending (this year)",IF(OR($L$10=$AA$7,$L$10=$AA$8,$L$10=$AA$9),"Total hours attending (over these 2 terms)","Total hours attending")))</f>
        <v>Total hours attending</v>
      </c>
      <c r="S111" s="109"/>
      <c r="T111" s="109"/>
      <c r="U111" s="110"/>
      <c r="V111"/>
      <c r="W111" s="8"/>
      <c r="AA111" s="24" t="s">
        <v>18</v>
      </c>
      <c r="AB111" s="49">
        <f>SUM($AB$106+$AB$105+$AB$107)</f>
        <v>366</v>
      </c>
    </row>
    <row r="112" spans="4:34" ht="24.6" customHeight="1" thickBot="1" x14ac:dyDescent="0.3">
      <c r="D112" s="8"/>
      <c r="E112" s="104"/>
      <c r="F112" s="8"/>
      <c r="G112" s="8"/>
      <c r="H112" s="8"/>
      <c r="I112" s="8"/>
      <c r="J112" s="111"/>
      <c r="K112" s="112"/>
      <c r="L112" s="112"/>
      <c r="M112" s="113"/>
      <c r="N112" s="111"/>
      <c r="O112" s="112"/>
      <c r="P112" s="112"/>
      <c r="Q112" s="113"/>
      <c r="R112" s="114"/>
      <c r="S112" s="115"/>
      <c r="T112" s="115"/>
      <c r="U112" s="116"/>
      <c r="V112"/>
      <c r="W112" s="8"/>
    </row>
    <row r="113" spans="4:23" ht="19.899999999999999" customHeight="1" x14ac:dyDescent="0.25">
      <c r="D113" s="8"/>
      <c r="E113" s="104"/>
      <c r="F113" s="8"/>
      <c r="G113" s="8"/>
      <c r="H113" s="8"/>
      <c r="I113" s="8"/>
      <c r="J113" s="92" t="str">
        <f>IFERROR(VLOOKUP(G114,AA105:AB111,2,FALSE)," ")</f>
        <v xml:space="preserve"> </v>
      </c>
      <c r="K113" s="93"/>
      <c r="L113" s="93"/>
      <c r="M113" s="94"/>
      <c r="N113" s="98" t="str">
        <f>IFERROR($AB$13/$J$113, " ")</f>
        <v xml:space="preserve"> </v>
      </c>
      <c r="O113" s="99"/>
      <c r="P113" s="99"/>
      <c r="Q113" s="100"/>
      <c r="R113" s="92" t="str">
        <f>IFERROR($AB$13," ")</f>
        <v xml:space="preserve"> </v>
      </c>
      <c r="S113" s="93"/>
      <c r="T113" s="93"/>
      <c r="U113" s="94"/>
      <c r="V113"/>
      <c r="W113" s="8"/>
    </row>
    <row r="114" spans="4:23" ht="19.899999999999999" customHeight="1" thickBot="1" x14ac:dyDescent="0.3">
      <c r="D114" s="8"/>
      <c r="E114" s="104"/>
      <c r="F114" s="8"/>
      <c r="G114" s="8">
        <f>$L$10</f>
        <v>0</v>
      </c>
      <c r="H114" s="8"/>
      <c r="I114" s="8"/>
      <c r="J114" s="95"/>
      <c r="K114" s="96"/>
      <c r="L114" s="96"/>
      <c r="M114" s="97"/>
      <c r="N114" s="101"/>
      <c r="O114" s="102"/>
      <c r="P114" s="102"/>
      <c r="Q114" s="103"/>
      <c r="R114" s="95"/>
      <c r="S114" s="96"/>
      <c r="T114" s="96"/>
      <c r="U114" s="97"/>
      <c r="V114"/>
      <c r="W114" s="8"/>
    </row>
    <row r="115" spans="4:23" ht="19.899999999999999" customHeight="1" x14ac:dyDescent="0.25">
      <c r="D115" s="8"/>
      <c r="E115" s="8"/>
      <c r="F115" s="8"/>
      <c r="G115" s="8"/>
      <c r="H115" s="8"/>
      <c r="I115" s="8"/>
      <c r="J115" s="8"/>
      <c r="K115" s="8"/>
      <c r="L115" s="8"/>
      <c r="M115" s="8"/>
      <c r="N115" s="8"/>
      <c r="O115" s="8"/>
      <c r="P115" s="8"/>
      <c r="Q115" s="8"/>
      <c r="R115" s="8"/>
      <c r="S115" s="8"/>
      <c r="T115" s="8"/>
      <c r="U115" s="8"/>
      <c r="V115"/>
      <c r="W115" s="8"/>
    </row>
    <row r="116" spans="4:23" ht="6" customHeight="1" x14ac:dyDescent="0.25"/>
  </sheetData>
  <sheetProtection algorithmName="SHA-512" hashValue="0Ud61dH+zLH7Zl5Un17/xgNiXQ06BbnhnRg7wUfvZUfpzHNqPfKkcvzyIv9ZO2/m/jU/LXKvyE5G+QiHZ/uCXQ==" saltValue="ESilZQMEZtlhcYISyY4yNg==" spinCount="100000" sheet="1" selectLockedCells="1"/>
  <mergeCells count="142">
    <mergeCell ref="AH7:AN10"/>
    <mergeCell ref="H3:V3"/>
    <mergeCell ref="E5:E8"/>
    <mergeCell ref="H5:K5"/>
    <mergeCell ref="L5:V5"/>
    <mergeCell ref="H7:K7"/>
    <mergeCell ref="L7:V7"/>
    <mergeCell ref="H8:K8"/>
    <mergeCell ref="L8:V8"/>
    <mergeCell ref="E10:E32"/>
    <mergeCell ref="H10:K11"/>
    <mergeCell ref="L10:V11"/>
    <mergeCell ref="H13:K14"/>
    <mergeCell ref="L13:V14"/>
    <mergeCell ref="H16:L17"/>
    <mergeCell ref="M16:Q17"/>
    <mergeCell ref="R16:V17"/>
    <mergeCell ref="H18:L18"/>
    <mergeCell ref="M18:Q18"/>
    <mergeCell ref="H24:K25"/>
    <mergeCell ref="L24:N25"/>
    <mergeCell ref="P24:S25"/>
    <mergeCell ref="T24:V25"/>
    <mergeCell ref="H26:K27"/>
    <mergeCell ref="L26:N27"/>
    <mergeCell ref="P26:S27"/>
    <mergeCell ref="T26:V27"/>
    <mergeCell ref="R18:V18"/>
    <mergeCell ref="H20:K21"/>
    <mergeCell ref="L20:N21"/>
    <mergeCell ref="P20:S21"/>
    <mergeCell ref="T20:V21"/>
    <mergeCell ref="H22:K23"/>
    <mergeCell ref="L22:N23"/>
    <mergeCell ref="P22:S23"/>
    <mergeCell ref="T22:V23"/>
    <mergeCell ref="O39:P39"/>
    <mergeCell ref="Q39:R39"/>
    <mergeCell ref="S39:T39"/>
    <mergeCell ref="E34:E47"/>
    <mergeCell ref="H34:V34"/>
    <mergeCell ref="H35:J35"/>
    <mergeCell ref="K35:L35"/>
    <mergeCell ref="M35:O35"/>
    <mergeCell ref="P35:Q35"/>
    <mergeCell ref="R35:T35"/>
    <mergeCell ref="U35:V35"/>
    <mergeCell ref="H37:I38"/>
    <mergeCell ref="J37:N38"/>
    <mergeCell ref="U39:V39"/>
    <mergeCell ref="K40:N40"/>
    <mergeCell ref="O40:P40"/>
    <mergeCell ref="Q40:R40"/>
    <mergeCell ref="S40:T40"/>
    <mergeCell ref="U40:V40"/>
    <mergeCell ref="O37:R37"/>
    <mergeCell ref="S37:T38"/>
    <mergeCell ref="U37:V38"/>
    <mergeCell ref="O38:P38"/>
    <mergeCell ref="Q38:R38"/>
    <mergeCell ref="U42:V42"/>
    <mergeCell ref="H43:I44"/>
    <mergeCell ref="K43:N43"/>
    <mergeCell ref="O43:P43"/>
    <mergeCell ref="Q43:R43"/>
    <mergeCell ref="S43:T43"/>
    <mergeCell ref="U43:V43"/>
    <mergeCell ref="K44:N44"/>
    <mergeCell ref="O44:P44"/>
    <mergeCell ref="Q44:R44"/>
    <mergeCell ref="H41:I42"/>
    <mergeCell ref="K41:N41"/>
    <mergeCell ref="O41:P41"/>
    <mergeCell ref="Q41:R41"/>
    <mergeCell ref="S41:T41"/>
    <mergeCell ref="U41:V41"/>
    <mergeCell ref="K42:N42"/>
    <mergeCell ref="O42:P42"/>
    <mergeCell ref="Q42:R42"/>
    <mergeCell ref="S42:T42"/>
    <mergeCell ref="H39:I40"/>
    <mergeCell ref="K39:N39"/>
    <mergeCell ref="N111:Q112"/>
    <mergeCell ref="R111:U112"/>
    <mergeCell ref="J113:M114"/>
    <mergeCell ref="N113:Q114"/>
    <mergeCell ref="R113:U114"/>
    <mergeCell ref="S44:T44"/>
    <mergeCell ref="U44:V44"/>
    <mergeCell ref="H57:I60"/>
    <mergeCell ref="J57:L60"/>
    <mergeCell ref="M57:N60"/>
    <mergeCell ref="O57:P60"/>
    <mergeCell ref="Q57:R60"/>
    <mergeCell ref="S57:T60"/>
    <mergeCell ref="U50:V53"/>
    <mergeCell ref="H54:I55"/>
    <mergeCell ref="J54:L55"/>
    <mergeCell ref="M54:N55"/>
    <mergeCell ref="O54:P55"/>
    <mergeCell ref="Q54:R55"/>
    <mergeCell ref="S54:T55"/>
    <mergeCell ref="U54:V55"/>
    <mergeCell ref="M50:N53"/>
    <mergeCell ref="E71:E114"/>
    <mergeCell ref="H71:J71"/>
    <mergeCell ref="K71:V71"/>
    <mergeCell ref="K72:V72"/>
    <mergeCell ref="K73:V73"/>
    <mergeCell ref="K74:V74"/>
    <mergeCell ref="K75:V75"/>
    <mergeCell ref="J111:M112"/>
    <mergeCell ref="U61:V62"/>
    <mergeCell ref="J61:L62"/>
    <mergeCell ref="M61:N62"/>
    <mergeCell ref="O61:P62"/>
    <mergeCell ref="Q61:R62"/>
    <mergeCell ref="S61:T62"/>
    <mergeCell ref="H50:I53"/>
    <mergeCell ref="J50:L53"/>
    <mergeCell ref="O50:P53"/>
    <mergeCell ref="Q50:R53"/>
    <mergeCell ref="S50:T53"/>
    <mergeCell ref="E49:E69"/>
    <mergeCell ref="H46:V46"/>
    <mergeCell ref="H47:V47"/>
    <mergeCell ref="U64:V67"/>
    <mergeCell ref="H68:I69"/>
    <mergeCell ref="J68:L69"/>
    <mergeCell ref="M68:N69"/>
    <mergeCell ref="O68:P69"/>
    <mergeCell ref="Q68:R69"/>
    <mergeCell ref="S68:T69"/>
    <mergeCell ref="U68:V69"/>
    <mergeCell ref="H64:I67"/>
    <mergeCell ref="J64:L67"/>
    <mergeCell ref="M64:N67"/>
    <mergeCell ref="O64:P67"/>
    <mergeCell ref="Q64:R67"/>
    <mergeCell ref="S64:T67"/>
    <mergeCell ref="U57:V60"/>
    <mergeCell ref="H61:I62"/>
  </mergeCells>
  <conditionalFormatting sqref="H56">
    <cfRule type="expression" dxfId="133" priority="12">
      <formula>IF(OR($L$10=$AA$6,$L$10=$AA$5,$L$10=AA9),TRUE, FALSE)</formula>
    </cfRule>
  </conditionalFormatting>
  <conditionalFormatting sqref="H63">
    <cfRule type="expression" dxfId="132" priority="14">
      <formula>IF(OR($L$10=$AA$4,$L$10=$AA$5,$L$10=$AA$7),TRUE, FALSE)</formula>
    </cfRule>
  </conditionalFormatting>
  <conditionalFormatting sqref="H35:L35">
    <cfRule type="expression" dxfId="131" priority="21">
      <formula>IF($L$10=$AA$8, TRUE, FALSE)</formula>
    </cfRule>
  </conditionalFormatting>
  <conditionalFormatting sqref="H34:V35">
    <cfRule type="expression" dxfId="130" priority="23">
      <formula>IF(OR($L$10=$AA$4, $L$10=$AA$5, $L$10=$AA$6, $L$10=0), TRUE, FALSE)</formula>
    </cfRule>
  </conditionalFormatting>
  <conditionalFormatting sqref="H49:V55">
    <cfRule type="expression" dxfId="129" priority="11">
      <formula>IF(OR($L$10=$AA$4,$L$10=$AA$6,$L$10=$AA$8),TRUE, FALSE)</formula>
    </cfRule>
  </conditionalFormatting>
  <conditionalFormatting sqref="H57:V62">
    <cfRule type="expression" dxfId="128" priority="3">
      <formula>IF(OR($L$10=$AA$6,$L$10=$AA$5,$L$10=$AA$9),TRUE, FALSE)</formula>
    </cfRule>
  </conditionalFormatting>
  <conditionalFormatting sqref="H64:V69">
    <cfRule type="expression" dxfId="127" priority="4">
      <formula>IF(OR($L$10=$AA$4,$L$10=$AA$5,$L$10=$AA$7),TRUE, FALSE)</formula>
    </cfRule>
  </conditionalFormatting>
  <conditionalFormatting sqref="I78:K109 S78:V109">
    <cfRule type="expression" dxfId="126" priority="34">
      <formula>IF($L$10=$AA$6, TRUE, FALSE)</formula>
    </cfRule>
  </conditionalFormatting>
  <conditionalFormatting sqref="I78:K109">
    <cfRule type="expression" dxfId="125" priority="8">
      <formula>IF($L$10=$AA$9, TRUE, FALSE)</formula>
    </cfRule>
  </conditionalFormatting>
  <conditionalFormatting sqref="I78:Q109">
    <cfRule type="expression" dxfId="124" priority="30">
      <formula>IF($L$10=$AA$5, TRUE, FALSE)</formula>
    </cfRule>
  </conditionalFormatting>
  <conditionalFormatting sqref="L20">
    <cfRule type="expression" dxfId="123" priority="16">
      <formula>IF(SUM(S39:T44)&gt;L20, TRUE, FALSE)</formula>
    </cfRule>
    <cfRule type="expression" dxfId="122" priority="18">
      <formula>IF(SUM(S39:T44)&lt;L20, TRUE, FALSE)</formula>
    </cfRule>
    <cfRule type="expression" dxfId="121" priority="62">
      <formula>IF(OR(AND($L$10=$AA$4,$L$20&gt;$AC$4), AND($L$10=$AA$5,$L$20&gt;$AC$5), AND($L$10=$AA$6,$L$20&gt;$AC$6),AND($L$10=$AA$10,$L$20&gt;$AC$10), AND($L$10=$AA$7,$L$20&gt;$AC$7), AND($L$10=$AA$8,$L$20&gt;$AC$8),AND($L$10=$AA$9,$L$20&gt;$AC$9)), TRUE,FALSE)</formula>
    </cfRule>
  </conditionalFormatting>
  <conditionalFormatting sqref="L22">
    <cfRule type="expression" dxfId="120" priority="1">
      <formula>IF(AND($L$13=$AA$18,$L$22&gt;0), TRUE, FALSE)</formula>
    </cfRule>
  </conditionalFormatting>
  <conditionalFormatting sqref="L24">
    <cfRule type="expression" dxfId="119" priority="5">
      <formula>IF(AND(OR($L$13=$AA$16,$L$13=$AA$19),$L$24&gt;0), TRUE, FALSE)</formula>
    </cfRule>
  </conditionalFormatting>
  <conditionalFormatting sqref="L22:N23">
    <cfRule type="expression" dxfId="118" priority="2">
      <formula>IF($AC$27=0,TRUE,FALSE)</formula>
    </cfRule>
  </conditionalFormatting>
  <conditionalFormatting sqref="L24:N25">
    <cfRule type="expression" dxfId="117" priority="92">
      <formula>IF($AD$27=0,TRUE,FALSE)</formula>
    </cfRule>
  </conditionalFormatting>
  <conditionalFormatting sqref="M35:Q35">
    <cfRule type="expression" dxfId="116" priority="19">
      <formula>IF($L$10=$AA$9, TRUE, FALSE)</formula>
    </cfRule>
  </conditionalFormatting>
  <conditionalFormatting sqref="M78:Q109">
    <cfRule type="expression" dxfId="115" priority="10">
      <formula>IF($L$10=$AA$7, TRUE, FALSE)</formula>
    </cfRule>
  </conditionalFormatting>
  <conditionalFormatting sqref="M78:V109">
    <cfRule type="expression" dxfId="114" priority="31">
      <formula>IF($L$10=$AA$4, TRUE, FALSE)</formula>
    </cfRule>
  </conditionalFormatting>
  <conditionalFormatting sqref="R35:V35">
    <cfRule type="expression" dxfId="113" priority="20">
      <formula>IF($L$10=$AA$7, TRUE, FALSE)</formula>
    </cfRule>
  </conditionalFormatting>
  <conditionalFormatting sqref="S39 S41 S43">
    <cfRule type="expression" dxfId="112" priority="29">
      <formula>IF(SUM($S$39+$S$41+$S$43)&gt;$L$20,"TRUE","FALSE")</formula>
    </cfRule>
  </conditionalFormatting>
  <conditionalFormatting sqref="S78:V109">
    <cfRule type="expression" dxfId="111" priority="9">
      <formula>IF($L$10=$AA$8, TRUE, FALSE)</formula>
    </cfRule>
  </conditionalFormatting>
  <conditionalFormatting sqref="T20">
    <cfRule type="expression" dxfId="110" priority="85">
      <formula>IF(AND(OR($L$13=$AA$16,$L$13=$AA$19),$T$20&gt;15), TRUE, IF(AND($L$13=$AA$17,$T$20&gt;30), TRUE, FALSE))</formula>
    </cfRule>
  </conditionalFormatting>
  <conditionalFormatting sqref="T24">
    <cfRule type="expression" dxfId="109" priority="86">
      <formula>IF(AND(OR($L$13=$AA$19,$L$13=$AA$16),$T$24&gt;0), TRUE, FALSE)</formula>
    </cfRule>
  </conditionalFormatting>
  <conditionalFormatting sqref="T26">
    <cfRule type="cellIs" dxfId="108" priority="32" operator="greaterThan">
      <formula>0</formula>
    </cfRule>
    <cfRule type="cellIs" dxfId="107" priority="33" operator="lessThan">
      <formula>0</formula>
    </cfRule>
  </conditionalFormatting>
  <conditionalFormatting sqref="T22:V23">
    <cfRule type="expression" dxfId="106" priority="24">
      <formula>IF($T$22&gt;15, TRUE, FALSE)</formula>
    </cfRule>
  </conditionalFormatting>
  <dataValidations count="8">
    <dataValidation allowBlank="1" showInputMessage="1" showErrorMessage="1" prompt="There are 13 funded weeks in Summer with a maxiumum of 22 weeks available for stretched offers." sqref="U35:V35" xr:uid="{2DEC90E1-AC0B-4706-8BC6-06CE230B7F41}"/>
    <dataValidation allowBlank="1" showInputMessage="1" showErrorMessage="1" prompt="There are 11 funded weeks in Spring with a maxiumum of 13_x000a_ weeks available for stretched offers." sqref="P35:Q35" xr:uid="{E9EDEF4F-3248-4369-A3A5-D8007874D94D}"/>
    <dataValidation allowBlank="1" showInputMessage="1" showErrorMessage="1" prompt="There are 14 funded weeks in Autumn with a maxiumum of 17 weeks available for stretched offers." sqref="K35:L35" xr:uid="{BDCE0D00-71F2-466C-8D04-B2885795C0BA}"/>
    <dataValidation type="decimal" allowBlank="1" showInputMessage="1" showErrorMessage="1" error="The number of hours you have entered exceeds the hours available to claim per week for this child." sqref="L22:N23" xr:uid="{82F184EE-E9A7-4E77-9D80-5587DCFA613E}">
      <formula1>0</formula1>
      <formula2>$AC$27</formula2>
    </dataValidation>
    <dataValidation type="list" allowBlank="1" showInputMessage="1" showErrorMessage="1" sqref="L10:V11" xr:uid="{96EC009C-B187-4419-B490-504AEBB90353}">
      <formula1>$AA$4:$AA$10</formula1>
    </dataValidation>
    <dataValidation type="list" allowBlank="1" showInputMessage="1" showErrorMessage="1" sqref="L13:V14" xr:uid="{DBBA4B1A-4AC4-45E1-ADE1-6272E6292D81}">
      <formula1>$AA$16:$AA$19</formula1>
    </dataValidation>
    <dataValidation type="whole"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D24D878E-83B6-4F3A-8DF2-7C3D641F4AE7}">
      <formula1>0</formula1>
      <formula2>$AC$24</formula2>
    </dataValidation>
    <dataValidation type="decimal" allowBlank="1" showInputMessage="1" showErrorMessage="1" error="The number of hours you have entered exceeds the hours available to claim per week for this child." sqref="L24:N25" xr:uid="{1DB1E736-E108-4E09-8613-EE2FC70588D5}">
      <formula1>0</formula1>
      <formula2>30</formula2>
    </dataValidation>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2" max="16383" man="1"/>
    <brk id="69" max="16383" man="1"/>
  </rowBreaks>
  <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5221B-24AD-4243-BBAA-960A6E047A9D}">
  <sheetPr>
    <tabColor rgb="FFFF0000"/>
  </sheetPr>
  <dimension ref="A2:AP27"/>
  <sheetViews>
    <sheetView showGridLines="0" showRowColHeaders="0" topLeftCell="E1" zoomScale="120" zoomScaleNormal="120" workbookViewId="0">
      <selection activeCell="P22" sqref="P22:W22"/>
    </sheetView>
  </sheetViews>
  <sheetFormatPr defaultColWidth="5.7109375" defaultRowHeight="19.899999999999999" customHeight="1" x14ac:dyDescent="0.2"/>
  <cols>
    <col min="1" max="2" width="5.7109375" style="60" hidden="1" customWidth="1"/>
    <col min="3" max="4" width="0" style="60" hidden="1" customWidth="1"/>
    <col min="5" max="6" width="5.7109375" style="60"/>
    <col min="7" max="7" width="4.85546875" style="60" customWidth="1"/>
    <col min="8" max="8" width="0.7109375" style="60" customWidth="1"/>
    <col min="9" max="9" width="1.28515625" style="60" customWidth="1"/>
    <col min="10" max="10" width="8.28515625" style="60" bestFit="1" customWidth="1"/>
    <col min="11" max="14" width="5.7109375" style="60"/>
    <col min="15" max="15" width="6.7109375" style="60" customWidth="1"/>
    <col min="16" max="20" width="5.7109375" style="60"/>
    <col min="21" max="21" width="5.7109375" style="60" customWidth="1"/>
    <col min="22" max="22" width="7.28515625" style="60" bestFit="1" customWidth="1"/>
    <col min="23" max="24" width="5.7109375" style="60"/>
    <col min="25" max="25" width="5.7109375" style="60" customWidth="1"/>
    <col min="26" max="31" width="5.7109375" style="60"/>
    <col min="32" max="32" width="23.42578125" style="60" hidden="1" customWidth="1"/>
    <col min="33" max="33" width="24" style="60" hidden="1" customWidth="1"/>
    <col min="34" max="34" width="14.7109375" style="60" hidden="1" customWidth="1"/>
    <col min="35" max="35" width="11.28515625" style="60" hidden="1" customWidth="1"/>
    <col min="36" max="36" width="4.5703125" style="60" hidden="1" customWidth="1"/>
    <col min="37" max="37" width="32.7109375" style="60" hidden="1" customWidth="1"/>
    <col min="38" max="39" width="5.7109375" style="60" hidden="1" customWidth="1"/>
    <col min="40" max="40" width="19.28515625" style="60" hidden="1" customWidth="1"/>
    <col min="41" max="41" width="2.28515625" style="60" hidden="1" customWidth="1"/>
    <col min="42" max="42" width="5.7109375" style="60" hidden="1" customWidth="1"/>
    <col min="43" max="44" width="5.7109375" style="60" customWidth="1"/>
    <col min="45" max="16384" width="5.7109375" style="60"/>
  </cols>
  <sheetData>
    <row r="2" spans="1:36" ht="19.899999999999999" customHeight="1" thickBot="1" x14ac:dyDescent="0.25">
      <c r="F2" s="61"/>
      <c r="G2" s="61"/>
      <c r="H2" s="61"/>
      <c r="I2" s="61"/>
      <c r="J2" s="61"/>
      <c r="K2" s="61"/>
      <c r="L2" s="61"/>
      <c r="M2" s="61"/>
      <c r="N2" s="61"/>
      <c r="O2" s="61"/>
      <c r="P2" s="61"/>
      <c r="Q2" s="61"/>
      <c r="R2" s="61"/>
      <c r="S2" s="61"/>
      <c r="T2" s="61"/>
      <c r="U2" s="61"/>
      <c r="V2" s="61"/>
      <c r="W2" s="61"/>
      <c r="X2" s="61"/>
      <c r="Y2" s="61"/>
      <c r="Z2" s="61"/>
      <c r="AA2" s="61"/>
      <c r="AB2" s="61"/>
      <c r="AC2" s="61"/>
      <c r="AD2" s="61"/>
    </row>
    <row r="3" spans="1:36" ht="19.899999999999999" customHeight="1" thickBot="1" x14ac:dyDescent="0.25">
      <c r="F3" s="61"/>
      <c r="G3" s="104" t="s">
        <v>78</v>
      </c>
      <c r="H3" s="61"/>
      <c r="I3" s="61"/>
      <c r="J3" s="137" t="s">
        <v>79</v>
      </c>
      <c r="K3" s="138"/>
      <c r="L3" s="138"/>
      <c r="M3" s="138"/>
      <c r="N3" s="138"/>
      <c r="O3" s="138"/>
      <c r="P3" s="138"/>
      <c r="Q3" s="138"/>
      <c r="R3" s="138"/>
      <c r="S3" s="138"/>
      <c r="T3" s="138"/>
      <c r="U3" s="138"/>
      <c r="V3" s="138"/>
      <c r="W3" s="138"/>
      <c r="X3" s="138"/>
      <c r="Y3" s="138"/>
      <c r="Z3" s="138"/>
      <c r="AA3" s="138"/>
      <c r="AB3" s="138"/>
      <c r="AC3" s="139"/>
      <c r="AD3" s="61"/>
    </row>
    <row r="4" spans="1:36" ht="19.899999999999999" customHeight="1" thickBot="1" x14ac:dyDescent="0.25">
      <c r="F4" s="61"/>
      <c r="G4" s="104"/>
      <c r="H4" s="61"/>
      <c r="I4" s="61"/>
      <c r="J4" s="61"/>
      <c r="K4" s="61"/>
      <c r="L4" s="61"/>
      <c r="M4" s="61"/>
      <c r="N4" s="61"/>
      <c r="O4" s="61"/>
      <c r="P4" s="61"/>
      <c r="Q4" s="61"/>
      <c r="R4" s="61"/>
      <c r="S4" s="61"/>
      <c r="T4" s="61"/>
      <c r="U4" s="61"/>
      <c r="V4" s="61"/>
      <c r="W4" s="61"/>
      <c r="X4" s="61"/>
      <c r="Y4" s="61"/>
      <c r="Z4" s="61"/>
      <c r="AA4" s="61"/>
      <c r="AB4" s="61"/>
      <c r="AC4" s="61"/>
      <c r="AD4" s="61"/>
    </row>
    <row r="5" spans="1:36" ht="19.899999999999999" customHeight="1" thickBot="1" x14ac:dyDescent="0.25">
      <c r="F5" s="61"/>
      <c r="G5" s="104"/>
      <c r="H5" s="57"/>
      <c r="I5" s="61"/>
      <c r="J5" s="227" t="s">
        <v>7</v>
      </c>
      <c r="K5" s="227"/>
      <c r="L5" s="227"/>
      <c r="M5" s="227"/>
      <c r="N5" s="228">
        <f>IFERROR('Stretched Offer Calculator'!$L$5, " ")</f>
        <v>0</v>
      </c>
      <c r="O5" s="228"/>
      <c r="P5" s="228"/>
      <c r="Q5" s="228"/>
      <c r="R5" s="228"/>
      <c r="S5" s="228"/>
      <c r="T5" s="228"/>
      <c r="U5" s="228"/>
      <c r="V5" s="228"/>
      <c r="W5" s="228"/>
      <c r="X5" s="228"/>
      <c r="Y5" s="61"/>
      <c r="Z5" s="61"/>
      <c r="AA5" s="61"/>
      <c r="AB5" s="61"/>
      <c r="AC5" s="61"/>
      <c r="AD5" s="61"/>
    </row>
    <row r="6" spans="1:36" ht="6" customHeight="1" thickBot="1" x14ac:dyDescent="0.25">
      <c r="F6" s="61"/>
      <c r="G6" s="104"/>
      <c r="H6" s="61"/>
      <c r="I6" s="61"/>
      <c r="J6" s="62"/>
      <c r="K6" s="62"/>
      <c r="L6" s="62"/>
      <c r="M6" s="62"/>
      <c r="N6" s="61"/>
      <c r="O6" s="61"/>
      <c r="P6" s="61"/>
      <c r="Q6" s="61"/>
      <c r="R6" s="61"/>
      <c r="S6" s="61"/>
      <c r="T6" s="61"/>
      <c r="U6" s="61"/>
      <c r="V6" s="61"/>
      <c r="W6" s="61"/>
      <c r="X6" s="61"/>
      <c r="Y6" s="61"/>
      <c r="Z6" s="61"/>
      <c r="AA6" s="61"/>
      <c r="AB6" s="61"/>
      <c r="AC6" s="61"/>
      <c r="AD6" s="61"/>
    </row>
    <row r="7" spans="1:36" ht="19.899999999999999" customHeight="1" thickBot="1" x14ac:dyDescent="0.25">
      <c r="F7" s="61"/>
      <c r="G7" s="104"/>
      <c r="H7" s="61"/>
      <c r="I7" s="61"/>
      <c r="J7" s="229" t="s">
        <v>10</v>
      </c>
      <c r="K7" s="230"/>
      <c r="L7" s="230"/>
      <c r="M7" s="231"/>
      <c r="N7" s="232">
        <f>IFERROR('Stretched Offer Calculator'!$L$7, " ")</f>
        <v>0</v>
      </c>
      <c r="O7" s="233"/>
      <c r="P7" s="233"/>
      <c r="Q7" s="233"/>
      <c r="R7" s="233"/>
      <c r="S7" s="233"/>
      <c r="T7" s="233"/>
      <c r="U7" s="233"/>
      <c r="V7" s="233"/>
      <c r="W7" s="233"/>
      <c r="X7" s="234"/>
      <c r="Y7" s="61"/>
      <c r="Z7" s="61"/>
      <c r="AA7" s="61"/>
      <c r="AB7" s="61"/>
      <c r="AC7" s="61"/>
      <c r="AD7" s="61"/>
      <c r="AF7" s="63" cm="1">
        <f t="array" ref="AF7:AJ14">'Stretched Offer Calculator'!AA3:AE10</f>
        <v>0</v>
      </c>
      <c r="AG7" s="64" t="str">
        <v>Funded weeks</v>
      </c>
      <c r="AH7" s="64" t="str">
        <v>Max weeks</v>
      </c>
      <c r="AI7" s="64" t="str">
        <v>Cumulative hours</v>
      </c>
      <c r="AJ7" s="65" t="str">
        <v xml:space="preserve">Max total hours available for term </v>
      </c>
    </row>
    <row r="8" spans="1:36" ht="19.899999999999999" customHeight="1" thickBot="1" x14ac:dyDescent="0.25">
      <c r="F8" s="61"/>
      <c r="G8" s="104"/>
      <c r="H8" s="61"/>
      <c r="I8" s="61"/>
      <c r="J8" s="229" t="s">
        <v>13</v>
      </c>
      <c r="K8" s="230"/>
      <c r="L8" s="230"/>
      <c r="M8" s="231"/>
      <c r="N8" s="235">
        <f>IFERROR('Stretched Offer Calculator'!$L$8, " ")</f>
        <v>0</v>
      </c>
      <c r="O8" s="236"/>
      <c r="P8" s="236"/>
      <c r="Q8" s="236"/>
      <c r="R8" s="236"/>
      <c r="S8" s="236"/>
      <c r="T8" s="236"/>
      <c r="U8" s="236"/>
      <c r="V8" s="236"/>
      <c r="W8" s="236"/>
      <c r="X8" s="237"/>
      <c r="Y8" s="61"/>
      <c r="Z8" s="61"/>
      <c r="AA8" s="61"/>
      <c r="AB8" s="61"/>
      <c r="AC8" s="61"/>
      <c r="AD8" s="61"/>
      <c r="AF8" s="66" t="str">
        <v>Spring Term</v>
      </c>
      <c r="AG8" s="60">
        <v>11</v>
      </c>
      <c r="AH8" s="60">
        <v>13</v>
      </c>
      <c r="AI8" s="60">
        <v>165</v>
      </c>
      <c r="AJ8" s="67" t="str">
        <v/>
      </c>
    </row>
    <row r="9" spans="1:36" ht="19.899999999999999" customHeight="1" thickBot="1" x14ac:dyDescent="0.25">
      <c r="F9" s="61"/>
      <c r="G9" s="104"/>
      <c r="H9" s="61"/>
      <c r="I9" s="61"/>
      <c r="J9" s="68"/>
      <c r="K9" s="68"/>
      <c r="L9" s="68"/>
      <c r="M9" s="68"/>
      <c r="N9" s="69"/>
      <c r="O9" s="69"/>
      <c r="P9" s="69"/>
      <c r="Q9" s="69"/>
      <c r="R9" s="69"/>
      <c r="S9" s="69"/>
      <c r="T9" s="69"/>
      <c r="U9" s="69"/>
      <c r="V9" s="69"/>
      <c r="W9" s="69"/>
      <c r="X9" s="69"/>
      <c r="Y9" s="61"/>
      <c r="Z9" s="61"/>
      <c r="AA9" s="61"/>
      <c r="AB9" s="61"/>
      <c r="AC9" s="61"/>
      <c r="AD9" s="61"/>
      <c r="AF9" s="66" t="str">
        <v>Autumn Term</v>
      </c>
      <c r="AG9" s="60">
        <v>14</v>
      </c>
      <c r="AH9" s="60">
        <v>17</v>
      </c>
      <c r="AI9" s="60">
        <v>210</v>
      </c>
      <c r="AJ9" s="67" t="str">
        <v/>
      </c>
    </row>
    <row r="10" spans="1:36" ht="19.899999999999999" customHeight="1" thickBot="1" x14ac:dyDescent="0.3">
      <c r="F10" s="61"/>
      <c r="G10" s="104"/>
      <c r="H10" s="61"/>
      <c r="I10" s="61"/>
      <c r="J10" s="220" t="s">
        <v>80</v>
      </c>
      <c r="K10" s="221"/>
      <c r="L10" s="221"/>
      <c r="M10" s="221"/>
      <c r="N10" s="221"/>
      <c r="O10" s="222"/>
      <c r="P10" s="238" t="str">
        <f>IFERROR('Stretched Offer Calculator'!$T$20, " ")</f>
        <v xml:space="preserve"> </v>
      </c>
      <c r="Q10" s="239"/>
      <c r="R10" s="240"/>
      <c r="S10" s="61"/>
      <c r="T10" s="241"/>
      <c r="U10" s="242"/>
      <c r="V10" s="242"/>
      <c r="W10" s="241" t="s">
        <v>81</v>
      </c>
      <c r="X10" s="242"/>
      <c r="Y10" s="242"/>
      <c r="Z10" s="241" t="s">
        <v>82</v>
      </c>
      <c r="AA10" s="242"/>
      <c r="AB10" s="243"/>
      <c r="AC10" s="61"/>
      <c r="AD10" s="61"/>
      <c r="AF10" s="66" t="str">
        <v>Summer Term</v>
      </c>
      <c r="AG10" s="60">
        <v>13</v>
      </c>
      <c r="AH10" s="60">
        <v>22</v>
      </c>
      <c r="AI10" s="60">
        <v>195</v>
      </c>
      <c r="AJ10" s="67" t="str">
        <v/>
      </c>
    </row>
    <row r="11" spans="1:36" ht="19.899999999999999" customHeight="1" thickBot="1" x14ac:dyDescent="0.3">
      <c r="F11" s="61"/>
      <c r="G11" s="104"/>
      <c r="H11" s="61"/>
      <c r="I11" s="61"/>
      <c r="J11" s="220" t="str">
        <f>'Stretched Offer Calculator'!R111</f>
        <v>Total hours attending</v>
      </c>
      <c r="K11" s="221"/>
      <c r="L11" s="221"/>
      <c r="M11" s="221"/>
      <c r="N11" s="221"/>
      <c r="O11" s="222"/>
      <c r="P11" s="239" t="str">
        <f>IFERROR('Stretched Offer Calculator'!$R$113," ")</f>
        <v xml:space="preserve"> </v>
      </c>
      <c r="Q11" s="239"/>
      <c r="R11" s="240"/>
      <c r="S11" s="61"/>
      <c r="T11" s="225" t="s">
        <v>83</v>
      </c>
      <c r="U11" s="226"/>
      <c r="V11" s="226"/>
      <c r="W11" s="207" t="str">
        <f>IFERROR('Stretched Offer Calculator'!U39, " ")</f>
        <v xml:space="preserve"> </v>
      </c>
      <c r="X11" s="208"/>
      <c r="Y11" s="208"/>
      <c r="Z11" s="207" t="str">
        <f>IFERROR(('Stretched Offer Calculator'!O39+'Stretched Offer Calculator'!Q39-'Stretched Offer Calculator'!T20)*('Stretched Offer Calculator'!S39), " ")</f>
        <v xml:space="preserve"> </v>
      </c>
      <c r="AA11" s="208"/>
      <c r="AB11" s="209"/>
      <c r="AC11" s="61"/>
      <c r="AD11" s="61"/>
      <c r="AF11" s="66" t="str">
        <v>Autumn &amp; Spring Term</v>
      </c>
      <c r="AG11" s="60">
        <v>25</v>
      </c>
      <c r="AH11" s="60">
        <v>30</v>
      </c>
      <c r="AI11" s="60">
        <v>375</v>
      </c>
      <c r="AJ11" s="67" t="str">
        <v/>
      </c>
    </row>
    <row r="12" spans="1:36" ht="19.899999999999999" customHeight="1" thickBot="1" x14ac:dyDescent="0.3">
      <c r="A12" s="60">
        <f>'Stretched Offer Calculator'!$L$10</f>
        <v>0</v>
      </c>
      <c r="F12" s="61"/>
      <c r="G12" s="104"/>
      <c r="H12" s="61"/>
      <c r="I12" s="61"/>
      <c r="J12" s="220" t="s">
        <v>84</v>
      </c>
      <c r="K12" s="221"/>
      <c r="L12" s="221"/>
      <c r="M12" s="221"/>
      <c r="N12" s="221"/>
      <c r="O12" s="222"/>
      <c r="P12" s="223" t="str">
        <f>IFERROR(IF($A$12=$AF$8,('Stretched Offer Calculator'!$O$41+'Stretched Offer Calculator'!$Q$41)*Declaration!$AG$8,IF($A$12=Declaration!$AF$9,('Stretched Offer Calculator'!$O$39+'Stretched Offer Calculator'!$Q$39)*Declaration!$AG$9,IF($A$12=Declaration!$AF$10,('Stretched Offer Calculator'!$O$43+'Stretched Offer Calculator'!$Q$43)*Declaration!$AG$10,IF($A$12=$AF$11,('Stretched Offer Calculator'!$O$41+'Stretched Offer Calculator'!$Q$41)*$AG$8+('Stretched Offer Calculator'!$O$39+'Stretched Offer Calculator'!$Q$39)*$AG$9, IF($A$12=$AF$12,('Stretched Offer Calculator'!$O$41+'Stretched Offer Calculator'!$Q$41)*$AG$8+('Stretched Offer Calculator'!$O$43+'Stretched Offer Calculator'!$Q$43)*$AG$10, IF($A$12=$AF$13,('Stretched Offer Calculator'!$O$43+'Stretched Offer Calculator'!$Q$43)*$AG$10+('Stretched Offer Calculator'!$O$39+'Stretched Offer Calculator'!$Q$39)*$AG$9, IF($A$12=$AF$14,('Stretched Offer Calculator'!$O$41+'Stretched Offer Calculator'!$Q$41)*$AG$8+('Stretched Offer Calculator'!$O$39+'Stretched Offer Calculator'!$Q$39)*$AG$9+('Stretched Offer Calculator'!$O$43+'Stretched Offer Calculator'!$Q$43)*$AG$10, " "))))))), " ")</f>
        <v xml:space="preserve"> </v>
      </c>
      <c r="Q12" s="223"/>
      <c r="R12" s="224"/>
      <c r="S12" s="61"/>
      <c r="T12" s="225" t="s">
        <v>85</v>
      </c>
      <c r="U12" s="226"/>
      <c r="V12" s="226"/>
      <c r="W12" s="207" t="str">
        <f>IFERROR('Stretched Offer Calculator'!U41, " ")</f>
        <v xml:space="preserve"> </v>
      </c>
      <c r="X12" s="208"/>
      <c r="Y12" s="208"/>
      <c r="Z12" s="207" t="str">
        <f>IFERROR(('Stretched Offer Calculator'!O41+'Stretched Offer Calculator'!Q41-'Stretched Offer Calculator'!T20)*('Stretched Offer Calculator'!S41), " ")</f>
        <v xml:space="preserve"> </v>
      </c>
      <c r="AA12" s="208"/>
      <c r="AB12" s="209"/>
      <c r="AC12" s="61"/>
      <c r="AD12" s="61"/>
      <c r="AF12" s="66" t="str">
        <v>Spring &amp; Summer Term</v>
      </c>
      <c r="AG12" s="60">
        <v>24</v>
      </c>
      <c r="AH12" s="60">
        <v>35</v>
      </c>
      <c r="AI12" s="60">
        <v>360</v>
      </c>
      <c r="AJ12" s="67" t="str">
        <v/>
      </c>
    </row>
    <row r="13" spans="1:36" ht="19.899999999999999" customHeight="1" thickBot="1" x14ac:dyDescent="0.3">
      <c r="A13" s="60">
        <f>'Stretched Offer Calculator'!L13</f>
        <v>0</v>
      </c>
      <c r="F13" s="8"/>
      <c r="G13" s="104"/>
      <c r="H13" s="8"/>
      <c r="I13" s="8"/>
      <c r="J13" s="210" t="s">
        <v>86</v>
      </c>
      <c r="K13" s="211"/>
      <c r="L13" s="211"/>
      <c r="M13" s="211"/>
      <c r="N13" s="211"/>
      <c r="O13" s="212"/>
      <c r="P13" s="213" t="str">
        <f>IFERROR(IF(A12=AF8,('Stretched Offer Calculator'!O41+'Stretched Offer Calculator'!Q41)*('Stretched Offer Calculator'!S41-Declaration!AG8), IF(A12=Declaration!AF9,('Stretched Offer Calculator'!O39+'Stretched Offer Calculator'!Q39)*('Stretched Offer Calculator'!S39-Declaration!AG9), IF(A12=Declaration!AF10,('Stretched Offer Calculator'!O43+'Stretched Offer Calculator'!Q43)*('Stretched Offer Calculator'!S43-Declaration!AG10), IF(A12=Declaration!AF11,('Stretched Offer Calculator'!O41+'Stretched Offer Calculator'!Q41)*('Stretched Offer Calculator'!S41-Declaration!AG8)+('Stretched Offer Calculator'!O39+'Stretched Offer Calculator'!Q39)*('Stretched Offer Calculator'!S39-Declaration!AG9), IF(A12=Declaration!AF12,('Stretched Offer Calculator'!O41+'Stretched Offer Calculator'!Q41)*('Stretched Offer Calculator'!S41-Declaration!AG8)+('Stretched Offer Calculator'!O43+'Stretched Offer Calculator'!Q43)*('Stretched Offer Calculator'!S43-Declaration!AG10),IF(A12=Declaration!AF13,('Stretched Offer Calculator'!O43+'Stretched Offer Calculator'!Q43)*('Stretched Offer Calculator'!S43-Declaration!AG10)+('Stretched Offer Calculator'!O39+'Stretched Offer Calculator'!Q39)*('Stretched Offer Calculator'!S39-Declaration!AG9),IF(A12=Declaration!AF14,('Stretched Offer Calculator'!O41+'Stretched Offer Calculator'!Q41)*('Stretched Offer Calculator'!S41-Declaration!AG8)+('Stretched Offer Calculator'!O39+'Stretched Offer Calculator'!Q39)*('Stretched Offer Calculator'!S39-Declaration!AG9)+('Stretched Offer Calculator'!O43+'Stretched Offer Calculator'!Q43)*('Stretched Offer Calculator'!S43-Declaration!AG10), " ")))))))," ")</f>
        <v xml:space="preserve"> </v>
      </c>
      <c r="Q13" s="213"/>
      <c r="R13" s="214"/>
      <c r="S13" s="61"/>
      <c r="T13" s="215" t="s">
        <v>87</v>
      </c>
      <c r="U13" s="216"/>
      <c r="V13" s="216"/>
      <c r="W13" s="217" t="str">
        <f>IFERROR('Stretched Offer Calculator'!U43," ")</f>
        <v xml:space="preserve"> </v>
      </c>
      <c r="X13" s="218"/>
      <c r="Y13" s="218"/>
      <c r="Z13" s="217" t="str">
        <f>IFERROR(('Stretched Offer Calculator'!O43+'Stretched Offer Calculator'!Q43-'Stretched Offer Calculator'!T20)*('Stretched Offer Calculator'!S43)," ")</f>
        <v xml:space="preserve"> </v>
      </c>
      <c r="AA13" s="218"/>
      <c r="AB13" s="219"/>
      <c r="AC13" s="61"/>
      <c r="AD13" s="61"/>
      <c r="AF13" s="66" t="str">
        <v>Summer &amp; Autumn Term</v>
      </c>
      <c r="AG13" s="60">
        <v>27</v>
      </c>
      <c r="AH13" s="60">
        <v>39</v>
      </c>
      <c r="AI13" s="60">
        <v>405</v>
      </c>
      <c r="AJ13" s="67" t="str">
        <v/>
      </c>
    </row>
    <row r="14" spans="1:36" ht="19.899999999999999" customHeight="1" thickBot="1" x14ac:dyDescent="0.25">
      <c r="F14" s="8"/>
      <c r="G14" s="104"/>
      <c r="H14" s="8"/>
      <c r="I14" s="8"/>
      <c r="J14" s="73" t="str">
        <f>IF(AND(OR(A13=AF16,A13=AF17),P10&gt;15, ), "*There is an error on the calculator. Please correct before continuing.", IF(OR(AND(A12=AF8,P11&gt;AJ8),AND(A12=AF9,P11&gt;AJ9),AND(A12=AF10,P11&gt;AJ10),AND(A12=AF11,P11&gt;AJ11), AND(A12=AF12,P11&gt;AJ12), AND(A12=AF13,P11&gt;AJ13), AND(A12=AF14,P11&gt;AJ14)),"*There is an error on the calculator. Please correct before continuing.", " "))</f>
        <v xml:space="preserve"> </v>
      </c>
      <c r="K14" s="45"/>
      <c r="L14" s="45"/>
      <c r="M14" s="45"/>
      <c r="N14" s="45"/>
      <c r="O14" s="45"/>
      <c r="P14" s="45"/>
      <c r="Q14" s="45"/>
      <c r="R14" s="45"/>
      <c r="S14" s="45"/>
      <c r="T14" s="73" t="str">
        <f>IF(SUM(Z11:AB13)&gt;0.1,"*There is an error on the calculator. Please correct before continuing",IF(SUM(Z11:AB13)&lt;-0.1,"*There is an error on the calculator. Please correct before continuing."," "))</f>
        <v xml:space="preserve"> </v>
      </c>
      <c r="U14" s="45"/>
      <c r="V14" s="45"/>
      <c r="W14" s="45"/>
      <c r="X14" s="45"/>
      <c r="Y14" s="8"/>
      <c r="Z14" s="61"/>
      <c r="AA14" s="61"/>
      <c r="AB14" s="61"/>
      <c r="AC14" s="61"/>
      <c r="AD14" s="61"/>
      <c r="AF14" s="70" t="str">
        <v>Year</v>
      </c>
      <c r="AG14" s="71">
        <v>38</v>
      </c>
      <c r="AH14" s="71">
        <v>52</v>
      </c>
      <c r="AI14" s="71">
        <v>570</v>
      </c>
      <c r="AJ14" s="72" t="str">
        <v/>
      </c>
    </row>
    <row r="15" spans="1:36" ht="19.899999999999999" customHeight="1" thickBot="1" x14ac:dyDescent="0.25">
      <c r="F15" s="8"/>
      <c r="G15" s="104"/>
      <c r="H15" s="8"/>
      <c r="I15" s="8"/>
      <c r="J15" s="190" t="s">
        <v>88</v>
      </c>
      <c r="K15" s="190"/>
      <c r="L15" s="190"/>
      <c r="M15" s="190"/>
      <c r="N15" s="190"/>
      <c r="O15" s="190"/>
      <c r="P15" s="190"/>
      <c r="Q15" s="190"/>
      <c r="R15" s="190"/>
      <c r="S15" s="190"/>
      <c r="T15" s="190"/>
      <c r="U15" s="190"/>
      <c r="V15" s="190"/>
      <c r="W15" s="190"/>
      <c r="X15" s="190"/>
      <c r="Y15" s="190"/>
      <c r="Z15" s="192" t="s">
        <v>89</v>
      </c>
      <c r="AA15" s="193"/>
      <c r="AB15" s="193"/>
      <c r="AC15" s="200"/>
      <c r="AD15" s="61"/>
    </row>
    <row r="16" spans="1:36" ht="19.899999999999999" customHeight="1" x14ac:dyDescent="0.2">
      <c r="F16" s="8"/>
      <c r="G16" s="104"/>
      <c r="H16" s="8"/>
      <c r="I16" s="8"/>
      <c r="J16" s="190"/>
      <c r="K16" s="190"/>
      <c r="L16" s="190"/>
      <c r="M16" s="190"/>
      <c r="N16" s="190"/>
      <c r="O16" s="190"/>
      <c r="P16" s="190"/>
      <c r="Q16" s="190"/>
      <c r="R16" s="190"/>
      <c r="S16" s="190"/>
      <c r="T16" s="190"/>
      <c r="U16" s="190"/>
      <c r="V16" s="190"/>
      <c r="W16" s="190"/>
      <c r="X16" s="190"/>
      <c r="Y16" s="190"/>
      <c r="Z16" s="194"/>
      <c r="AA16" s="195"/>
      <c r="AB16" s="195"/>
      <c r="AC16" s="201"/>
      <c r="AD16" s="61"/>
      <c r="AF16" s="27" t="s">
        <v>24</v>
      </c>
    </row>
    <row r="17" spans="6:32" ht="19.899999999999999" customHeight="1" x14ac:dyDescent="0.2">
      <c r="F17" s="8"/>
      <c r="G17" s="104"/>
      <c r="H17" s="8"/>
      <c r="I17" s="8"/>
      <c r="J17" s="202" t="str">
        <f>IF(OR($L$10=$AA$4,$L$10=$AA$5,$L$10=$AA$6),"I agree and understand that if my child leaves this provider part way through a funded term then the payment for any additional hours that have been claimed in a previous term but not yet accessed will remain with this provider ",IF($L$10=$AA$7,"I agree and understand that if my child leaves this provider part way through a funding year then the payment for any additional hours that have been claimed in a previous term but not yet accessed will remain with this provider ","I agree and understand that if my child leaves this provider part way through a funding year then the payment for any additional hours that have been claimed in a previous term but not yet accessed will remain with this provider "))</f>
        <v xml:space="preserve">I agree and understand that if my child leaves this provider part way through a funded term then the payment for any additional hours that have been claimed in a previous term but not yet accessed will remain with this provider </v>
      </c>
      <c r="K17" s="202"/>
      <c r="L17" s="202"/>
      <c r="M17" s="202"/>
      <c r="N17" s="202"/>
      <c r="O17" s="202"/>
      <c r="P17" s="202"/>
      <c r="Q17" s="202"/>
      <c r="R17" s="202"/>
      <c r="S17" s="202"/>
      <c r="T17" s="202"/>
      <c r="U17" s="202"/>
      <c r="V17" s="202"/>
      <c r="W17" s="202"/>
      <c r="X17" s="202"/>
      <c r="Y17" s="203"/>
      <c r="Z17" s="192" t="s">
        <v>89</v>
      </c>
      <c r="AA17" s="193"/>
      <c r="AB17" s="193"/>
      <c r="AC17" s="196"/>
      <c r="AD17" s="61"/>
      <c r="AF17" s="28" t="s">
        <v>20</v>
      </c>
    </row>
    <row r="18" spans="6:32" ht="19.899999999999999" customHeight="1" thickBot="1" x14ac:dyDescent="0.25">
      <c r="F18" s="8"/>
      <c r="G18" s="104"/>
      <c r="H18" s="8"/>
      <c r="I18" s="8"/>
      <c r="J18" s="190"/>
      <c r="K18" s="190"/>
      <c r="L18" s="190"/>
      <c r="M18" s="190"/>
      <c r="N18" s="190"/>
      <c r="O18" s="190"/>
      <c r="P18" s="190"/>
      <c r="Q18" s="190"/>
      <c r="R18" s="190"/>
      <c r="S18" s="190"/>
      <c r="T18" s="190"/>
      <c r="U18" s="190"/>
      <c r="V18" s="190"/>
      <c r="W18" s="190"/>
      <c r="X18" s="190"/>
      <c r="Y18" s="191"/>
      <c r="Z18" s="204"/>
      <c r="AA18" s="205"/>
      <c r="AB18" s="205"/>
      <c r="AC18" s="206"/>
      <c r="AD18" s="61"/>
      <c r="AF18" s="29" t="s">
        <v>25</v>
      </c>
    </row>
    <row r="19" spans="6:32" ht="19.899999999999999" customHeight="1" x14ac:dyDescent="0.2">
      <c r="F19" s="8"/>
      <c r="G19" s="104"/>
      <c r="H19" s="8"/>
      <c r="I19" s="8"/>
      <c r="J19" s="190"/>
      <c r="K19" s="190"/>
      <c r="L19" s="190"/>
      <c r="M19" s="190"/>
      <c r="N19" s="190"/>
      <c r="O19" s="190"/>
      <c r="P19" s="190"/>
      <c r="Q19" s="190"/>
      <c r="R19" s="190"/>
      <c r="S19" s="190"/>
      <c r="T19" s="190"/>
      <c r="U19" s="190"/>
      <c r="V19" s="190"/>
      <c r="W19" s="190"/>
      <c r="X19" s="190"/>
      <c r="Y19" s="191"/>
      <c r="Z19" s="194"/>
      <c r="AA19" s="195"/>
      <c r="AB19" s="195"/>
      <c r="AC19" s="197"/>
      <c r="AD19" s="61"/>
    </row>
    <row r="20" spans="6:32" ht="19.899999999999999" customHeight="1" x14ac:dyDescent="0.2">
      <c r="F20" s="8"/>
      <c r="G20" s="104"/>
      <c r="H20" s="8"/>
      <c r="I20" s="8"/>
      <c r="J20" s="190" t="str">
        <f>IF(OR($L$10=$AA$4,$L$10=$AA$5,$L$10=$AA$6), "I understand that this means that my child cannot then access these additional hours elsewhere during this funded term.", IF($L$10=$AA$7, "I understand that this means that my child cannot then access these additional hours elsewhere during this funded year.", "I understand that this means that my child cannot then access these additional hours elsewhere during this funded term/year."))</f>
        <v>I understand that this means that my child cannot then access these additional hours elsewhere during this funded term.</v>
      </c>
      <c r="K20" s="190"/>
      <c r="L20" s="190"/>
      <c r="M20" s="190"/>
      <c r="N20" s="190"/>
      <c r="O20" s="190"/>
      <c r="P20" s="190"/>
      <c r="Q20" s="190"/>
      <c r="R20" s="190"/>
      <c r="S20" s="190"/>
      <c r="T20" s="190"/>
      <c r="U20" s="190"/>
      <c r="V20" s="190"/>
      <c r="W20" s="190"/>
      <c r="X20" s="190"/>
      <c r="Y20" s="191"/>
      <c r="Z20" s="192" t="s">
        <v>90</v>
      </c>
      <c r="AA20" s="193"/>
      <c r="AB20" s="193"/>
      <c r="AC20" s="196"/>
      <c r="AD20" s="61"/>
    </row>
    <row r="21" spans="6:32" ht="19.899999999999999" customHeight="1" x14ac:dyDescent="0.2">
      <c r="F21" s="8"/>
      <c r="G21" s="104"/>
      <c r="H21" s="8"/>
      <c r="I21" s="8"/>
      <c r="J21" s="190"/>
      <c r="K21" s="190"/>
      <c r="L21" s="190"/>
      <c r="M21" s="190"/>
      <c r="N21" s="190"/>
      <c r="O21" s="190"/>
      <c r="P21" s="190"/>
      <c r="Q21" s="190"/>
      <c r="R21" s="190"/>
      <c r="S21" s="190"/>
      <c r="T21" s="190"/>
      <c r="U21" s="190"/>
      <c r="V21" s="190"/>
      <c r="W21" s="190"/>
      <c r="X21" s="190"/>
      <c r="Y21" s="191"/>
      <c r="Z21" s="194"/>
      <c r="AA21" s="195"/>
      <c r="AB21" s="195"/>
      <c r="AC21" s="197"/>
      <c r="AD21" s="61"/>
    </row>
    <row r="22" spans="6:32" ht="19.899999999999999" customHeight="1" x14ac:dyDescent="0.2">
      <c r="F22" s="8"/>
      <c r="G22" s="104"/>
      <c r="H22" s="8"/>
      <c r="I22" s="8"/>
      <c r="J22" s="187" t="s">
        <v>91</v>
      </c>
      <c r="K22" s="187"/>
      <c r="L22" s="187"/>
      <c r="M22" s="187"/>
      <c r="N22" s="187"/>
      <c r="O22" s="187"/>
      <c r="P22" s="188"/>
      <c r="Q22" s="188"/>
      <c r="R22" s="188"/>
      <c r="S22" s="188"/>
      <c r="T22" s="188"/>
      <c r="U22" s="188"/>
      <c r="V22" s="188"/>
      <c r="W22" s="188"/>
      <c r="X22" s="198" t="s">
        <v>92</v>
      </c>
      <c r="Y22" s="198"/>
      <c r="Z22" s="199"/>
      <c r="AA22" s="199"/>
      <c r="AB22" s="199"/>
      <c r="AC22" s="199"/>
      <c r="AD22" s="61"/>
    </row>
    <row r="23" spans="6:32" ht="19.899999999999999" customHeight="1" x14ac:dyDescent="0.2">
      <c r="F23" s="8"/>
      <c r="G23" s="104"/>
      <c r="H23" s="8"/>
      <c r="I23" s="8"/>
      <c r="J23" s="187" t="s">
        <v>93</v>
      </c>
      <c r="K23" s="187"/>
      <c r="L23" s="187"/>
      <c r="M23" s="187"/>
      <c r="N23" s="187"/>
      <c r="O23" s="187"/>
      <c r="P23" s="188"/>
      <c r="Q23" s="188"/>
      <c r="R23" s="188"/>
      <c r="S23" s="188"/>
      <c r="T23" s="188"/>
      <c r="U23" s="188"/>
      <c r="V23" s="188"/>
      <c r="W23" s="188"/>
      <c r="X23" s="188"/>
      <c r="Y23" s="188"/>
      <c r="Z23" s="188"/>
      <c r="AA23" s="188"/>
      <c r="AB23" s="188"/>
      <c r="AC23" s="188"/>
      <c r="AD23" s="61"/>
    </row>
    <row r="24" spans="6:32" ht="19.899999999999999" customHeight="1" x14ac:dyDescent="0.2">
      <c r="F24" s="8"/>
      <c r="G24" s="104"/>
      <c r="H24" s="8"/>
      <c r="I24" s="8"/>
      <c r="J24" s="189" t="s">
        <v>94</v>
      </c>
      <c r="K24" s="189"/>
      <c r="L24" s="189"/>
      <c r="M24" s="189"/>
      <c r="N24" s="189"/>
      <c r="O24" s="189"/>
      <c r="P24" s="188"/>
      <c r="Q24" s="188"/>
      <c r="R24" s="188"/>
      <c r="S24" s="188"/>
      <c r="T24" s="188"/>
      <c r="U24" s="188"/>
      <c r="V24" s="188"/>
      <c r="W24" s="188"/>
      <c r="X24" s="188"/>
      <c r="Y24" s="188"/>
      <c r="Z24" s="188"/>
      <c r="AA24" s="188"/>
      <c r="AB24" s="188"/>
      <c r="AC24" s="188"/>
      <c r="AD24" s="61"/>
    </row>
    <row r="25" spans="6:32" ht="19.899999999999999" customHeight="1" x14ac:dyDescent="0.2">
      <c r="F25" s="8"/>
      <c r="G25" s="104"/>
      <c r="H25" s="8"/>
      <c r="I25" s="8"/>
      <c r="J25" s="189"/>
      <c r="K25" s="189"/>
      <c r="L25" s="189"/>
      <c r="M25" s="189"/>
      <c r="N25" s="189"/>
      <c r="O25" s="189"/>
      <c r="P25" s="188"/>
      <c r="Q25" s="188"/>
      <c r="R25" s="188"/>
      <c r="S25" s="188"/>
      <c r="T25" s="188"/>
      <c r="U25" s="188"/>
      <c r="V25" s="188"/>
      <c r="W25" s="188"/>
      <c r="X25" s="188"/>
      <c r="Y25" s="188"/>
      <c r="Z25" s="188"/>
      <c r="AA25" s="188"/>
      <c r="AB25" s="188"/>
      <c r="AC25" s="188"/>
      <c r="AD25" s="61"/>
    </row>
    <row r="26" spans="6:32" ht="19.899999999999999" customHeight="1" x14ac:dyDescent="0.2">
      <c r="F26" s="61"/>
      <c r="G26" s="104"/>
      <c r="H26" s="61"/>
      <c r="I26" s="61"/>
      <c r="J26" s="189"/>
      <c r="K26" s="189"/>
      <c r="L26" s="189"/>
      <c r="M26" s="189"/>
      <c r="N26" s="189"/>
      <c r="O26" s="189"/>
      <c r="P26" s="188"/>
      <c r="Q26" s="188"/>
      <c r="R26" s="188"/>
      <c r="S26" s="188"/>
      <c r="T26" s="188"/>
      <c r="U26" s="188"/>
      <c r="V26" s="188"/>
      <c r="W26" s="188"/>
      <c r="X26" s="188"/>
      <c r="Y26" s="188"/>
      <c r="Z26" s="188"/>
      <c r="AA26" s="188"/>
      <c r="AB26" s="188"/>
      <c r="AC26" s="188"/>
      <c r="AD26" s="61"/>
    </row>
    <row r="27" spans="6:32" ht="19.899999999999999" customHeight="1" x14ac:dyDescent="0.2">
      <c r="F27" s="61"/>
      <c r="G27" s="61"/>
      <c r="H27" s="61"/>
      <c r="I27" s="61"/>
      <c r="J27" s="61"/>
      <c r="K27" s="61"/>
      <c r="L27" s="61"/>
      <c r="M27" s="61"/>
      <c r="N27" s="61"/>
      <c r="O27" s="61"/>
      <c r="P27" s="61"/>
      <c r="Q27" s="61"/>
      <c r="R27" s="61"/>
      <c r="S27" s="61"/>
      <c r="T27" s="61"/>
      <c r="U27" s="61"/>
      <c r="V27" s="61"/>
      <c r="W27" s="61"/>
      <c r="X27" s="61"/>
      <c r="Y27" s="61"/>
      <c r="Z27" s="61"/>
      <c r="AA27" s="61"/>
      <c r="AB27" s="61"/>
      <c r="AC27" s="61"/>
      <c r="AD27" s="61"/>
    </row>
  </sheetData>
  <sheetProtection algorithmName="SHA-512" hashValue="kVZwcQbmu0mjikYC2ucnTji2uKQQzO1F3Ys2iGqrN2LipgtPUhs22mZanlfTpTEczKJVUgMFE7Efdbenmh+5dg==" saltValue="Q1nHFpBj9upm36K9PCIOSQ==" spinCount="100000" sheet="1" selectLockedCells="1"/>
  <mergeCells count="45">
    <mergeCell ref="J23:O23"/>
    <mergeCell ref="P23:AC23"/>
    <mergeCell ref="J24:O26"/>
    <mergeCell ref="P24:AC26"/>
    <mergeCell ref="J20:Y21"/>
    <mergeCell ref="Z20:AB21"/>
    <mergeCell ref="AC20:AC21"/>
    <mergeCell ref="J22:O22"/>
    <mergeCell ref="P22:W22"/>
    <mergeCell ref="X22:Y22"/>
    <mergeCell ref="Z22:AC22"/>
    <mergeCell ref="J15:Y16"/>
    <mergeCell ref="Z15:AB16"/>
    <mergeCell ref="AC15:AC16"/>
    <mergeCell ref="J17:Y19"/>
    <mergeCell ref="Z17:AB19"/>
    <mergeCell ref="AC17:AC19"/>
    <mergeCell ref="W11:Y11"/>
    <mergeCell ref="Z11:AB11"/>
    <mergeCell ref="J13:O13"/>
    <mergeCell ref="P13:R13"/>
    <mergeCell ref="T13:V13"/>
    <mergeCell ref="W13:Y13"/>
    <mergeCell ref="Z13:AB13"/>
    <mergeCell ref="J12:O12"/>
    <mergeCell ref="P12:R12"/>
    <mergeCell ref="T12:V12"/>
    <mergeCell ref="W12:Y12"/>
    <mergeCell ref="Z12:AB12"/>
    <mergeCell ref="G3:G26"/>
    <mergeCell ref="J3:AC3"/>
    <mergeCell ref="J5:M5"/>
    <mergeCell ref="N5:X5"/>
    <mergeCell ref="J7:M7"/>
    <mergeCell ref="N7:X7"/>
    <mergeCell ref="J8:M8"/>
    <mergeCell ref="N8:X8"/>
    <mergeCell ref="J10:O10"/>
    <mergeCell ref="P10:R10"/>
    <mergeCell ref="T10:V10"/>
    <mergeCell ref="W10:Y10"/>
    <mergeCell ref="Z10:AB10"/>
    <mergeCell ref="J11:O11"/>
    <mergeCell ref="P11:R11"/>
    <mergeCell ref="T11:V11"/>
  </mergeCells>
  <conditionalFormatting sqref="P10:R11">
    <cfRule type="expression" dxfId="105" priority="1">
      <formula>IF(AND(OR(A13=AF16,A13=AF17),P10&gt;15, ), TRUE, IF(OR(AND(A12=AF8,P11&gt;AJ8),AND(A12=AF9,P11&gt;AJ9),AND(A12=AF10,P11&gt;AJ10),AND(A12=AF11,P11&gt;AJ11), AND(A12=AF12,P11&gt;AJ12), AND(A12=AF13,P11&gt;AJ13), AND(A12=AF14,P11&gt;AJ14)), TRUE, FALSE))</formula>
    </cfRule>
  </conditionalFormatting>
  <conditionalFormatting sqref="T10:AB13">
    <cfRule type="expression" dxfId="104" priority="4">
      <formula>IF(OR($A$12=$AF$8,$A$12=$AF$9,$A$12=$AF$10), TRUE, FALSE)</formula>
    </cfRule>
  </conditionalFormatting>
  <conditionalFormatting sqref="Z11:AB13">
    <cfRule type="expression" dxfId="103" priority="2">
      <formula>IF(SUM($Z$11:$AB$13)&gt;0.1, TRUE, IF(SUM($Z$11:$AB$13)&lt;-0.1, TRUE, FALSE))</formula>
    </cfRule>
  </conditionalFormatting>
  <pageMargins left="0.23622047244094491" right="0.23622047244094491" top="0.74803149606299213" bottom="0.74803149606299213" header="0.31496062992125984" footer="0.31496062992125984"/>
  <pageSetup paperSize="9" orientation="landscape" r:id="rId1"/>
  <headerFooter>
    <oddHeader>&amp;R&amp;G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3073" r:id="rId5" name="Check Box 1">
              <controlPr defaultSize="0" autoFill="0" autoLine="0" autoPict="0">
                <anchor moveWithCells="1">
                  <from>
                    <xdr:col>28</xdr:col>
                    <xdr:colOff>57150</xdr:colOff>
                    <xdr:row>14</xdr:row>
                    <xdr:rowOff>123825</xdr:rowOff>
                  </from>
                  <to>
                    <xdr:col>29</xdr:col>
                    <xdr:colOff>0</xdr:colOff>
                    <xdr:row>15</xdr:row>
                    <xdr:rowOff>123825</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from>
                    <xdr:col>28</xdr:col>
                    <xdr:colOff>57150</xdr:colOff>
                    <xdr:row>16</xdr:row>
                    <xdr:rowOff>247650</xdr:rowOff>
                  </from>
                  <to>
                    <xdr:col>29</xdr:col>
                    <xdr:colOff>0</xdr:colOff>
                    <xdr:row>18</xdr:row>
                    <xdr:rowOff>9525</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from>
                    <xdr:col>28</xdr:col>
                    <xdr:colOff>57150</xdr:colOff>
                    <xdr:row>19</xdr:row>
                    <xdr:rowOff>123825</xdr:rowOff>
                  </from>
                  <to>
                    <xdr:col>29</xdr:col>
                    <xdr:colOff>0</xdr:colOff>
                    <xdr:row>20</xdr:row>
                    <xdr:rowOff>142875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99945-BC98-4A9F-94A5-615C5A4349CF}">
  <sheetPr>
    <tabColor rgb="FFD9ECFF"/>
    <pageSetUpPr autoPageBreaks="0"/>
  </sheetPr>
  <dimension ref="D1:AN115"/>
  <sheetViews>
    <sheetView showGridLines="0" showRowColHeaders="0" zoomScaleNormal="100" workbookViewId="0">
      <selection activeCell="D1" sqref="D1:AN114"/>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4" width="5.7109375" style="9"/>
    <col min="25" max="26" width="5.7109375" style="9" hidden="1" customWidth="1"/>
    <col min="27" max="27" width="20.28515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1" spans="4:40" ht="19.899999999999999" customHeight="1" x14ac:dyDescent="0.25">
      <c r="D1" s="59" t="s">
        <v>95</v>
      </c>
    </row>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17" t="s">
        <v>5</v>
      </c>
      <c r="AB4" s="18">
        <v>11</v>
      </c>
      <c r="AC4" s="18">
        <v>13</v>
      </c>
      <c r="AD4" s="18">
        <v>165</v>
      </c>
      <c r="AE4" s="19" t="str">
        <f>IF(AND($L$10=$AA$4,$L$13=$AA$16),165, IF(AND($L$10=$AA$4,$L$13=$AA$17),165, IF(AND($L$10=$AA$4,$L$13=$AA$18), 330, " ")))</f>
        <v xml:space="preserve"> </v>
      </c>
    </row>
    <row r="5" spans="4:40" ht="19.899999999999999" customHeight="1" thickBot="1" x14ac:dyDescent="0.3">
      <c r="D5" s="8"/>
      <c r="E5" s="177" t="s">
        <v>6</v>
      </c>
      <c r="F5" s="8"/>
      <c r="G5" s="8"/>
      <c r="H5" s="178" t="s">
        <v>7</v>
      </c>
      <c r="I5" s="178"/>
      <c r="J5" s="178"/>
      <c r="K5" s="178"/>
      <c r="L5" s="244" t="s">
        <v>105</v>
      </c>
      <c r="M5" s="244"/>
      <c r="N5" s="244"/>
      <c r="O5" s="244"/>
      <c r="P5" s="244"/>
      <c r="Q5" s="244"/>
      <c r="R5" s="244"/>
      <c r="S5" s="244"/>
      <c r="T5" s="244"/>
      <c r="U5" s="244"/>
      <c r="V5" s="244"/>
      <c r="W5" s="10"/>
      <c r="X5" s="11"/>
      <c r="Y5" s="11"/>
      <c r="AA5" s="20" t="s">
        <v>8</v>
      </c>
      <c r="AB5" s="9">
        <v>14</v>
      </c>
      <c r="AC5" s="9">
        <v>17</v>
      </c>
      <c r="AD5" s="9">
        <v>210</v>
      </c>
      <c r="AE5" s="21">
        <f>IF(AND($L$10=$AA$5,$L$13=$AA$16),210, IF(AND($L$10=$AA$5,$L$13=$AA$17),210, IF(AND($L$10=$AA$5,$L$13=$AA$18), 420, " ")))</f>
        <v>420</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20" t="s">
        <v>9</v>
      </c>
      <c r="AB6" s="9">
        <v>13</v>
      </c>
      <c r="AC6" s="9">
        <v>22</v>
      </c>
      <c r="AD6" s="9">
        <v>195</v>
      </c>
      <c r="AE6" s="21" t="str">
        <f>IF(AND($L$10=$AA$6,$L$13=$AA$16),195, IF(AND($L$10=$AA$6,$L$13=$AA$17),195, IF(AND($L$10=$AA$6,$L$13=$AA$18), 390, " ")))</f>
        <v xml:space="preserve"> </v>
      </c>
    </row>
    <row r="7" spans="4:40" ht="19.899999999999999" customHeight="1" thickBot="1" x14ac:dyDescent="0.3">
      <c r="D7" s="8"/>
      <c r="E7" s="177"/>
      <c r="F7" s="8"/>
      <c r="G7" s="8"/>
      <c r="H7" s="178" t="s">
        <v>10</v>
      </c>
      <c r="I7" s="178"/>
      <c r="J7" s="178"/>
      <c r="K7" s="178"/>
      <c r="L7" s="244" t="s">
        <v>106</v>
      </c>
      <c r="M7" s="244"/>
      <c r="N7" s="244"/>
      <c r="O7" s="244"/>
      <c r="P7" s="244"/>
      <c r="Q7" s="244"/>
      <c r="R7" s="244"/>
      <c r="S7" s="244"/>
      <c r="T7" s="244"/>
      <c r="U7" s="244"/>
      <c r="V7" s="244"/>
      <c r="W7" s="10"/>
      <c r="X7" s="11"/>
      <c r="Y7" s="11"/>
      <c r="AA7" s="23" t="s">
        <v>11</v>
      </c>
      <c r="AB7" s="9">
        <f>AB4+AB5</f>
        <v>25</v>
      </c>
      <c r="AC7" s="9">
        <f>AC4+AC5</f>
        <v>30</v>
      </c>
      <c r="AD7" s="9">
        <f>AD4+AD5</f>
        <v>375</v>
      </c>
      <c r="AE7" s="21" t="str">
        <f>IF(AND($L$10=$AA$7,$L$13=$AA$16),375, IF(AND($L$10=$AA$7,$L$13=$AA$17),375, IF(AND($L$10=$AA$7,$L$13=$AA$18), 750, " ")))</f>
        <v xml:space="preserve"> </v>
      </c>
      <c r="AH7" s="180" t="s">
        <v>12</v>
      </c>
      <c r="AI7" s="180"/>
      <c r="AJ7" s="180"/>
      <c r="AK7" s="180"/>
      <c r="AL7" s="180"/>
      <c r="AM7" s="180"/>
      <c r="AN7" s="180"/>
    </row>
    <row r="8" spans="4:40" ht="19.899999999999999" customHeight="1" thickBot="1" x14ac:dyDescent="0.3">
      <c r="D8" s="8"/>
      <c r="E8" s="177"/>
      <c r="F8" s="8"/>
      <c r="G8" s="8"/>
      <c r="H8" s="178" t="s">
        <v>13</v>
      </c>
      <c r="I8" s="178"/>
      <c r="J8" s="178"/>
      <c r="K8" s="178"/>
      <c r="L8" s="245">
        <v>43831</v>
      </c>
      <c r="M8" s="244"/>
      <c r="N8" s="244"/>
      <c r="O8" s="244"/>
      <c r="P8" s="244"/>
      <c r="Q8" s="244"/>
      <c r="R8" s="244"/>
      <c r="S8" s="244"/>
      <c r="T8" s="244"/>
      <c r="U8" s="244"/>
      <c r="V8" s="244"/>
      <c r="W8" s="10"/>
      <c r="X8" s="11"/>
      <c r="Y8" s="11"/>
      <c r="AA8" s="23" t="s">
        <v>14</v>
      </c>
      <c r="AB8" s="9">
        <f>AB4+AB6</f>
        <v>24</v>
      </c>
      <c r="AC8" s="9">
        <f>AC4+AC6</f>
        <v>35</v>
      </c>
      <c r="AD8" s="9">
        <f>AD4+AD6</f>
        <v>360</v>
      </c>
      <c r="AE8" s="21" t="str">
        <f>IF(AND($L$10=$AA$8,$L$13=$AA$16),360, IF(AND($L$10=$AA$8,$L$13=$AA$17),360, IF(AND($L$10=$AA$8,$L$13=$AA$18), 720, " ")))</f>
        <v xml:space="preserve">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23" t="s">
        <v>15</v>
      </c>
      <c r="AB9" s="9">
        <f>AB6+AB5</f>
        <v>27</v>
      </c>
      <c r="AC9" s="9">
        <f>AC6+AC5</f>
        <v>39</v>
      </c>
      <c r="AD9" s="9">
        <f>AD6+AD5</f>
        <v>405</v>
      </c>
      <c r="AE9" s="21" t="str">
        <f>IF(AND($L$10=$AA$9,$L$13=$AA$16),405, IF(AND($L$10=$AA$9,$L$13=$AA$17),405, IF(AND($L$10=$AA$9,$L$13=$AA$18), 810, " ")))</f>
        <v xml:space="preserve"> </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246" t="s">
        <v>8</v>
      </c>
      <c r="M10" s="246"/>
      <c r="N10" s="246"/>
      <c r="O10" s="246"/>
      <c r="P10" s="246"/>
      <c r="Q10" s="246"/>
      <c r="R10" s="246"/>
      <c r="S10" s="246"/>
      <c r="T10" s="246"/>
      <c r="U10" s="246"/>
      <c r="V10" s="246"/>
      <c r="W10" s="10"/>
      <c r="X10" s="11"/>
      <c r="Y10" s="11"/>
      <c r="AA10" s="24" t="s">
        <v>18</v>
      </c>
      <c r="AB10" s="25">
        <v>38</v>
      </c>
      <c r="AC10" s="25">
        <v>52</v>
      </c>
      <c r="AD10" s="25"/>
      <c r="AE10" s="26" t="str">
        <f>IF(AND($L$10=$AA$10,$L$13=$AA$16),570, IF(AND($L$10=$AA$10,$L$13=$AA$17),570, IF(AND($L$10=$AA$10,$L$13=$AA$18), 1140, " ")))</f>
        <v xml:space="preserve"> </v>
      </c>
      <c r="AH10" s="180"/>
      <c r="AI10" s="180"/>
      <c r="AJ10" s="180"/>
      <c r="AK10" s="180"/>
      <c r="AL10" s="180"/>
      <c r="AM10" s="180"/>
      <c r="AN10" s="180"/>
    </row>
    <row r="11" spans="4:40" ht="19.899999999999999" customHeight="1" thickBot="1" x14ac:dyDescent="0.3">
      <c r="D11" s="8"/>
      <c r="E11" s="104"/>
      <c r="F11" s="8"/>
      <c r="G11" s="8"/>
      <c r="H11" s="182"/>
      <c r="I11" s="182"/>
      <c r="J11" s="182"/>
      <c r="K11" s="182"/>
      <c r="L11" s="246"/>
      <c r="M11" s="246"/>
      <c r="N11" s="246"/>
      <c r="O11" s="246"/>
      <c r="P11" s="246"/>
      <c r="Q11" s="246"/>
      <c r="R11" s="246"/>
      <c r="S11" s="246"/>
      <c r="T11" s="246"/>
      <c r="U11" s="246"/>
      <c r="V11" s="246"/>
      <c r="W11" s="10"/>
      <c r="X11" s="11"/>
      <c r="Y11" s="11"/>
      <c r="AH11" s="22"/>
      <c r="AI11" s="22"/>
      <c r="AJ11" s="22"/>
      <c r="AK11" s="22"/>
      <c r="AL11" s="22"/>
      <c r="AM11" s="22"/>
      <c r="AN11" s="22"/>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246" t="s">
        <v>25</v>
      </c>
      <c r="M13" s="246"/>
      <c r="N13" s="246"/>
      <c r="O13" s="246"/>
      <c r="P13" s="246"/>
      <c r="Q13" s="246"/>
      <c r="R13" s="246"/>
      <c r="S13" s="246"/>
      <c r="T13" s="246"/>
      <c r="U13" s="246"/>
      <c r="V13" s="246"/>
      <c r="W13" s="10"/>
      <c r="X13" s="11"/>
      <c r="Y13" s="11"/>
    </row>
    <row r="14" spans="4:40" ht="19.899999999999999" customHeight="1" thickBot="1" x14ac:dyDescent="0.3">
      <c r="D14" s="8"/>
      <c r="E14" s="104"/>
      <c r="F14" s="8"/>
      <c r="G14" s="8"/>
      <c r="H14" s="182"/>
      <c r="I14" s="182"/>
      <c r="J14" s="182"/>
      <c r="K14" s="182"/>
      <c r="L14" s="246"/>
      <c r="M14" s="246"/>
      <c r="N14" s="246"/>
      <c r="O14" s="246"/>
      <c r="P14" s="246"/>
      <c r="Q14" s="246"/>
      <c r="R14" s="246"/>
      <c r="S14" s="246"/>
      <c r="T14" s="246"/>
      <c r="U14" s="246"/>
      <c r="V14" s="246"/>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27" t="s">
        <v>24</v>
      </c>
    </row>
    <row r="17" spans="4:28"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28" t="s">
        <v>20</v>
      </c>
    </row>
    <row r="18" spans="4:28" ht="19.899999999999999" customHeight="1" thickBot="1" x14ac:dyDescent="0.3">
      <c r="D18" s="8"/>
      <c r="E18" s="104"/>
      <c r="F18" s="8"/>
      <c r="G18" s="8" t="str">
        <f>L10</f>
        <v>Autumn Term</v>
      </c>
      <c r="H18" s="151">
        <f>IFERROR(VLOOKUP($G$18,$AA$4:$AE$10,2, FALSE), " ")</f>
        <v>14</v>
      </c>
      <c r="I18" s="151"/>
      <c r="J18" s="151"/>
      <c r="K18" s="151"/>
      <c r="L18" s="151"/>
      <c r="M18" s="151">
        <f>IFERROR(VLOOKUP($G$18,$AA$4:$AE$10,3, FALSE)," ")</f>
        <v>17</v>
      </c>
      <c r="N18" s="151"/>
      <c r="O18" s="151"/>
      <c r="P18" s="151"/>
      <c r="Q18" s="151"/>
      <c r="R18" s="151">
        <f>IFERROR(VLOOKUP($G$18,$AA$4:$AE$10,5, FALSE)," ")</f>
        <v>420</v>
      </c>
      <c r="S18" s="151"/>
      <c r="T18" s="151"/>
      <c r="U18" s="151"/>
      <c r="V18" s="151"/>
      <c r="W18" s="10"/>
      <c r="X18" s="11"/>
      <c r="Y18" s="11"/>
      <c r="AA18" s="29" t="s">
        <v>25</v>
      </c>
    </row>
    <row r="19" spans="4:28"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row>
    <row r="20" spans="4:28"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this term</v>
      </c>
      <c r="I20" s="152"/>
      <c r="J20" s="152"/>
      <c r="K20" s="152"/>
      <c r="L20" s="246">
        <v>17</v>
      </c>
      <c r="M20" s="246"/>
      <c r="N20" s="246"/>
      <c r="O20"/>
      <c r="P20" s="154" t="s">
        <v>26</v>
      </c>
      <c r="Q20" s="155"/>
      <c r="R20" s="155"/>
      <c r="S20" s="156"/>
      <c r="T20" s="160">
        <f>IFERROR(($L$22+$L$24)*$H$18/$L$20," ")</f>
        <v>24.705882352941178</v>
      </c>
      <c r="U20" s="161"/>
      <c r="V20" s="162"/>
      <c r="W20" s="10"/>
      <c r="X20" s="11"/>
      <c r="AA20" s="9" t="s">
        <v>27</v>
      </c>
      <c r="AB20" s="9">
        <f>(L24+L22)*H18</f>
        <v>420</v>
      </c>
    </row>
    <row r="21" spans="4:28" ht="19.899999999999999" customHeight="1" thickBot="1" x14ac:dyDescent="0.3">
      <c r="D21" s="8"/>
      <c r="E21" s="104"/>
      <c r="F21" s="8"/>
      <c r="G21" s="8"/>
      <c r="H21" s="152"/>
      <c r="I21" s="152"/>
      <c r="J21" s="152"/>
      <c r="K21" s="152"/>
      <c r="L21" s="246"/>
      <c r="M21" s="246"/>
      <c r="N21" s="246"/>
      <c r="O21"/>
      <c r="P21" s="157"/>
      <c r="Q21" s="158"/>
      <c r="R21" s="158"/>
      <c r="S21" s="159"/>
      <c r="T21" s="163"/>
      <c r="U21" s="164"/>
      <c r="V21" s="165"/>
      <c r="W21" s="10"/>
      <c r="X21" s="11"/>
    </row>
    <row r="22" spans="4:28" ht="19.899999999999999" customHeight="1" thickBot="1" x14ac:dyDescent="0.3">
      <c r="D22" s="8"/>
      <c r="E22" s="104"/>
      <c r="F22" s="8"/>
      <c r="G22" s="8"/>
      <c r="H22" s="152" t="s">
        <v>28</v>
      </c>
      <c r="I22" s="152"/>
      <c r="J22" s="152"/>
      <c r="K22" s="152"/>
      <c r="L22" s="246">
        <v>15</v>
      </c>
      <c r="M22" s="246"/>
      <c r="N22" s="246"/>
      <c r="O22"/>
      <c r="P22" s="168" t="s">
        <v>29</v>
      </c>
      <c r="Q22" s="169"/>
      <c r="R22" s="169"/>
      <c r="S22" s="183"/>
      <c r="T22" s="185">
        <f>IFERROR(L22*H18/L20, " ")</f>
        <v>12.352941176470589</v>
      </c>
      <c r="U22" s="173"/>
      <c r="V22" s="174"/>
      <c r="W22" s="8"/>
    </row>
    <row r="23" spans="4:28" ht="19.899999999999999" customHeight="1" thickBot="1" x14ac:dyDescent="0.3">
      <c r="D23" s="8"/>
      <c r="E23" s="104"/>
      <c r="F23" s="8"/>
      <c r="G23" s="8"/>
      <c r="H23" s="152"/>
      <c r="I23" s="152"/>
      <c r="J23" s="152"/>
      <c r="K23" s="152"/>
      <c r="L23" s="246"/>
      <c r="M23" s="246"/>
      <c r="N23" s="246"/>
      <c r="O23"/>
      <c r="P23" s="171"/>
      <c r="Q23" s="158"/>
      <c r="R23" s="158"/>
      <c r="S23" s="184"/>
      <c r="T23" s="186"/>
      <c r="U23" s="164"/>
      <c r="V23" s="175"/>
      <c r="W23" s="8"/>
    </row>
    <row r="24" spans="4:28" ht="19.899999999999999" customHeight="1" thickBot="1" x14ac:dyDescent="0.3">
      <c r="D24" s="8"/>
      <c r="E24" s="104"/>
      <c r="F24" s="8"/>
      <c r="G24" s="8"/>
      <c r="H24" s="152" t="s">
        <v>30</v>
      </c>
      <c r="I24" s="152"/>
      <c r="J24" s="152"/>
      <c r="K24" s="152"/>
      <c r="L24" s="246">
        <v>15</v>
      </c>
      <c r="M24" s="246"/>
      <c r="N24" s="246"/>
      <c r="O24"/>
      <c r="P24" s="168" t="s">
        <v>31</v>
      </c>
      <c r="Q24" s="169"/>
      <c r="R24" s="169"/>
      <c r="S24" s="183"/>
      <c r="T24" s="185">
        <f>IFERROR(L24*H18/L20, " ")</f>
        <v>12.352941176470589</v>
      </c>
      <c r="U24" s="173"/>
      <c r="V24" s="174"/>
      <c r="W24" s="8"/>
    </row>
    <row r="25" spans="4:28" ht="19.899999999999999" customHeight="1" thickBot="1" x14ac:dyDescent="0.3">
      <c r="D25" s="8"/>
      <c r="E25" s="104"/>
      <c r="F25" s="8"/>
      <c r="G25" s="8"/>
      <c r="H25" s="152"/>
      <c r="I25" s="152"/>
      <c r="J25" s="152"/>
      <c r="K25" s="152"/>
      <c r="L25" s="246"/>
      <c r="M25" s="246"/>
      <c r="N25" s="246"/>
      <c r="O25" s="8"/>
      <c r="P25" s="171"/>
      <c r="Q25" s="158"/>
      <c r="R25" s="158"/>
      <c r="S25" s="184"/>
      <c r="T25" s="186"/>
      <c r="U25" s="164"/>
      <c r="V25" s="175"/>
      <c r="W25" s="8"/>
    </row>
    <row r="26" spans="4:28"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(this term)</v>
      </c>
      <c r="Q26" s="169"/>
      <c r="R26" s="169"/>
      <c r="S26" s="170"/>
      <c r="T26" s="172">
        <f>IFERROR(R18-(L20*T20), " ")</f>
        <v>0</v>
      </c>
      <c r="U26" s="173"/>
      <c r="V26" s="174"/>
      <c r="W26" s="8"/>
      <c r="AA26" s="30"/>
    </row>
    <row r="27" spans="4:28"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30"/>
    </row>
    <row r="28" spans="4:28" ht="15" x14ac:dyDescent="0.25">
      <c r="D28" s="8"/>
      <c r="E28" s="104"/>
      <c r="F28" s="8"/>
      <c r="G28" s="8"/>
      <c r="H28" s="31" t="str">
        <f>IF(OR(AND(L10=AA4,L20&gt;AC4), AND(L10=AA5,L20&gt;AC5), AND(L10=AA6,L20&gt;AC6),AND(L10=AA10,L20&gt;AC10), AND(L10=AA7,L20&gt;AC7), AND(L10=AA8,L20&gt;AC8),AND(L10=AA9,L20&gt;AC9)), "The number of weeks attending is greater than is available.", " ")</f>
        <v xml:space="preserve"> </v>
      </c>
      <c r="I28" s="8"/>
      <c r="J28" s="8"/>
      <c r="K28" s="8"/>
      <c r="L28" s="8"/>
      <c r="M28" s="8"/>
      <c r="N28" s="8"/>
      <c r="O28" s="8"/>
      <c r="P28" s="8"/>
      <c r="Q28" s="8"/>
      <c r="R28" s="8"/>
      <c r="S28" s="8"/>
      <c r="T28" s="8"/>
      <c r="U28" s="8"/>
      <c r="V28"/>
      <c r="W28" s="8"/>
    </row>
    <row r="29" spans="4:28" ht="15" x14ac:dyDescent="0.25">
      <c r="D29" s="8"/>
      <c r="E29" s="104"/>
      <c r="F29" s="8"/>
      <c r="G29" s="8"/>
      <c r="H29" s="31" t="str">
        <f>IF(AND(OR(L13=AA17,L13=AA16),L24&gt;0), "This child is not entitled to Extended hours funding.", " ")</f>
        <v xml:space="preserve"> </v>
      </c>
      <c r="I29" s="8"/>
      <c r="J29" s="8"/>
      <c r="K29" s="8"/>
      <c r="L29" s="8"/>
      <c r="M29" s="8"/>
      <c r="N29" s="8"/>
      <c r="O29" s="8"/>
      <c r="P29" s="8"/>
      <c r="Q29" s="8"/>
      <c r="R29" s="8"/>
      <c r="S29" s="8"/>
      <c r="T29" s="8"/>
      <c r="U29" s="8"/>
      <c r="V29"/>
      <c r="W29" s="8"/>
    </row>
    <row r="30" spans="4:28" ht="15" x14ac:dyDescent="0.25">
      <c r="D30" s="8"/>
      <c r="E30" s="104"/>
      <c r="F30" s="8"/>
      <c r="G30" s="8"/>
      <c r="H30" s="31" t="str">
        <f>IF(AND(OR($L$13=$AA$17,$L$13=$AA$16),$T$20&gt;15), "You cannot claim more than 15 hours per week.", IF(AND($L$13=$AA$18,$T$20&gt;30), "You cannot claim more than 30 hours per week.", " "))</f>
        <v xml:space="preserve"> </v>
      </c>
      <c r="I30" s="8"/>
      <c r="J30" s="8"/>
      <c r="K30" s="8"/>
      <c r="L30" s="8"/>
      <c r="M30" s="8"/>
      <c r="N30" s="8"/>
      <c r="O30" s="8"/>
      <c r="P30" s="8"/>
      <c r="Q30" s="8"/>
      <c r="R30" s="8"/>
      <c r="S30" s="8"/>
      <c r="T30" s="8"/>
      <c r="U30" s="8"/>
      <c r="V30"/>
      <c r="W30" s="8"/>
    </row>
    <row r="31" spans="4:28" ht="15" x14ac:dyDescent="0.25">
      <c r="D31" s="8"/>
      <c r="E31" s="104"/>
      <c r="F31" s="8"/>
      <c r="G31" s="8"/>
      <c r="H31" s="31" t="str">
        <f>IF(OR($T$22&gt;15,$T$24&gt;15), "You cannot claim more than 15 Universal or 15 Extended hours per week.", " ")</f>
        <v xml:space="preserve"> </v>
      </c>
      <c r="I31" s="8"/>
      <c r="J31" s="8"/>
      <c r="K31" s="8"/>
      <c r="L31" s="8"/>
      <c r="M31" s="8"/>
      <c r="N31" s="8"/>
      <c r="O31" s="8"/>
      <c r="P31" s="8"/>
      <c r="Q31" s="8"/>
      <c r="R31" s="8"/>
      <c r="S31" s="8"/>
      <c r="T31" s="8"/>
      <c r="U31" s="8"/>
      <c r="V31"/>
      <c r="W31" s="8"/>
    </row>
    <row r="32" spans="4:28" ht="19.899999999999999" customHeight="1" thickBot="1" x14ac:dyDescent="0.3">
      <c r="D32" s="8"/>
      <c r="E32" s="8"/>
      <c r="F32" s="8"/>
      <c r="G32" s="8"/>
      <c r="H32" s="8"/>
      <c r="I32" s="8"/>
      <c r="J32" s="8"/>
      <c r="K32" s="8"/>
      <c r="L32" s="8"/>
      <c r="M32" s="8"/>
      <c r="N32" s="8"/>
      <c r="O32" s="8"/>
      <c r="P32" s="8"/>
      <c r="Q32" s="8"/>
      <c r="R32" s="8"/>
      <c r="S32" s="8"/>
      <c r="T32" s="8"/>
      <c r="U32" s="8"/>
      <c r="V32"/>
      <c r="W32" s="8"/>
    </row>
    <row r="33" spans="4:23" ht="19.899999999999999" customHeight="1" thickBot="1" x14ac:dyDescent="0.3">
      <c r="D33" s="8"/>
      <c r="E33" s="104" t="s">
        <v>33</v>
      </c>
      <c r="F33" s="8"/>
      <c r="G33" s="8"/>
      <c r="H33" s="137" t="s">
        <v>34</v>
      </c>
      <c r="I33" s="138"/>
      <c r="J33" s="138"/>
      <c r="K33" s="138"/>
      <c r="L33" s="138"/>
      <c r="M33" s="138"/>
      <c r="N33" s="138"/>
      <c r="O33" s="138"/>
      <c r="P33" s="138"/>
      <c r="Q33" s="138"/>
      <c r="R33" s="138"/>
      <c r="S33" s="138"/>
      <c r="T33" s="138"/>
      <c r="U33" s="138"/>
      <c r="V33" s="139"/>
      <c r="W33" s="8"/>
    </row>
    <row r="34" spans="4:23" ht="19.899999999999999" customHeight="1" thickBot="1" x14ac:dyDescent="0.3">
      <c r="D34" s="8"/>
      <c r="E34" s="104"/>
      <c r="F34" s="8"/>
      <c r="G34" s="8"/>
      <c r="H34" s="140" t="s">
        <v>35</v>
      </c>
      <c r="I34" s="141"/>
      <c r="J34" s="141"/>
      <c r="K34" s="247">
        <v>17</v>
      </c>
      <c r="L34" s="248"/>
      <c r="M34" s="141" t="s">
        <v>36</v>
      </c>
      <c r="N34" s="141"/>
      <c r="O34" s="141"/>
      <c r="P34" s="247">
        <v>13</v>
      </c>
      <c r="Q34" s="248"/>
      <c r="R34" s="141" t="s">
        <v>37</v>
      </c>
      <c r="S34" s="141"/>
      <c r="T34" s="141"/>
      <c r="U34" s="247">
        <v>22</v>
      </c>
      <c r="V34" s="248"/>
      <c r="W34" s="8"/>
    </row>
    <row r="35" spans="4:23" ht="8.4499999999999993" customHeight="1" x14ac:dyDescent="0.25">
      <c r="D35" s="8"/>
      <c r="E35" s="104"/>
      <c r="F35" s="8"/>
      <c r="G35" s="8"/>
      <c r="H35" s="8"/>
      <c r="I35" s="8"/>
      <c r="J35" s="8"/>
      <c r="K35" s="8"/>
      <c r="L35" s="8"/>
      <c r="M35" s="8"/>
      <c r="N35" s="8"/>
      <c r="O35" s="8"/>
      <c r="P35" s="8"/>
      <c r="Q35" s="8"/>
      <c r="R35" s="8"/>
      <c r="S35" s="8"/>
      <c r="T35" s="8"/>
      <c r="U35" s="8"/>
      <c r="V35"/>
      <c r="W35" s="8"/>
    </row>
    <row r="36" spans="4:23" ht="19.899999999999999" customHeight="1" x14ac:dyDescent="0.25">
      <c r="D36" s="8"/>
      <c r="E36" s="104"/>
      <c r="F36" s="8"/>
      <c r="G36" s="8"/>
      <c r="H36" s="144" t="s">
        <v>38</v>
      </c>
      <c r="I36" s="144"/>
      <c r="J36" s="144" t="s">
        <v>39</v>
      </c>
      <c r="K36" s="144"/>
      <c r="L36" s="144"/>
      <c r="M36" s="144"/>
      <c r="N36" s="144"/>
      <c r="O36" s="144" t="s">
        <v>40</v>
      </c>
      <c r="P36" s="144"/>
      <c r="Q36" s="144"/>
      <c r="R36" s="144"/>
      <c r="S36" s="145" t="s">
        <v>41</v>
      </c>
      <c r="T36" s="145"/>
      <c r="U36" s="146" t="s">
        <v>42</v>
      </c>
      <c r="V36" s="146"/>
      <c r="W36" s="8"/>
    </row>
    <row r="37" spans="4:23" ht="19.899999999999999" customHeight="1" x14ac:dyDescent="0.25">
      <c r="D37" s="8"/>
      <c r="E37" s="104"/>
      <c r="F37" s="8"/>
      <c r="G37" s="8"/>
      <c r="H37" s="144"/>
      <c r="I37" s="144"/>
      <c r="J37" s="144"/>
      <c r="K37" s="144"/>
      <c r="L37" s="144"/>
      <c r="M37" s="144"/>
      <c r="N37" s="144"/>
      <c r="O37" s="147" t="s">
        <v>43</v>
      </c>
      <c r="P37" s="147"/>
      <c r="Q37" s="147" t="s">
        <v>44</v>
      </c>
      <c r="R37" s="147"/>
      <c r="S37" s="145"/>
      <c r="T37" s="145"/>
      <c r="U37" s="146"/>
      <c r="V37" s="146"/>
      <c r="W37" s="8"/>
    </row>
    <row r="38" spans="4:23" ht="19.899999999999999" customHeight="1" x14ac:dyDescent="0.25">
      <c r="D38" s="8"/>
      <c r="E38" s="104"/>
      <c r="F38" s="8"/>
      <c r="G38" s="8"/>
      <c r="H38" s="132" t="s">
        <v>35</v>
      </c>
      <c r="I38" s="132"/>
      <c r="J38" s="32">
        <v>1</v>
      </c>
      <c r="K38" s="133" t="str">
        <f>IF(OR($L$10=$AA$5,$L$10=$AA$10, $L$10=$AA$7,$L$10=$AA$9),$L$5, " ")</f>
        <v>TEST Provider</v>
      </c>
      <c r="L38" s="133"/>
      <c r="M38" s="133"/>
      <c r="N38" s="133"/>
      <c r="O38" s="134">
        <f>IFERROR(IF($L$10=$AA$5, $T$22, IF($L$10=$AA$10,($L$22*$AB$5/$S$38), IF($L$10=$AA$7,($L$22*$AB$5/$S$38), IF($L$10=$AA$9,($L$22*$AB$5/$S$38), " ")))), " ")</f>
        <v>12.352941176470589</v>
      </c>
      <c r="P38" s="134"/>
      <c r="Q38" s="134">
        <f>IFERROR(IF($L$10=$AA$5, $T$24, IF($L$10=$AA$10,($L$24*$AB$5/$S$38), IF($L$10=$AA$7,($L$24*$AB$5/$S$38), IF($L$10=$AA$9,($L$24*$AB$5/$S$38), " ")))), " ")</f>
        <v>12.352941176470589</v>
      </c>
      <c r="R38" s="134"/>
      <c r="S38" s="135">
        <f>IF($L$10=$AA$5, $L$20, IF(OR($L$10=$AA$10, $L$10=$AA$7, $L$10=$AA$9),$K$34," "))</f>
        <v>17</v>
      </c>
      <c r="T38" s="136"/>
      <c r="U38" s="134">
        <f>IFERROR(IF($L$10=$AA$5, (($O$38+$Q$38)*$S$38), IF(OR($L$10=$AA$7, $L$10=$AA$9, $L$10=$AA$10), (($O$38+$Q$38)*$S$38)," "))," ")</f>
        <v>420</v>
      </c>
      <c r="V38" s="134"/>
      <c r="W38" s="8"/>
    </row>
    <row r="39" spans="4:23" ht="19.899999999999999" customHeight="1" x14ac:dyDescent="0.25">
      <c r="D39" s="8"/>
      <c r="E39" s="104"/>
      <c r="F39" s="8"/>
      <c r="G39" s="8"/>
      <c r="H39" s="132"/>
      <c r="I39" s="132"/>
      <c r="J39" s="32">
        <v>2</v>
      </c>
      <c r="K39" s="133"/>
      <c r="L39" s="133"/>
      <c r="M39" s="133"/>
      <c r="N39" s="133"/>
      <c r="O39" s="134"/>
      <c r="P39" s="134"/>
      <c r="Q39" s="134"/>
      <c r="R39" s="134"/>
      <c r="S39" s="133"/>
      <c r="T39" s="133"/>
      <c r="U39" s="134"/>
      <c r="V39" s="134"/>
      <c r="W39" s="8"/>
    </row>
    <row r="40" spans="4:23" ht="19.899999999999999" customHeight="1" x14ac:dyDescent="0.25">
      <c r="D40" s="8"/>
      <c r="E40" s="104"/>
      <c r="F40" s="8"/>
      <c r="G40" s="8"/>
      <c r="H40" s="132" t="s">
        <v>36</v>
      </c>
      <c r="I40" s="132"/>
      <c r="J40" s="32">
        <v>1</v>
      </c>
      <c r="K40" s="133" t="str">
        <f>IF(OR($L$10=$AA$4,$L$10=$AA$10, $L$10=$AA$7,$L$10=$AA$8),$L$5, " ")</f>
        <v xml:space="preserve"> </v>
      </c>
      <c r="L40" s="133"/>
      <c r="M40" s="133"/>
      <c r="N40" s="133"/>
      <c r="O40" s="134" t="str">
        <f>IFERROR(IF($L$10=$AA$4, $T$22, IF($L$10=$AA$10,($L$22*$AB$4/$S$40), IF($L$10=$AA$7,($L$22*$AB$4/$S$40), IF($L$10=$AA$8,($L$22*$AB$4/$S$40), " ")))), " ")</f>
        <v xml:space="preserve"> </v>
      </c>
      <c r="P40" s="134"/>
      <c r="Q40" s="134" t="str">
        <f>IFERROR(IF($L$10=$AA$4, $T$24, IF($L$10=$AA$10,($L$24*$AB$4/$S$40), IF($L$10=$AA$7,($L$24*$AB$4/$S$40), IF($L$10=$AA$8,($L$24*$AB$4/$S$40), " ")))), " ")</f>
        <v xml:space="preserve"> </v>
      </c>
      <c r="R40" s="134"/>
      <c r="S40" s="133" t="str">
        <f>IF($L$10=$AA$4, $L$20, IF(OR($L$10=$AA$10, $L$10=$AA$7, $L$10=$AA$8),$P$34," "))</f>
        <v xml:space="preserve"> </v>
      </c>
      <c r="T40" s="133"/>
      <c r="U40" s="148" t="str">
        <f>IFERROR(IF($L$10=$AA$4, (($O$40+$Q$40)*$S$40),  IF(OR($L$10=$AA$7, $L$10=$AA$8,$L$10=$AA$10), (($O$40+$Q$40)*$S$40)," "))," ")</f>
        <v xml:space="preserve"> </v>
      </c>
      <c r="V40" s="149"/>
      <c r="W40" s="8"/>
    </row>
    <row r="41" spans="4:23" ht="19.899999999999999" customHeight="1" x14ac:dyDescent="0.25">
      <c r="D41" s="8"/>
      <c r="E41" s="104"/>
      <c r="F41" s="8"/>
      <c r="G41" s="8"/>
      <c r="H41" s="132"/>
      <c r="I41" s="132"/>
      <c r="J41" s="32">
        <v>2</v>
      </c>
      <c r="K41" s="133"/>
      <c r="L41" s="133"/>
      <c r="M41" s="133"/>
      <c r="N41" s="133"/>
      <c r="O41" s="134"/>
      <c r="P41" s="134"/>
      <c r="Q41" s="134"/>
      <c r="R41" s="134"/>
      <c r="S41" s="133"/>
      <c r="T41" s="133"/>
      <c r="U41" s="134"/>
      <c r="V41" s="134"/>
      <c r="W41" s="8"/>
    </row>
    <row r="42" spans="4:23" ht="19.899999999999999" customHeight="1" x14ac:dyDescent="0.25">
      <c r="D42" s="8"/>
      <c r="E42" s="104"/>
      <c r="F42" s="8"/>
      <c r="G42" s="8"/>
      <c r="H42" s="132" t="s">
        <v>37</v>
      </c>
      <c r="I42" s="132"/>
      <c r="J42" s="32">
        <v>1</v>
      </c>
      <c r="K42" s="133" t="str">
        <f>IF(OR($L$10=$AA$6,$L$10=$AA$10, $L$10=$AA$8,$L$10=$AA$9),$L$5, " ")</f>
        <v xml:space="preserve"> </v>
      </c>
      <c r="L42" s="133"/>
      <c r="M42" s="133"/>
      <c r="N42" s="133"/>
      <c r="O42" s="134" t="str">
        <f>IFERROR(IF($L$10=$AA$6, $T$22, IF($L$10=$AA$10,($L$22*$AB$6/$S$42), IF($L$10=$AA$9,($L$22*$AB$6/$S$42), IF($L$10=$AA$8,($L$22*$AB$6/$S$42), " ")))), " ")</f>
        <v xml:space="preserve"> </v>
      </c>
      <c r="P42" s="134"/>
      <c r="Q42" s="134" t="str">
        <f>IFERROR(IF($L$10=$AA$6, $T$24, IF($L$10=$AA$10,($L$24*$AB$6/$S$42), IF($L$10=$AA$9,($L$24*$AB$6/$S$42), IF($L$10=$AA$8,($L$24*$AB$6/$S$42), " ")))), " ")</f>
        <v xml:space="preserve"> </v>
      </c>
      <c r="R42" s="134"/>
      <c r="S42" s="133" t="str">
        <f>IF($L$10=$AA$6, $L$20, IF(OR($L$10=$AA$10, $L$10=$AA$9, $L$10=$AA$8),$U$34," "))</f>
        <v xml:space="preserve"> </v>
      </c>
      <c r="T42" s="133"/>
      <c r="U42" s="134" t="str">
        <f>IFERROR(IF($L$10=$AA$6, (($O$42+$Q$42)*$S$42), IF(OR($L$10=$AA$8, $L$10=$AA$9,$L$10=$AA$10), (($O$42+$Q$42)*$S$42)," "))," ")</f>
        <v xml:space="preserve"> </v>
      </c>
      <c r="V42" s="134"/>
      <c r="W42" s="8"/>
    </row>
    <row r="43" spans="4:23" ht="19.899999999999999" customHeight="1" x14ac:dyDescent="0.25">
      <c r="D43" s="8"/>
      <c r="E43" s="104"/>
      <c r="F43" s="8"/>
      <c r="G43" s="8"/>
      <c r="H43" s="132"/>
      <c r="I43" s="132"/>
      <c r="J43" s="32">
        <v>2</v>
      </c>
      <c r="K43" s="133"/>
      <c r="L43" s="133"/>
      <c r="M43" s="133"/>
      <c r="N43" s="133"/>
      <c r="O43" s="134"/>
      <c r="P43" s="134"/>
      <c r="Q43" s="133"/>
      <c r="R43" s="133"/>
      <c r="S43" s="133"/>
      <c r="T43" s="133"/>
      <c r="U43" s="133"/>
      <c r="V43" s="133"/>
      <c r="W43" s="8"/>
    </row>
    <row r="44" spans="4:23" ht="15" x14ac:dyDescent="0.25">
      <c r="D44" s="8"/>
      <c r="E44" s="104"/>
      <c r="F44" s="8"/>
      <c r="G44" s="8"/>
      <c r="H44" s="33" t="str">
        <f>IF(L10=AA10, "If stretching over the year, please remember to enter weeks attending per term.", " ")</f>
        <v xml:space="preserve"> </v>
      </c>
      <c r="I44" s="34"/>
      <c r="J44" s="34"/>
      <c r="K44" s="34"/>
      <c r="L44" s="34"/>
      <c r="M44" s="34"/>
      <c r="N44" s="34"/>
      <c r="O44" s="34"/>
      <c r="P44" s="34"/>
      <c r="Q44" s="34"/>
      <c r="R44" s="34"/>
      <c r="S44" s="34"/>
      <c r="T44" s="34"/>
      <c r="U44" s="34"/>
      <c r="V44" s="34"/>
      <c r="W44" s="8"/>
    </row>
    <row r="45" spans="4:23" ht="36.6" customHeight="1" x14ac:dyDescent="0.25">
      <c r="D45" s="8"/>
      <c r="E45" s="104"/>
      <c r="F45" s="8"/>
      <c r="G45" s="8"/>
      <c r="H45" s="128" t="str">
        <f>IF(SUM(S38:T43)&gt;L20, "The sum of the number of weeks you have entered per term is greater than the number of weeks the child is attending. Please edit the number of weeks the child will attend per term.", " ")</f>
        <v xml:space="preserve"> </v>
      </c>
      <c r="I45" s="128"/>
      <c r="J45" s="128"/>
      <c r="K45" s="128"/>
      <c r="L45" s="128"/>
      <c r="M45" s="128"/>
      <c r="N45" s="128"/>
      <c r="O45" s="128"/>
      <c r="P45" s="128"/>
      <c r="Q45" s="128"/>
      <c r="R45" s="128"/>
      <c r="S45" s="128"/>
      <c r="T45" s="128"/>
      <c r="U45" s="128"/>
      <c r="V45" s="128"/>
      <c r="W45" s="8"/>
    </row>
    <row r="46" spans="4:23" ht="43.15" customHeight="1" x14ac:dyDescent="0.25">
      <c r="D46" s="8"/>
      <c r="E46" s="104"/>
      <c r="F46" s="8"/>
      <c r="G46" s="8"/>
      <c r="H46" s="129" t="str">
        <f>IF(SUM(S38:T43)&lt;L20, "The sum of the number of weeks you have entered per term is lower than the number of weeks the child is attending. Please edit the number of weeks the child will attend per term.", " ")</f>
        <v xml:space="preserve"> </v>
      </c>
      <c r="I46" s="129"/>
      <c r="J46" s="129"/>
      <c r="K46" s="129"/>
      <c r="L46" s="129"/>
      <c r="M46" s="129"/>
      <c r="N46" s="129"/>
      <c r="O46" s="129"/>
      <c r="P46" s="129"/>
      <c r="Q46" s="129"/>
      <c r="R46" s="129"/>
      <c r="S46" s="129"/>
      <c r="T46" s="129"/>
      <c r="U46" s="129"/>
      <c r="V46" s="129"/>
      <c r="W46" s="8"/>
    </row>
    <row r="47" spans="4:23" ht="19.899999999999999" customHeight="1" x14ac:dyDescent="0.25">
      <c r="D47" s="8"/>
      <c r="E47" s="35"/>
      <c r="F47" s="8"/>
      <c r="G47" s="8"/>
      <c r="H47" s="8"/>
      <c r="I47" s="8"/>
      <c r="J47" s="8"/>
      <c r="K47" s="8"/>
      <c r="L47" s="8"/>
      <c r="M47" s="8"/>
      <c r="N47" s="8"/>
      <c r="O47" s="8"/>
      <c r="P47" s="8"/>
      <c r="Q47" s="8"/>
      <c r="R47" s="8"/>
      <c r="S47" s="8"/>
      <c r="T47" s="8"/>
      <c r="U47" s="8"/>
      <c r="V47"/>
      <c r="W47" s="8"/>
    </row>
    <row r="48" spans="4:23" ht="19.899999999999999" customHeight="1" x14ac:dyDescent="0.25">
      <c r="D48" s="8"/>
      <c r="E48" s="104" t="s">
        <v>45</v>
      </c>
      <c r="F48" s="8"/>
      <c r="G48" s="8"/>
      <c r="H48" s="16" t="s">
        <v>46</v>
      </c>
      <c r="I48" s="8"/>
      <c r="J48" s="8"/>
      <c r="K48" s="8"/>
      <c r="L48" s="8"/>
      <c r="M48" s="8"/>
      <c r="N48" s="8"/>
      <c r="O48" s="8"/>
      <c r="P48" s="8"/>
      <c r="Q48" s="8"/>
      <c r="R48" s="8"/>
      <c r="S48" s="8"/>
      <c r="T48" s="8"/>
      <c r="U48" s="8"/>
      <c r="V48"/>
      <c r="W48" s="8"/>
    </row>
    <row r="49" spans="4:27" ht="19.899999999999999" customHeight="1" x14ac:dyDescent="0.25">
      <c r="D49" s="8"/>
      <c r="E49" s="104"/>
      <c r="F49" s="8"/>
      <c r="G49" s="8"/>
      <c r="H49" s="118" t="s">
        <v>47</v>
      </c>
      <c r="I49" s="119"/>
      <c r="J49" s="118" t="s">
        <v>48</v>
      </c>
      <c r="K49" s="119"/>
      <c r="L49" s="119"/>
      <c r="M49" s="118" t="s">
        <v>49</v>
      </c>
      <c r="N49" s="124"/>
      <c r="O49" s="119" t="s">
        <v>50</v>
      </c>
      <c r="P49" s="124"/>
      <c r="Q49" s="119" t="s">
        <v>51</v>
      </c>
      <c r="R49" s="124"/>
      <c r="S49" s="119" t="s">
        <v>52</v>
      </c>
      <c r="T49" s="124"/>
      <c r="U49" s="119" t="s">
        <v>53</v>
      </c>
      <c r="V49" s="124"/>
      <c r="W49" s="8"/>
    </row>
    <row r="50" spans="4:27" ht="19.899999999999999" customHeight="1" x14ac:dyDescent="0.25">
      <c r="D50" s="8"/>
      <c r="E50" s="104"/>
      <c r="F50" s="8"/>
      <c r="G50" s="8"/>
      <c r="H50" s="120"/>
      <c r="I50" s="121"/>
      <c r="J50" s="120"/>
      <c r="K50" s="121"/>
      <c r="L50" s="121"/>
      <c r="M50" s="120"/>
      <c r="N50" s="125"/>
      <c r="O50" s="121"/>
      <c r="P50" s="125"/>
      <c r="Q50" s="121"/>
      <c r="R50" s="125"/>
      <c r="S50" s="121"/>
      <c r="T50" s="125"/>
      <c r="U50" s="121"/>
      <c r="V50" s="125"/>
      <c r="W50" s="8"/>
    </row>
    <row r="51" spans="4:27" ht="19.899999999999999" customHeight="1" x14ac:dyDescent="0.25">
      <c r="D51" s="8"/>
      <c r="E51" s="104"/>
      <c r="F51" s="8"/>
      <c r="G51" s="8"/>
      <c r="H51" s="120"/>
      <c r="I51" s="121"/>
      <c r="J51" s="120"/>
      <c r="K51" s="121"/>
      <c r="L51" s="121"/>
      <c r="M51" s="120"/>
      <c r="N51" s="125"/>
      <c r="O51" s="121"/>
      <c r="P51" s="125"/>
      <c r="Q51" s="121"/>
      <c r="R51" s="125"/>
      <c r="S51" s="121"/>
      <c r="T51" s="125"/>
      <c r="U51" s="121"/>
      <c r="V51" s="125"/>
      <c r="W51" s="8"/>
    </row>
    <row r="52" spans="4:27" ht="19.899999999999999" customHeight="1" x14ac:dyDescent="0.25">
      <c r="D52" s="8"/>
      <c r="E52" s="104"/>
      <c r="F52" s="8"/>
      <c r="G52" s="8"/>
      <c r="H52" s="122"/>
      <c r="I52" s="123"/>
      <c r="J52" s="122"/>
      <c r="K52" s="123"/>
      <c r="L52" s="123"/>
      <c r="M52" s="122"/>
      <c r="N52" s="126"/>
      <c r="O52" s="123"/>
      <c r="P52" s="126"/>
      <c r="Q52" s="123"/>
      <c r="R52" s="126"/>
      <c r="S52" s="123"/>
      <c r="T52" s="126"/>
      <c r="U52" s="123"/>
      <c r="V52" s="126"/>
      <c r="W52" s="8"/>
    </row>
    <row r="53" spans="4:27" ht="19.899999999999999" customHeight="1" x14ac:dyDescent="0.25">
      <c r="D53" s="8"/>
      <c r="E53" s="104"/>
      <c r="F53" s="8"/>
      <c r="G53" s="8"/>
      <c r="H53" s="130">
        <f>IFERROR($S$38, "0.00")</f>
        <v>17</v>
      </c>
      <c r="I53" s="130"/>
      <c r="J53" s="131">
        <f>IFERROR(SUM(O38+Q38), "0.00")</f>
        <v>24.705882352941178</v>
      </c>
      <c r="K53" s="131"/>
      <c r="L53" s="131"/>
      <c r="M53" s="131">
        <f>IFERROR(U38,"0.00")</f>
        <v>420</v>
      </c>
      <c r="N53" s="131"/>
      <c r="O53" s="131">
        <f>IFERROR(O38, "0.00")</f>
        <v>12.352941176470589</v>
      </c>
      <c r="P53" s="131"/>
      <c r="Q53" s="131">
        <f>IFERROR(O38*S38, "0.00")</f>
        <v>210</v>
      </c>
      <c r="R53" s="131"/>
      <c r="S53" s="131">
        <f>IFERROR(Q38, "0.00")</f>
        <v>12.352941176470589</v>
      </c>
      <c r="T53" s="131"/>
      <c r="U53" s="131">
        <f>IFERROR(Q38*S38, "0.00")</f>
        <v>210</v>
      </c>
      <c r="V53" s="131"/>
      <c r="W53" s="8"/>
    </row>
    <row r="54" spans="4:27" ht="19.899999999999999" customHeight="1" x14ac:dyDescent="0.25">
      <c r="D54" s="8"/>
      <c r="E54" s="104"/>
      <c r="F54" s="8"/>
      <c r="G54" s="8"/>
      <c r="H54" s="130"/>
      <c r="I54" s="130"/>
      <c r="J54" s="131"/>
      <c r="K54" s="131"/>
      <c r="L54" s="131"/>
      <c r="M54" s="131"/>
      <c r="N54" s="131"/>
      <c r="O54" s="131"/>
      <c r="P54" s="131"/>
      <c r="Q54" s="131"/>
      <c r="R54" s="131"/>
      <c r="S54" s="131"/>
      <c r="T54" s="131"/>
      <c r="U54" s="131"/>
      <c r="V54" s="131"/>
      <c r="W54" s="8"/>
    </row>
    <row r="55" spans="4:27" ht="19.899999999999999" customHeight="1" x14ac:dyDescent="0.25">
      <c r="D55" s="8"/>
      <c r="E55" s="104"/>
      <c r="F55" s="8"/>
      <c r="G55" s="8"/>
      <c r="H55" s="36" t="s">
        <v>54</v>
      </c>
      <c r="I55"/>
      <c r="J55"/>
      <c r="K55"/>
      <c r="L55"/>
      <c r="M55"/>
      <c r="N55" s="8"/>
      <c r="O55"/>
      <c r="P55" s="8"/>
      <c r="Q55"/>
      <c r="R55" s="8"/>
      <c r="S55"/>
      <c r="T55" s="8"/>
      <c r="U55"/>
      <c r="V55"/>
      <c r="W55" s="8"/>
    </row>
    <row r="56" spans="4:27" ht="19.899999999999999" customHeight="1" x14ac:dyDescent="0.25">
      <c r="D56" s="8"/>
      <c r="E56" s="104"/>
      <c r="F56" s="8"/>
      <c r="G56" s="8"/>
      <c r="H56" s="118" t="s">
        <v>47</v>
      </c>
      <c r="I56" s="119"/>
      <c r="J56" s="118" t="s">
        <v>48</v>
      </c>
      <c r="K56" s="119"/>
      <c r="L56" s="119"/>
      <c r="M56" s="118" t="s">
        <v>49</v>
      </c>
      <c r="N56" s="124"/>
      <c r="O56" s="119" t="s">
        <v>50</v>
      </c>
      <c r="P56" s="124"/>
      <c r="Q56" s="119" t="s">
        <v>51</v>
      </c>
      <c r="R56" s="124"/>
      <c r="S56" s="119" t="s">
        <v>52</v>
      </c>
      <c r="T56" s="124"/>
      <c r="U56" s="119" t="s">
        <v>53</v>
      </c>
      <c r="V56" s="124"/>
      <c r="W56" s="8"/>
    </row>
    <row r="57" spans="4:27" ht="19.899999999999999" customHeight="1" x14ac:dyDescent="0.25">
      <c r="D57" s="8"/>
      <c r="E57" s="104"/>
      <c r="F57" s="8"/>
      <c r="G57" s="8"/>
      <c r="H57" s="120"/>
      <c r="I57" s="121"/>
      <c r="J57" s="120"/>
      <c r="K57" s="121"/>
      <c r="L57" s="121"/>
      <c r="M57" s="120"/>
      <c r="N57" s="125"/>
      <c r="O57" s="121"/>
      <c r="P57" s="125"/>
      <c r="Q57" s="121"/>
      <c r="R57" s="125"/>
      <c r="S57" s="121"/>
      <c r="T57" s="125"/>
      <c r="U57" s="121"/>
      <c r="V57" s="125"/>
      <c r="W57" s="8"/>
    </row>
    <row r="58" spans="4:27" ht="19.899999999999999" customHeight="1" x14ac:dyDescent="0.25">
      <c r="D58" s="8"/>
      <c r="E58" s="104"/>
      <c r="F58" s="8"/>
      <c r="G58" s="8"/>
      <c r="H58" s="120"/>
      <c r="I58" s="121"/>
      <c r="J58" s="120"/>
      <c r="K58" s="121"/>
      <c r="L58" s="121"/>
      <c r="M58" s="120"/>
      <c r="N58" s="125"/>
      <c r="O58" s="121"/>
      <c r="P58" s="125"/>
      <c r="Q58" s="121"/>
      <c r="R58" s="125"/>
      <c r="S58" s="121"/>
      <c r="T58" s="125"/>
      <c r="U58" s="121"/>
      <c r="V58" s="125"/>
      <c r="W58" s="8"/>
    </row>
    <row r="59" spans="4:27" ht="19.899999999999999" customHeight="1" x14ac:dyDescent="0.25">
      <c r="D59" s="8"/>
      <c r="E59" s="104"/>
      <c r="F59" s="8"/>
      <c r="G59" s="8"/>
      <c r="H59" s="122"/>
      <c r="I59" s="123"/>
      <c r="J59" s="122"/>
      <c r="K59" s="123"/>
      <c r="L59" s="123"/>
      <c r="M59" s="122"/>
      <c r="N59" s="126"/>
      <c r="O59" s="123"/>
      <c r="P59" s="126"/>
      <c r="Q59" s="123"/>
      <c r="R59" s="126"/>
      <c r="S59" s="123"/>
      <c r="T59" s="126"/>
      <c r="U59" s="123"/>
      <c r="V59" s="126"/>
      <c r="W59" s="8"/>
    </row>
    <row r="60" spans="4:27" ht="19.899999999999999" customHeight="1" x14ac:dyDescent="0.25">
      <c r="D60" s="8"/>
      <c r="E60" s="104"/>
      <c r="F60" s="8"/>
      <c r="G60" s="8"/>
      <c r="H60" s="127" t="str">
        <f>IFERROR(S40, "0.00")</f>
        <v xml:space="preserve"> </v>
      </c>
      <c r="I60" s="127"/>
      <c r="J60" s="117" t="str">
        <f>IFERROR(SUM(O40+Q40), "0.00")</f>
        <v>0.00</v>
      </c>
      <c r="K60" s="117"/>
      <c r="L60" s="117"/>
      <c r="M60" s="117" t="str">
        <f>IFERROR(U40, "0.00")</f>
        <v xml:space="preserve"> </v>
      </c>
      <c r="N60" s="117"/>
      <c r="O60" s="117" t="str">
        <f>IFERROR(O40, "0.00")</f>
        <v xml:space="preserve"> </v>
      </c>
      <c r="P60" s="117"/>
      <c r="Q60" s="117" t="str">
        <f>IFERROR(O40*S40, "0.00")</f>
        <v>0.00</v>
      </c>
      <c r="R60" s="117"/>
      <c r="S60" s="117" t="str">
        <f>IFERROR(Q40, "0.00")</f>
        <v xml:space="preserve"> </v>
      </c>
      <c r="T60" s="117"/>
      <c r="U60" s="117" t="str">
        <f>IFERROR(Q40*S40, "0.00")</f>
        <v>0.00</v>
      </c>
      <c r="V60" s="117"/>
      <c r="W60" s="8"/>
      <c r="AA60" s="9" t="b">
        <f>IF(OR($L$10=$AA$6,$L$10=$AA$5,$L$10=$AA$9),TRUE, FALSE)</f>
        <v>1</v>
      </c>
    </row>
    <row r="61" spans="4:27" ht="19.899999999999999" customHeight="1" x14ac:dyDescent="0.25">
      <c r="D61" s="8"/>
      <c r="E61" s="104"/>
      <c r="F61" s="8"/>
      <c r="G61" s="8"/>
      <c r="H61" s="127"/>
      <c r="I61" s="127"/>
      <c r="J61" s="117"/>
      <c r="K61" s="117"/>
      <c r="L61" s="117"/>
      <c r="M61" s="117"/>
      <c r="N61" s="117"/>
      <c r="O61" s="117"/>
      <c r="P61" s="117"/>
      <c r="Q61" s="117"/>
      <c r="R61" s="117"/>
      <c r="S61" s="117"/>
      <c r="T61" s="117"/>
      <c r="U61" s="117"/>
      <c r="V61" s="117"/>
      <c r="W61" s="8"/>
    </row>
    <row r="62" spans="4:27" ht="19.899999999999999" customHeight="1" x14ac:dyDescent="0.25">
      <c r="D62" s="8"/>
      <c r="E62" s="104"/>
      <c r="F62" s="8"/>
      <c r="G62" s="8"/>
      <c r="H62" s="36" t="s">
        <v>55</v>
      </c>
      <c r="I62"/>
      <c r="J62"/>
      <c r="K62"/>
      <c r="L62"/>
      <c r="M62"/>
      <c r="N62" s="8"/>
      <c r="O62"/>
      <c r="P62" s="8"/>
      <c r="Q62"/>
      <c r="R62" s="8"/>
      <c r="S62"/>
      <c r="T62" s="8"/>
      <c r="U62"/>
      <c r="V62"/>
      <c r="W62" s="8"/>
    </row>
    <row r="63" spans="4:27" ht="19.899999999999999" customHeight="1" x14ac:dyDescent="0.25">
      <c r="D63" s="8"/>
      <c r="E63" s="104"/>
      <c r="F63" s="8"/>
      <c r="G63" s="8"/>
      <c r="H63" s="118" t="s">
        <v>47</v>
      </c>
      <c r="I63" s="119"/>
      <c r="J63" s="118" t="s">
        <v>48</v>
      </c>
      <c r="K63" s="119"/>
      <c r="L63" s="119"/>
      <c r="M63" s="118" t="s">
        <v>49</v>
      </c>
      <c r="N63" s="124"/>
      <c r="O63" s="119" t="s">
        <v>50</v>
      </c>
      <c r="P63" s="124"/>
      <c r="Q63" s="119" t="s">
        <v>51</v>
      </c>
      <c r="R63" s="124"/>
      <c r="S63" s="119" t="s">
        <v>52</v>
      </c>
      <c r="T63" s="124"/>
      <c r="U63" s="119" t="s">
        <v>53</v>
      </c>
      <c r="V63" s="124"/>
      <c r="W63" s="8"/>
    </row>
    <row r="64" spans="4:27" ht="19.899999999999999" customHeight="1" x14ac:dyDescent="0.25">
      <c r="D64" s="8"/>
      <c r="E64" s="104"/>
      <c r="F64" s="8"/>
      <c r="G64" s="8"/>
      <c r="H64" s="120"/>
      <c r="I64" s="121"/>
      <c r="J64" s="120"/>
      <c r="K64" s="121"/>
      <c r="L64" s="121"/>
      <c r="M64" s="120"/>
      <c r="N64" s="125"/>
      <c r="O64" s="121"/>
      <c r="P64" s="125"/>
      <c r="Q64" s="121"/>
      <c r="R64" s="125"/>
      <c r="S64" s="121"/>
      <c r="T64" s="125"/>
      <c r="U64" s="121"/>
      <c r="V64" s="125"/>
      <c r="W64" s="8"/>
    </row>
    <row r="65" spans="4:23" ht="19.899999999999999" customHeight="1" x14ac:dyDescent="0.25">
      <c r="D65" s="8"/>
      <c r="E65" s="104"/>
      <c r="F65" s="8"/>
      <c r="G65" s="8"/>
      <c r="H65" s="120"/>
      <c r="I65" s="121"/>
      <c r="J65" s="120"/>
      <c r="K65" s="121"/>
      <c r="L65" s="121"/>
      <c r="M65" s="120"/>
      <c r="N65" s="125"/>
      <c r="O65" s="121"/>
      <c r="P65" s="125"/>
      <c r="Q65" s="121"/>
      <c r="R65" s="125"/>
      <c r="S65" s="121"/>
      <c r="T65" s="125"/>
      <c r="U65" s="121"/>
      <c r="V65" s="125"/>
      <c r="W65" s="8"/>
    </row>
    <row r="66" spans="4:23" ht="19.899999999999999" customHeight="1" x14ac:dyDescent="0.25">
      <c r="D66" s="8"/>
      <c r="E66" s="104"/>
      <c r="F66" s="8"/>
      <c r="G66" s="8"/>
      <c r="H66" s="122"/>
      <c r="I66" s="123"/>
      <c r="J66" s="122"/>
      <c r="K66" s="123"/>
      <c r="L66" s="123"/>
      <c r="M66" s="122"/>
      <c r="N66" s="126"/>
      <c r="O66" s="123"/>
      <c r="P66" s="126"/>
      <c r="Q66" s="123"/>
      <c r="R66" s="126"/>
      <c r="S66" s="123"/>
      <c r="T66" s="126"/>
      <c r="U66" s="123"/>
      <c r="V66" s="126"/>
      <c r="W66" s="8"/>
    </row>
    <row r="67" spans="4:23" ht="19.899999999999999" customHeight="1" x14ac:dyDescent="0.25">
      <c r="D67" s="8"/>
      <c r="E67" s="104"/>
      <c r="F67" s="8"/>
      <c r="G67" s="8"/>
      <c r="H67" s="127" t="str">
        <f>IFERROR(S42, "0.00")</f>
        <v xml:space="preserve"> </v>
      </c>
      <c r="I67" s="127"/>
      <c r="J67" s="117" t="str">
        <f>IFERROR(SUM(O42+Q42), "0.00")</f>
        <v>0.00</v>
      </c>
      <c r="K67" s="117"/>
      <c r="L67" s="117"/>
      <c r="M67" s="117" t="str">
        <f>IFERROR(U42, "0.00")</f>
        <v xml:space="preserve"> </v>
      </c>
      <c r="N67" s="117"/>
      <c r="O67" s="117" t="str">
        <f>IFERROR(O42, "0.00")</f>
        <v xml:space="preserve"> </v>
      </c>
      <c r="P67" s="117"/>
      <c r="Q67" s="117" t="str">
        <f>IFERROR(O42*S42, "0.00")</f>
        <v>0.00</v>
      </c>
      <c r="R67" s="117"/>
      <c r="S67" s="117" t="str">
        <f>IFERROR(Q42, "0.00")</f>
        <v xml:space="preserve"> </v>
      </c>
      <c r="T67" s="117"/>
      <c r="U67" s="117" t="str">
        <f>IFERROR(Q42*S42, "0.00")</f>
        <v>0.00</v>
      </c>
      <c r="V67" s="117"/>
      <c r="W67" s="37"/>
    </row>
    <row r="68" spans="4:23" ht="19.899999999999999" customHeight="1" x14ac:dyDescent="0.25">
      <c r="D68" s="8"/>
      <c r="E68" s="104"/>
      <c r="F68" s="8"/>
      <c r="G68" s="8"/>
      <c r="H68" s="127"/>
      <c r="I68" s="127"/>
      <c r="J68" s="117"/>
      <c r="K68" s="117"/>
      <c r="L68" s="117"/>
      <c r="M68" s="117"/>
      <c r="N68" s="117"/>
      <c r="O68" s="117"/>
      <c r="P68" s="117"/>
      <c r="Q68" s="117"/>
      <c r="R68" s="117"/>
      <c r="S68" s="117"/>
      <c r="T68" s="117"/>
      <c r="U68" s="117"/>
      <c r="V68" s="117"/>
      <c r="W68" s="8"/>
    </row>
    <row r="69" spans="4:23" ht="19.899999999999999" customHeight="1" x14ac:dyDescent="0.25">
      <c r="D69" s="8"/>
      <c r="E69" s="38"/>
      <c r="F69" s="8"/>
      <c r="G69" s="8"/>
      <c r="H69"/>
      <c r="I69"/>
      <c r="J69"/>
      <c r="K69"/>
      <c r="L69"/>
      <c r="M69"/>
      <c r="N69" s="8"/>
      <c r="O69"/>
      <c r="P69" s="8"/>
      <c r="Q69"/>
      <c r="R69" s="8"/>
      <c r="S69"/>
      <c r="T69" s="8"/>
      <c r="U69"/>
      <c r="V69"/>
      <c r="W69" s="8"/>
    </row>
    <row r="70" spans="4:23" ht="28.9" customHeight="1" x14ac:dyDescent="0.25">
      <c r="D70" s="8"/>
      <c r="E70" s="104" t="s">
        <v>56</v>
      </c>
      <c r="F70" s="8"/>
      <c r="G70" s="8"/>
      <c r="H70" s="105" t="s">
        <v>57</v>
      </c>
      <c r="I70" s="105"/>
      <c r="J70" s="105"/>
      <c r="K70" s="106" t="s">
        <v>58</v>
      </c>
      <c r="L70" s="106"/>
      <c r="M70" s="106"/>
      <c r="N70" s="106"/>
      <c r="O70" s="106"/>
      <c r="P70" s="106"/>
      <c r="Q70" s="106"/>
      <c r="R70" s="106"/>
      <c r="S70" s="106"/>
      <c r="T70" s="106"/>
      <c r="U70" s="106"/>
      <c r="V70" s="106"/>
      <c r="W70" s="8"/>
    </row>
    <row r="71" spans="4:23" ht="15" x14ac:dyDescent="0.25">
      <c r="D71" s="8"/>
      <c r="E71" s="104"/>
      <c r="F71" s="8"/>
      <c r="G71" s="8"/>
      <c r="H71" s="57"/>
      <c r="I71" s="57"/>
      <c r="J71" s="57"/>
      <c r="K71" s="107" t="s">
        <v>59</v>
      </c>
      <c r="L71" s="107"/>
      <c r="M71" s="107"/>
      <c r="N71" s="107"/>
      <c r="O71" s="107"/>
      <c r="P71" s="107"/>
      <c r="Q71" s="107"/>
      <c r="R71" s="107"/>
      <c r="S71" s="107"/>
      <c r="T71" s="107"/>
      <c r="U71" s="107"/>
      <c r="V71" s="107"/>
      <c r="W71" s="8"/>
    </row>
    <row r="72" spans="4:23" ht="15" x14ac:dyDescent="0.25">
      <c r="D72" s="8"/>
      <c r="E72" s="104"/>
      <c r="F72" s="8"/>
      <c r="G72" s="8"/>
      <c r="H72" s="57"/>
      <c r="I72" s="57"/>
      <c r="J72" s="57"/>
      <c r="K72" s="107" t="s">
        <v>60</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61</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62</v>
      </c>
      <c r="L74" s="107"/>
      <c r="M74" s="107"/>
      <c r="N74" s="107"/>
      <c r="O74" s="107"/>
      <c r="P74" s="107"/>
      <c r="Q74" s="107"/>
      <c r="R74" s="107"/>
      <c r="S74" s="107"/>
      <c r="T74" s="107"/>
      <c r="U74" s="107"/>
      <c r="V74" s="107"/>
      <c r="W74" s="8"/>
    </row>
    <row r="75" spans="4:23" ht="15" x14ac:dyDescent="0.25">
      <c r="D75" s="8"/>
      <c r="E75" s="104"/>
      <c r="F75" s="8"/>
      <c r="G75" s="8"/>
      <c r="H75" s="57"/>
      <c r="I75" s="57"/>
      <c r="J75" s="57"/>
      <c r="K75" s="57" t="s">
        <v>63</v>
      </c>
      <c r="L75" s="57"/>
      <c r="M75" s="57"/>
      <c r="N75" s="57"/>
      <c r="O75" s="57"/>
      <c r="P75" s="57"/>
      <c r="Q75" s="57"/>
      <c r="R75" s="57"/>
      <c r="S75" s="57"/>
      <c r="T75" s="57"/>
      <c r="U75" s="57"/>
      <c r="V75" s="57"/>
      <c r="W75" s="8"/>
    </row>
    <row r="76" spans="4:23" ht="19.899999999999999" customHeight="1" thickBot="1" x14ac:dyDescent="0.3">
      <c r="D76" s="8"/>
      <c r="E76" s="104"/>
      <c r="F76" s="8"/>
      <c r="G76" s="8"/>
      <c r="H76" s="8"/>
      <c r="I76" s="8"/>
      <c r="J76" s="8"/>
      <c r="K76" s="8"/>
      <c r="L76" s="8"/>
      <c r="M76" s="8"/>
      <c r="N76" s="8"/>
      <c r="O76" s="8"/>
      <c r="P76" s="8"/>
      <c r="Q76" s="8"/>
      <c r="R76" s="8"/>
      <c r="S76" s="8"/>
      <c r="T76" s="8"/>
      <c r="U76" s="8"/>
      <c r="V76"/>
      <c r="W76" s="8"/>
    </row>
    <row r="77" spans="4:23" ht="19.899999999999999" customHeight="1" x14ac:dyDescent="0.25">
      <c r="D77" s="8"/>
      <c r="E77" s="104"/>
      <c r="F77" s="8"/>
      <c r="G77" s="8"/>
      <c r="H77" s="8"/>
      <c r="I77" s="39" t="s">
        <v>64</v>
      </c>
      <c r="J77" s="40" t="s">
        <v>65</v>
      </c>
      <c r="K77" s="41" t="s">
        <v>66</v>
      </c>
      <c r="L77" s="8"/>
      <c r="M77" s="39" t="s">
        <v>67</v>
      </c>
      <c r="N77" s="40" t="s">
        <v>68</v>
      </c>
      <c r="O77" s="40" t="s">
        <v>69</v>
      </c>
      <c r="P77" s="40" t="s">
        <v>70</v>
      </c>
      <c r="Q77" s="41" t="s">
        <v>71</v>
      </c>
      <c r="R77" s="8"/>
      <c r="S77" s="39" t="s">
        <v>72</v>
      </c>
      <c r="T77" s="40" t="s">
        <v>73</v>
      </c>
      <c r="U77" s="40" t="s">
        <v>74</v>
      </c>
      <c r="V77" s="41" t="s">
        <v>75</v>
      </c>
      <c r="W77" s="8"/>
    </row>
    <row r="78" spans="4:23" ht="19.899999999999999" customHeight="1" x14ac:dyDescent="0.25">
      <c r="D78" s="8"/>
      <c r="E78" s="104"/>
      <c r="F78" s="8"/>
      <c r="G78" s="8"/>
      <c r="H78" s="8"/>
      <c r="I78" s="42">
        <v>1</v>
      </c>
      <c r="J78" s="43">
        <v>1</v>
      </c>
      <c r="K78" s="44">
        <v>1</v>
      </c>
      <c r="L78" s="8"/>
      <c r="M78" s="42">
        <v>1</v>
      </c>
      <c r="N78" s="43">
        <v>1</v>
      </c>
      <c r="O78" s="43">
        <v>1</v>
      </c>
      <c r="P78" s="43">
        <v>1</v>
      </c>
      <c r="Q78" s="44">
        <v>1</v>
      </c>
      <c r="R78" s="8"/>
      <c r="S78" s="42">
        <v>1</v>
      </c>
      <c r="T78" s="43"/>
      <c r="U78" s="43">
        <v>1</v>
      </c>
      <c r="V78" s="44">
        <v>1</v>
      </c>
      <c r="W78" s="8"/>
    </row>
    <row r="79" spans="4:23" ht="19.899999999999999" customHeight="1" x14ac:dyDescent="0.25">
      <c r="D79" s="8"/>
      <c r="E79" s="104"/>
      <c r="F79" s="8"/>
      <c r="G79" s="8"/>
      <c r="H79" s="8"/>
      <c r="I79" s="42">
        <v>2</v>
      </c>
      <c r="J79" s="43">
        <v>2</v>
      </c>
      <c r="K79" s="44">
        <v>2</v>
      </c>
      <c r="L79" s="8"/>
      <c r="M79" s="42">
        <v>2</v>
      </c>
      <c r="N79" s="43">
        <v>2</v>
      </c>
      <c r="O79" s="43">
        <v>2</v>
      </c>
      <c r="P79" s="43">
        <v>2</v>
      </c>
      <c r="Q79" s="44">
        <v>2</v>
      </c>
      <c r="R79" s="8"/>
      <c r="S79" s="42"/>
      <c r="T79" s="43">
        <v>2</v>
      </c>
      <c r="U79" s="43">
        <v>2</v>
      </c>
      <c r="V79" s="44"/>
      <c r="W79" s="8"/>
    </row>
    <row r="80" spans="4:23" ht="19.899999999999999" customHeight="1" x14ac:dyDescent="0.25">
      <c r="D80" s="8"/>
      <c r="E80" s="104"/>
      <c r="F80" s="8"/>
      <c r="G80" s="8"/>
      <c r="H80" s="8"/>
      <c r="I80" s="42">
        <v>3</v>
      </c>
      <c r="J80" s="43">
        <v>3</v>
      </c>
      <c r="K80" s="44">
        <v>3</v>
      </c>
      <c r="L80" s="8"/>
      <c r="M80" s="42">
        <v>3</v>
      </c>
      <c r="N80" s="43">
        <v>3</v>
      </c>
      <c r="O80" s="43">
        <v>3</v>
      </c>
      <c r="P80" s="43">
        <v>3</v>
      </c>
      <c r="Q80" s="44">
        <v>3</v>
      </c>
      <c r="R80" s="8"/>
      <c r="S80" s="42"/>
      <c r="T80" s="43">
        <v>3</v>
      </c>
      <c r="U80" s="43">
        <v>3</v>
      </c>
      <c r="V80" s="44"/>
      <c r="W80" s="8"/>
    </row>
    <row r="81" spans="4:25" ht="19.899999999999999" customHeight="1" x14ac:dyDescent="0.25">
      <c r="D81" s="8"/>
      <c r="E81" s="104"/>
      <c r="F81" s="8"/>
      <c r="G81" s="8"/>
      <c r="H81" s="45"/>
      <c r="I81" s="42">
        <v>4</v>
      </c>
      <c r="J81" s="43">
        <v>4</v>
      </c>
      <c r="K81" s="44">
        <v>4</v>
      </c>
      <c r="L81" s="8"/>
      <c r="M81" s="42">
        <v>4</v>
      </c>
      <c r="N81" s="43">
        <v>4</v>
      </c>
      <c r="O81" s="43">
        <v>4</v>
      </c>
      <c r="P81" s="43">
        <v>4</v>
      </c>
      <c r="Q81" s="44">
        <v>4</v>
      </c>
      <c r="R81" s="8"/>
      <c r="S81" s="42">
        <v>4</v>
      </c>
      <c r="T81" s="43">
        <v>4</v>
      </c>
      <c r="U81" s="43"/>
      <c r="V81" s="44">
        <v>4</v>
      </c>
      <c r="W81" s="8"/>
    </row>
    <row r="82" spans="4:25" ht="19.899999999999999" customHeight="1" x14ac:dyDescent="0.25">
      <c r="D82" s="8"/>
      <c r="E82" s="104"/>
      <c r="F82" s="8"/>
      <c r="G82" s="8"/>
      <c r="H82" s="45"/>
      <c r="I82" s="42">
        <v>5</v>
      </c>
      <c r="J82" s="43">
        <v>5</v>
      </c>
      <c r="K82" s="44">
        <v>5</v>
      </c>
      <c r="L82" s="8"/>
      <c r="M82" s="42">
        <v>5</v>
      </c>
      <c r="N82" s="43">
        <v>5</v>
      </c>
      <c r="O82" s="43">
        <v>5</v>
      </c>
      <c r="P82" s="43">
        <v>5</v>
      </c>
      <c r="Q82" s="44">
        <v>5</v>
      </c>
      <c r="R82" s="8"/>
      <c r="S82" s="42">
        <v>5</v>
      </c>
      <c r="T82" s="43">
        <v>5</v>
      </c>
      <c r="U82" s="43"/>
      <c r="V82" s="44">
        <v>5</v>
      </c>
      <c r="W82" s="8"/>
    </row>
    <row r="83" spans="4:25" ht="19.899999999999999" customHeight="1" x14ac:dyDescent="0.25">
      <c r="D83" s="8"/>
      <c r="E83" s="104"/>
      <c r="F83" s="8"/>
      <c r="G83" s="8"/>
      <c r="H83"/>
      <c r="I83" s="42">
        <v>6</v>
      </c>
      <c r="J83" s="43">
        <v>6</v>
      </c>
      <c r="K83" s="44">
        <v>6</v>
      </c>
      <c r="L83" s="8"/>
      <c r="M83" s="42">
        <v>6</v>
      </c>
      <c r="N83" s="43">
        <v>6</v>
      </c>
      <c r="O83" s="43">
        <v>6</v>
      </c>
      <c r="P83" s="43">
        <v>6</v>
      </c>
      <c r="Q83" s="44">
        <v>6</v>
      </c>
      <c r="R83" s="8"/>
      <c r="S83" s="42">
        <v>6</v>
      </c>
      <c r="T83" s="43">
        <v>6</v>
      </c>
      <c r="U83" s="43">
        <v>6</v>
      </c>
      <c r="V83" s="44">
        <v>6</v>
      </c>
      <c r="W83"/>
      <c r="X83" s="46"/>
      <c r="Y83" s="46"/>
    </row>
    <row r="84" spans="4:25" ht="19.899999999999999" customHeight="1" x14ac:dyDescent="0.25">
      <c r="D84" s="8"/>
      <c r="E84" s="104"/>
      <c r="F84" s="8"/>
      <c r="G84" s="8"/>
      <c r="H84"/>
      <c r="I84" s="42">
        <v>7</v>
      </c>
      <c r="J84" s="43">
        <v>7</v>
      </c>
      <c r="K84" s="44">
        <v>7</v>
      </c>
      <c r="L84" s="8"/>
      <c r="M84" s="42">
        <v>7</v>
      </c>
      <c r="N84" s="43">
        <v>7</v>
      </c>
      <c r="O84" s="43">
        <v>7</v>
      </c>
      <c r="P84" s="43">
        <v>7</v>
      </c>
      <c r="Q84" s="44">
        <v>7</v>
      </c>
      <c r="R84" s="8"/>
      <c r="S84" s="42">
        <v>7</v>
      </c>
      <c r="T84" s="43"/>
      <c r="U84" s="43">
        <v>7</v>
      </c>
      <c r="V84" s="44">
        <v>7</v>
      </c>
      <c r="W84"/>
      <c r="X84" s="46"/>
      <c r="Y84" s="46"/>
    </row>
    <row r="85" spans="4:25" ht="19.899999999999999" customHeight="1" x14ac:dyDescent="0.25">
      <c r="D85" s="8"/>
      <c r="E85" s="104"/>
      <c r="F85" s="8"/>
      <c r="G85" s="8"/>
      <c r="H85"/>
      <c r="I85" s="42">
        <v>8</v>
      </c>
      <c r="J85" s="43">
        <v>8</v>
      </c>
      <c r="K85" s="44">
        <v>8</v>
      </c>
      <c r="L85" s="8"/>
      <c r="M85" s="42">
        <v>8</v>
      </c>
      <c r="N85" s="43">
        <v>8</v>
      </c>
      <c r="O85" s="43">
        <v>8</v>
      </c>
      <c r="P85" s="43">
        <v>8</v>
      </c>
      <c r="Q85" s="44">
        <v>8</v>
      </c>
      <c r="R85" s="8"/>
      <c r="S85" s="42">
        <v>8</v>
      </c>
      <c r="T85" s="43"/>
      <c r="U85" s="43">
        <v>8</v>
      </c>
      <c r="V85" s="44">
        <v>8</v>
      </c>
      <c r="W85"/>
      <c r="X85" s="46"/>
      <c r="Y85" s="46"/>
    </row>
    <row r="86" spans="4:25" ht="19.899999999999999" customHeight="1" x14ac:dyDescent="0.25">
      <c r="D86" s="8"/>
      <c r="E86" s="104"/>
      <c r="F86" s="8"/>
      <c r="G86" s="8"/>
      <c r="H86"/>
      <c r="I86" s="42">
        <v>9</v>
      </c>
      <c r="J86" s="43">
        <v>9</v>
      </c>
      <c r="K86" s="44">
        <v>9</v>
      </c>
      <c r="L86" s="8"/>
      <c r="M86" s="42">
        <v>9</v>
      </c>
      <c r="N86" s="43">
        <v>9</v>
      </c>
      <c r="O86" s="43">
        <v>9</v>
      </c>
      <c r="P86" s="43">
        <v>9</v>
      </c>
      <c r="Q86" s="44">
        <v>9</v>
      </c>
      <c r="R86" s="8"/>
      <c r="S86" s="42"/>
      <c r="T86" s="43">
        <v>9</v>
      </c>
      <c r="U86" s="43">
        <v>9</v>
      </c>
      <c r="V86" s="44"/>
      <c r="W86"/>
      <c r="X86" s="46"/>
      <c r="Y86" s="46"/>
    </row>
    <row r="87" spans="4:25" ht="19.899999999999999" customHeight="1" x14ac:dyDescent="0.25">
      <c r="D87" s="8"/>
      <c r="E87" s="104"/>
      <c r="F87" s="8"/>
      <c r="G87" s="8"/>
      <c r="H87"/>
      <c r="I87" s="42">
        <v>10</v>
      </c>
      <c r="J87" s="43">
        <v>10</v>
      </c>
      <c r="K87" s="44">
        <v>10</v>
      </c>
      <c r="L87" s="8"/>
      <c r="M87" s="42">
        <v>10</v>
      </c>
      <c r="N87" s="43">
        <v>10</v>
      </c>
      <c r="O87" s="43">
        <v>10</v>
      </c>
      <c r="P87" s="43">
        <v>10</v>
      </c>
      <c r="Q87" s="44">
        <v>10</v>
      </c>
      <c r="R87" s="8"/>
      <c r="S87" s="42"/>
      <c r="T87" s="43">
        <v>10</v>
      </c>
      <c r="U87" s="43">
        <v>10</v>
      </c>
      <c r="V87" s="44"/>
      <c r="W87"/>
      <c r="X87" s="46"/>
      <c r="Y87" s="46"/>
    </row>
    <row r="88" spans="4:25" ht="19.899999999999999" customHeight="1" x14ac:dyDescent="0.25">
      <c r="D88" s="8"/>
      <c r="E88" s="104"/>
      <c r="F88" s="8"/>
      <c r="G88" s="8"/>
      <c r="H88"/>
      <c r="I88" s="42">
        <v>11</v>
      </c>
      <c r="J88" s="43">
        <v>11</v>
      </c>
      <c r="K88" s="44">
        <v>11</v>
      </c>
      <c r="L88" s="8"/>
      <c r="M88" s="42">
        <v>11</v>
      </c>
      <c r="N88" s="43">
        <v>11</v>
      </c>
      <c r="O88" s="43">
        <v>11</v>
      </c>
      <c r="P88" s="43">
        <v>11</v>
      </c>
      <c r="Q88" s="44">
        <v>11</v>
      </c>
      <c r="R88" s="8"/>
      <c r="S88" s="42">
        <v>11</v>
      </c>
      <c r="T88" s="43">
        <v>11</v>
      </c>
      <c r="U88" s="43"/>
      <c r="V88" s="44">
        <v>11</v>
      </c>
      <c r="W88"/>
      <c r="X88" s="46"/>
      <c r="Y88" s="46"/>
    </row>
    <row r="89" spans="4:25" ht="19.899999999999999" customHeight="1" x14ac:dyDescent="0.25">
      <c r="D89" s="8"/>
      <c r="E89" s="104"/>
      <c r="F89" s="8"/>
      <c r="G89" s="8"/>
      <c r="H89"/>
      <c r="I89" s="42">
        <v>12</v>
      </c>
      <c r="J89" s="43">
        <v>12</v>
      </c>
      <c r="K89" s="44">
        <v>12</v>
      </c>
      <c r="L89" s="8"/>
      <c r="M89" s="42">
        <v>12</v>
      </c>
      <c r="N89" s="43">
        <v>12</v>
      </c>
      <c r="O89" s="43">
        <v>12</v>
      </c>
      <c r="P89" s="43">
        <v>12</v>
      </c>
      <c r="Q89" s="44">
        <v>12</v>
      </c>
      <c r="R89" s="8"/>
      <c r="S89" s="42">
        <v>12</v>
      </c>
      <c r="T89" s="43">
        <v>12</v>
      </c>
      <c r="U89" s="43"/>
      <c r="V89" s="44">
        <v>12</v>
      </c>
      <c r="W89"/>
      <c r="X89" s="46"/>
      <c r="Y89" s="46"/>
    </row>
    <row r="90" spans="4:25" ht="19.899999999999999" customHeight="1" x14ac:dyDescent="0.25">
      <c r="D90" s="8"/>
      <c r="E90" s="104"/>
      <c r="F90" s="8"/>
      <c r="G90" s="8"/>
      <c r="H90"/>
      <c r="I90" s="42">
        <v>13</v>
      </c>
      <c r="J90" s="43">
        <v>13</v>
      </c>
      <c r="K90" s="44">
        <v>13</v>
      </c>
      <c r="L90" s="8"/>
      <c r="M90" s="42">
        <v>13</v>
      </c>
      <c r="N90" s="43">
        <v>13</v>
      </c>
      <c r="O90" s="43">
        <v>13</v>
      </c>
      <c r="P90" s="43">
        <v>13</v>
      </c>
      <c r="Q90" s="44">
        <v>13</v>
      </c>
      <c r="R90" s="8"/>
      <c r="S90" s="42">
        <v>13</v>
      </c>
      <c r="T90" s="43">
        <v>13</v>
      </c>
      <c r="U90" s="43">
        <v>13</v>
      </c>
      <c r="V90" s="44">
        <v>13</v>
      </c>
      <c r="W90"/>
      <c r="X90" s="46"/>
      <c r="Y90" s="46"/>
    </row>
    <row r="91" spans="4:25" ht="19.899999999999999" customHeight="1" x14ac:dyDescent="0.25">
      <c r="D91" s="8"/>
      <c r="E91" s="104"/>
      <c r="F91" s="8"/>
      <c r="G91" s="8"/>
      <c r="H91"/>
      <c r="I91" s="42">
        <v>14</v>
      </c>
      <c r="J91" s="43">
        <v>14</v>
      </c>
      <c r="K91" s="44">
        <v>14</v>
      </c>
      <c r="L91" s="8"/>
      <c r="M91" s="42">
        <v>14</v>
      </c>
      <c r="N91" s="43">
        <v>14</v>
      </c>
      <c r="O91" s="43">
        <v>14</v>
      </c>
      <c r="P91" s="43">
        <v>14</v>
      </c>
      <c r="Q91" s="44">
        <v>14</v>
      </c>
      <c r="R91" s="8"/>
      <c r="S91" s="42">
        <v>14</v>
      </c>
      <c r="T91" s="43"/>
      <c r="U91" s="43">
        <v>14</v>
      </c>
      <c r="V91" s="44">
        <v>14</v>
      </c>
      <c r="W91"/>
      <c r="X91" s="46"/>
      <c r="Y91" s="46"/>
    </row>
    <row r="92" spans="4:25" ht="19.899999999999999" customHeight="1" x14ac:dyDescent="0.25">
      <c r="D92" s="8"/>
      <c r="E92" s="104"/>
      <c r="F92" s="8"/>
      <c r="G92" s="8"/>
      <c r="H92"/>
      <c r="I92" s="42">
        <v>15</v>
      </c>
      <c r="J92" s="43">
        <v>15</v>
      </c>
      <c r="K92" s="44">
        <v>15</v>
      </c>
      <c r="L92" s="8"/>
      <c r="M92" s="42">
        <v>15</v>
      </c>
      <c r="N92" s="43">
        <v>15</v>
      </c>
      <c r="O92" s="43">
        <v>15</v>
      </c>
      <c r="P92" s="43">
        <v>15</v>
      </c>
      <c r="Q92" s="44">
        <v>15</v>
      </c>
      <c r="R92" s="8"/>
      <c r="S92" s="42">
        <v>15</v>
      </c>
      <c r="T92" s="43"/>
      <c r="U92" s="43">
        <v>15</v>
      </c>
      <c r="V92" s="44">
        <v>15</v>
      </c>
      <c r="W92"/>
      <c r="X92" s="46"/>
      <c r="Y92" s="46"/>
    </row>
    <row r="93" spans="4:25" ht="19.899999999999999" customHeight="1" x14ac:dyDescent="0.25">
      <c r="D93" s="8"/>
      <c r="E93" s="104"/>
      <c r="F93" s="8"/>
      <c r="G93" s="8"/>
      <c r="H93" s="8"/>
      <c r="I93" s="42">
        <v>16</v>
      </c>
      <c r="J93" s="43">
        <v>16</v>
      </c>
      <c r="K93" s="44">
        <v>16</v>
      </c>
      <c r="L93" s="8"/>
      <c r="M93" s="42">
        <v>16</v>
      </c>
      <c r="N93" s="43">
        <v>16</v>
      </c>
      <c r="O93" s="43">
        <v>16</v>
      </c>
      <c r="P93" s="43">
        <v>16</v>
      </c>
      <c r="Q93" s="44">
        <v>16</v>
      </c>
      <c r="R93" s="8"/>
      <c r="S93" s="42"/>
      <c r="T93" s="43">
        <v>16</v>
      </c>
      <c r="U93" s="43">
        <v>16</v>
      </c>
      <c r="V93" s="44"/>
      <c r="W93" s="8"/>
    </row>
    <row r="94" spans="4:25" ht="19.899999999999999" customHeight="1" x14ac:dyDescent="0.25">
      <c r="D94" s="8"/>
      <c r="E94" s="104"/>
      <c r="F94" s="8"/>
      <c r="G94" s="8"/>
      <c r="H94" s="8"/>
      <c r="I94" s="42">
        <v>17</v>
      </c>
      <c r="J94" s="43">
        <v>17</v>
      </c>
      <c r="K94" s="44">
        <v>17</v>
      </c>
      <c r="L94" s="8"/>
      <c r="M94" s="42">
        <v>17</v>
      </c>
      <c r="N94" s="43">
        <v>17</v>
      </c>
      <c r="O94" s="43">
        <v>17</v>
      </c>
      <c r="P94" s="43">
        <v>17</v>
      </c>
      <c r="Q94" s="44">
        <v>17</v>
      </c>
      <c r="R94" s="8"/>
      <c r="S94" s="42"/>
      <c r="T94" s="43">
        <v>17</v>
      </c>
      <c r="U94" s="43">
        <v>17</v>
      </c>
      <c r="V94" s="44"/>
      <c r="W94" s="8"/>
    </row>
    <row r="95" spans="4:25" ht="19.899999999999999" customHeight="1" x14ac:dyDescent="0.25">
      <c r="D95" s="8"/>
      <c r="E95" s="104"/>
      <c r="F95" s="8"/>
      <c r="G95" s="8"/>
      <c r="H95" s="8"/>
      <c r="I95" s="42">
        <v>18</v>
      </c>
      <c r="J95" s="43">
        <v>18</v>
      </c>
      <c r="K95" s="44">
        <v>18</v>
      </c>
      <c r="L95" s="8"/>
      <c r="M95" s="42">
        <v>18</v>
      </c>
      <c r="N95" s="43">
        <v>18</v>
      </c>
      <c r="O95" s="43">
        <v>18</v>
      </c>
      <c r="P95" s="43">
        <v>18</v>
      </c>
      <c r="Q95" s="44">
        <v>18</v>
      </c>
      <c r="R95" s="8"/>
      <c r="S95" s="42">
        <v>18</v>
      </c>
      <c r="T95" s="43">
        <v>18</v>
      </c>
      <c r="U95" s="43"/>
      <c r="V95" s="44">
        <v>18</v>
      </c>
      <c r="W95" s="8"/>
    </row>
    <row r="96" spans="4:25" ht="19.899999999999999" customHeight="1" x14ac:dyDescent="0.25">
      <c r="D96" s="8"/>
      <c r="E96" s="104"/>
      <c r="F96" s="8"/>
      <c r="G96" s="8"/>
      <c r="H96" s="8"/>
      <c r="I96" s="42">
        <v>19</v>
      </c>
      <c r="J96" s="43">
        <v>19</v>
      </c>
      <c r="K96" s="44">
        <v>19</v>
      </c>
      <c r="L96" s="8"/>
      <c r="M96" s="42">
        <v>19</v>
      </c>
      <c r="N96" s="43">
        <v>19</v>
      </c>
      <c r="O96" s="43">
        <v>19</v>
      </c>
      <c r="P96" s="43">
        <v>19</v>
      </c>
      <c r="Q96" s="44">
        <v>19</v>
      </c>
      <c r="R96" s="8"/>
      <c r="S96" s="42">
        <v>19</v>
      </c>
      <c r="T96" s="43">
        <v>19</v>
      </c>
      <c r="U96" s="43"/>
      <c r="V96" s="44">
        <v>19</v>
      </c>
      <c r="W96" s="8"/>
    </row>
    <row r="97" spans="4:34" ht="19.899999999999999" customHeight="1" x14ac:dyDescent="0.25">
      <c r="D97" s="8"/>
      <c r="E97" s="104"/>
      <c r="F97" s="8"/>
      <c r="G97" s="8"/>
      <c r="H97" s="8"/>
      <c r="I97" s="42">
        <v>20</v>
      </c>
      <c r="J97" s="43">
        <v>20</v>
      </c>
      <c r="K97" s="44">
        <v>20</v>
      </c>
      <c r="L97" s="8"/>
      <c r="M97" s="42">
        <v>20</v>
      </c>
      <c r="N97" s="43">
        <v>20</v>
      </c>
      <c r="O97" s="43">
        <v>20</v>
      </c>
      <c r="P97" s="43">
        <v>20</v>
      </c>
      <c r="Q97" s="44">
        <v>20</v>
      </c>
      <c r="R97" s="8"/>
      <c r="S97" s="42">
        <v>20</v>
      </c>
      <c r="T97" s="43">
        <v>20</v>
      </c>
      <c r="U97" s="43">
        <v>20</v>
      </c>
      <c r="V97" s="44">
        <v>20</v>
      </c>
      <c r="W97" s="8"/>
    </row>
    <row r="98" spans="4:34" ht="19.899999999999999" customHeight="1" x14ac:dyDescent="0.25">
      <c r="D98" s="8"/>
      <c r="E98" s="104"/>
      <c r="F98" s="8"/>
      <c r="G98" s="8"/>
      <c r="H98" s="8"/>
      <c r="I98" s="42">
        <v>21</v>
      </c>
      <c r="J98" s="43">
        <v>21</v>
      </c>
      <c r="K98" s="44">
        <v>21</v>
      </c>
      <c r="L98" s="8"/>
      <c r="M98" s="42">
        <v>21</v>
      </c>
      <c r="N98" s="43">
        <v>21</v>
      </c>
      <c r="O98" s="43">
        <v>21</v>
      </c>
      <c r="P98" s="43">
        <v>21</v>
      </c>
      <c r="Q98" s="44">
        <v>21</v>
      </c>
      <c r="R98" s="8"/>
      <c r="S98" s="42">
        <v>21</v>
      </c>
      <c r="T98" s="43"/>
      <c r="U98" s="43">
        <v>21</v>
      </c>
      <c r="V98" s="44">
        <v>21</v>
      </c>
      <c r="W98" s="8"/>
    </row>
    <row r="99" spans="4:34" ht="19.899999999999999" customHeight="1" x14ac:dyDescent="0.25">
      <c r="D99" s="8"/>
      <c r="E99" s="104"/>
      <c r="F99" s="8"/>
      <c r="G99" s="8"/>
      <c r="H99" s="8"/>
      <c r="I99" s="42">
        <v>22</v>
      </c>
      <c r="J99" s="43">
        <v>22</v>
      </c>
      <c r="K99" s="44">
        <v>22</v>
      </c>
      <c r="L99" s="8"/>
      <c r="M99" s="42">
        <v>22</v>
      </c>
      <c r="N99" s="43">
        <v>22</v>
      </c>
      <c r="O99" s="43">
        <v>22</v>
      </c>
      <c r="P99" s="43">
        <v>22</v>
      </c>
      <c r="Q99" s="44">
        <v>22</v>
      </c>
      <c r="R99" s="8"/>
      <c r="S99" s="42">
        <v>22</v>
      </c>
      <c r="T99" s="43"/>
      <c r="U99" s="43">
        <v>22</v>
      </c>
      <c r="V99" s="44">
        <v>22</v>
      </c>
      <c r="W99" s="8"/>
    </row>
    <row r="100" spans="4:34" ht="19.899999999999999" customHeight="1" x14ac:dyDescent="0.25">
      <c r="D100" s="8"/>
      <c r="E100" s="104"/>
      <c r="F100" s="8"/>
      <c r="G100" s="8"/>
      <c r="H100" s="8"/>
      <c r="I100" s="42">
        <v>23</v>
      </c>
      <c r="J100" s="43">
        <v>23</v>
      </c>
      <c r="K100" s="44">
        <v>23</v>
      </c>
      <c r="L100" s="8"/>
      <c r="M100" s="42">
        <v>23</v>
      </c>
      <c r="N100" s="43">
        <v>23</v>
      </c>
      <c r="O100" s="43">
        <v>23</v>
      </c>
      <c r="P100" s="43">
        <v>23</v>
      </c>
      <c r="Q100" s="44">
        <v>23</v>
      </c>
      <c r="R100" s="8"/>
      <c r="S100" s="42"/>
      <c r="T100" s="43">
        <v>23</v>
      </c>
      <c r="U100" s="43">
        <v>23</v>
      </c>
      <c r="V100" s="44"/>
      <c r="W100" s="8"/>
      <c r="AA100" s="46"/>
      <c r="AB100" s="46"/>
      <c r="AC100" s="46"/>
      <c r="AD100" s="46"/>
      <c r="AE100" s="46"/>
      <c r="AF100" s="46"/>
      <c r="AG100" s="46"/>
      <c r="AH100" s="46"/>
    </row>
    <row r="101" spans="4:34" ht="19.899999999999999" customHeight="1" x14ac:dyDescent="0.25">
      <c r="D101" s="8"/>
      <c r="E101" s="104"/>
      <c r="F101" s="8"/>
      <c r="G101" s="8"/>
      <c r="H101" s="8"/>
      <c r="I101" s="42">
        <v>24</v>
      </c>
      <c r="J101" s="43">
        <v>24</v>
      </c>
      <c r="K101" s="44">
        <v>24</v>
      </c>
      <c r="L101" s="8"/>
      <c r="M101" s="42">
        <v>24</v>
      </c>
      <c r="N101" s="43">
        <v>24</v>
      </c>
      <c r="O101" s="43">
        <v>24</v>
      </c>
      <c r="P101" s="43">
        <v>24</v>
      </c>
      <c r="Q101" s="44">
        <v>24</v>
      </c>
      <c r="R101" s="8"/>
      <c r="S101" s="42"/>
      <c r="T101" s="43">
        <v>24</v>
      </c>
      <c r="U101" s="43">
        <v>24</v>
      </c>
      <c r="V101" s="44"/>
      <c r="W101" s="8"/>
      <c r="AA101" s="46"/>
      <c r="AB101" s="46"/>
      <c r="AC101" s="46"/>
      <c r="AD101" s="46"/>
      <c r="AE101" s="46"/>
      <c r="AF101" s="46"/>
      <c r="AG101" s="46"/>
      <c r="AH101" s="46"/>
    </row>
    <row r="102" spans="4:34" ht="19.899999999999999" customHeight="1" thickBot="1" x14ac:dyDescent="0.3">
      <c r="D102" s="8"/>
      <c r="E102" s="104"/>
      <c r="F102" s="8"/>
      <c r="G102" s="8"/>
      <c r="H102" s="8"/>
      <c r="I102" s="42">
        <v>25</v>
      </c>
      <c r="J102" s="43">
        <v>25</v>
      </c>
      <c r="K102" s="44">
        <v>25</v>
      </c>
      <c r="L102" s="8"/>
      <c r="M102" s="42">
        <v>25</v>
      </c>
      <c r="N102" s="43">
        <v>25</v>
      </c>
      <c r="O102" s="43">
        <v>25</v>
      </c>
      <c r="P102" s="43">
        <v>25</v>
      </c>
      <c r="Q102" s="44">
        <v>25</v>
      </c>
      <c r="R102" s="8"/>
      <c r="S102" s="42">
        <v>25</v>
      </c>
      <c r="T102" s="43">
        <v>25</v>
      </c>
      <c r="U102" s="43"/>
      <c r="V102" s="44"/>
      <c r="W102" s="8"/>
    </row>
    <row r="103" spans="4:34" ht="19.899999999999999" customHeight="1" thickBot="1" x14ac:dyDescent="0.3">
      <c r="D103" s="8"/>
      <c r="E103" s="104"/>
      <c r="F103" s="8"/>
      <c r="G103" s="8"/>
      <c r="H103" s="8"/>
      <c r="I103" s="42">
        <v>26</v>
      </c>
      <c r="J103" s="43">
        <v>26</v>
      </c>
      <c r="K103" s="44">
        <v>26</v>
      </c>
      <c r="L103" s="8"/>
      <c r="M103" s="42">
        <v>26</v>
      </c>
      <c r="N103" s="43">
        <v>26</v>
      </c>
      <c r="O103" s="43">
        <v>26</v>
      </c>
      <c r="P103" s="43">
        <v>26</v>
      </c>
      <c r="Q103" s="44">
        <v>26</v>
      </c>
      <c r="R103" s="8"/>
      <c r="S103" s="42">
        <v>26</v>
      </c>
      <c r="T103" s="43">
        <v>26</v>
      </c>
      <c r="U103" s="43"/>
      <c r="V103" s="44"/>
      <c r="W103" s="8"/>
      <c r="AB103" s="47" t="s">
        <v>76</v>
      </c>
    </row>
    <row r="104" spans="4:34" ht="19.899999999999999" customHeight="1" thickBot="1" x14ac:dyDescent="0.3">
      <c r="D104" s="8"/>
      <c r="E104" s="104"/>
      <c r="F104" s="8"/>
      <c r="G104" s="8"/>
      <c r="H104" s="8"/>
      <c r="I104" s="42">
        <v>27</v>
      </c>
      <c r="J104" s="43">
        <v>27</v>
      </c>
      <c r="K104" s="44">
        <v>27</v>
      </c>
      <c r="L104" s="8"/>
      <c r="M104" s="42">
        <v>27</v>
      </c>
      <c r="N104" s="43">
        <v>27</v>
      </c>
      <c r="O104" s="43">
        <v>27</v>
      </c>
      <c r="P104" s="43">
        <v>27</v>
      </c>
      <c r="Q104" s="44">
        <v>27</v>
      </c>
      <c r="R104" s="8"/>
      <c r="S104" s="42">
        <v>27</v>
      </c>
      <c r="T104" s="43">
        <v>27</v>
      </c>
      <c r="U104" s="43">
        <v>27</v>
      </c>
      <c r="V104" s="44">
        <v>27</v>
      </c>
      <c r="W104" s="8"/>
      <c r="AA104" s="17" t="s">
        <v>5</v>
      </c>
      <c r="AB104" s="48">
        <f>COUNTIF($I$78:$K$108,"&lt;&gt;"&amp;"")</f>
        <v>91</v>
      </c>
    </row>
    <row r="105" spans="4:34" ht="19.899999999999999" customHeight="1" thickBot="1" x14ac:dyDescent="0.3">
      <c r="D105" s="8"/>
      <c r="E105" s="104"/>
      <c r="F105" s="8"/>
      <c r="G105" s="8"/>
      <c r="H105" s="8"/>
      <c r="I105" s="42">
        <v>28</v>
      </c>
      <c r="J105" s="43">
        <v>28</v>
      </c>
      <c r="K105" s="44">
        <v>28</v>
      </c>
      <c r="L105" s="8"/>
      <c r="M105" s="42">
        <v>28</v>
      </c>
      <c r="N105" s="43">
        <v>28</v>
      </c>
      <c r="O105" s="43">
        <v>28</v>
      </c>
      <c r="P105" s="43">
        <v>28</v>
      </c>
      <c r="Q105" s="44">
        <v>28</v>
      </c>
      <c r="R105" s="8"/>
      <c r="S105" s="42">
        <v>28</v>
      </c>
      <c r="T105" s="43"/>
      <c r="U105" s="43">
        <v>28</v>
      </c>
      <c r="V105" s="44">
        <v>28</v>
      </c>
      <c r="W105" s="8"/>
      <c r="AA105" s="20" t="s">
        <v>8</v>
      </c>
      <c r="AB105" s="49">
        <f>COUNTIF($S$78:$V$108,"&lt;&gt;"&amp;"")</f>
        <v>84</v>
      </c>
    </row>
    <row r="106" spans="4:34" ht="19.899999999999999" customHeight="1" thickBot="1" x14ac:dyDescent="0.3">
      <c r="D106" s="8"/>
      <c r="E106" s="104"/>
      <c r="F106" s="8"/>
      <c r="G106" s="8"/>
      <c r="H106" s="8"/>
      <c r="I106" s="42">
        <v>29</v>
      </c>
      <c r="J106" s="50">
        <v>29</v>
      </c>
      <c r="K106" s="44">
        <v>29</v>
      </c>
      <c r="L106" s="8"/>
      <c r="M106" s="42">
        <v>29</v>
      </c>
      <c r="N106" s="43">
        <v>29</v>
      </c>
      <c r="O106" s="43">
        <v>29</v>
      </c>
      <c r="P106" s="43">
        <v>29</v>
      </c>
      <c r="Q106" s="44">
        <v>29</v>
      </c>
      <c r="R106" s="8"/>
      <c r="S106" s="42">
        <v>29</v>
      </c>
      <c r="T106" s="43"/>
      <c r="U106" s="43">
        <v>29</v>
      </c>
      <c r="V106" s="44">
        <v>29</v>
      </c>
      <c r="W106" s="8"/>
      <c r="AA106" s="20" t="s">
        <v>9</v>
      </c>
      <c r="AB106" s="49">
        <f>COUNTIF($M$78:$Q$108,"&lt;&gt;"&amp;"")</f>
        <v>153</v>
      </c>
    </row>
    <row r="107" spans="4:34" ht="19.899999999999999" customHeight="1" thickBot="1" x14ac:dyDescent="0.3">
      <c r="D107" s="8"/>
      <c r="E107" s="104"/>
      <c r="F107" s="8"/>
      <c r="G107" s="8"/>
      <c r="H107" s="8"/>
      <c r="I107" s="42">
        <v>30</v>
      </c>
      <c r="J107" s="51"/>
      <c r="K107" s="44">
        <v>30</v>
      </c>
      <c r="L107" s="8"/>
      <c r="M107" s="42">
        <v>30</v>
      </c>
      <c r="N107" s="43">
        <v>30</v>
      </c>
      <c r="O107" s="43">
        <v>30</v>
      </c>
      <c r="P107" s="43">
        <v>30</v>
      </c>
      <c r="Q107" s="44">
        <v>30</v>
      </c>
      <c r="R107" s="8"/>
      <c r="S107" s="42"/>
      <c r="T107" s="43">
        <v>30</v>
      </c>
      <c r="U107" s="43">
        <v>30</v>
      </c>
      <c r="V107" s="44"/>
      <c r="W107" s="8"/>
      <c r="AA107" s="23" t="s">
        <v>11</v>
      </c>
      <c r="AB107" s="49">
        <f>SUM(COUNTIF($I$78:$K$108,"&lt;&gt;"&amp;"")+COUNTIF($S$78:$V$108,"&lt;&gt;"&amp;""))</f>
        <v>175</v>
      </c>
    </row>
    <row r="108" spans="4:34" ht="19.899999999999999" customHeight="1" thickBot="1" x14ac:dyDescent="0.3">
      <c r="D108" s="8"/>
      <c r="E108" s="104"/>
      <c r="F108" s="8"/>
      <c r="G108" s="8"/>
      <c r="H108" s="8"/>
      <c r="I108" s="52">
        <v>31</v>
      </c>
      <c r="J108" s="53"/>
      <c r="K108" s="54">
        <v>31</v>
      </c>
      <c r="L108" s="8"/>
      <c r="M108" s="55"/>
      <c r="N108" s="56">
        <v>31</v>
      </c>
      <c r="O108" s="53"/>
      <c r="P108" s="56">
        <v>31</v>
      </c>
      <c r="Q108" s="54">
        <v>31</v>
      </c>
      <c r="R108" s="8"/>
      <c r="S108" s="55"/>
      <c r="T108" s="56">
        <v>31</v>
      </c>
      <c r="U108" s="53"/>
      <c r="V108" s="54"/>
      <c r="W108" s="8"/>
      <c r="AA108" s="23" t="s">
        <v>14</v>
      </c>
      <c r="AB108" s="49">
        <f>SUM(COUNTIF($I$78:$K$108,"&lt;&gt;"&amp;"")+COUNTIF($M$78:$Q$108,"&lt;&gt;"&amp;""))</f>
        <v>244</v>
      </c>
    </row>
    <row r="109" spans="4:34" ht="19.899999999999999" customHeight="1" thickBot="1" x14ac:dyDescent="0.3">
      <c r="D109" s="8"/>
      <c r="E109" s="104"/>
      <c r="F109" s="8"/>
      <c r="G109" s="8"/>
      <c r="H109" s="8"/>
      <c r="I109" s="8"/>
      <c r="J109" s="8"/>
      <c r="K109" s="8"/>
      <c r="L109" s="8"/>
      <c r="M109" s="8"/>
      <c r="N109" s="8"/>
      <c r="O109" s="8"/>
      <c r="P109" s="8"/>
      <c r="Q109" s="8"/>
      <c r="R109" s="8"/>
      <c r="S109" s="8"/>
      <c r="T109" s="8"/>
      <c r="U109" s="8"/>
      <c r="V109"/>
      <c r="W109" s="8"/>
      <c r="AA109" s="23" t="s">
        <v>15</v>
      </c>
      <c r="AB109" s="49">
        <f>SUM(COUNTIF($S$78:$V$108,"&lt;&gt;"&amp;"")+COUNTIF($M$78:$Q$108,"&lt;&gt;"&amp;""))</f>
        <v>237</v>
      </c>
    </row>
    <row r="110" spans="4:34" ht="19.899999999999999" customHeight="1" thickBot="1" x14ac:dyDescent="0.3">
      <c r="D110" s="8"/>
      <c r="E110" s="104"/>
      <c r="F110" s="8"/>
      <c r="G110" s="8"/>
      <c r="H110" s="8"/>
      <c r="I110" s="8"/>
      <c r="J110" s="108" t="str">
        <f>IF(OR($L$10=$AA$4,$L$10=$AA$5,$L$10=$AA$6), "Number of days attending (this term)", IF($L$10=$AA$10, "Number of days attending (this year)"," Number of days attending "))</f>
        <v>Number of days attending (this term)</v>
      </c>
      <c r="K110" s="109"/>
      <c r="L110" s="109"/>
      <c r="M110" s="110"/>
      <c r="N110" s="108" t="s">
        <v>77</v>
      </c>
      <c r="O110" s="109"/>
      <c r="P110" s="109"/>
      <c r="Q110" s="110"/>
      <c r="R110" s="108" t="str">
        <f>IF(OR($L$10=$AA$4,$L$10=$AA$5,$L$10=$AA$6), "Total hours attending (this term)", IF($L$10=$AA$10, "Total hours attending (this year)","Total hours attending"))</f>
        <v>Total hours attending (this term)</v>
      </c>
      <c r="S110" s="109"/>
      <c r="T110" s="109"/>
      <c r="U110" s="110"/>
      <c r="V110"/>
      <c r="W110" s="8"/>
      <c r="AA110" s="24" t="s">
        <v>18</v>
      </c>
      <c r="AB110" s="49">
        <f>SUM($AB$105+$AB$104+$AB$106)</f>
        <v>328</v>
      </c>
    </row>
    <row r="111" spans="4:34" ht="19.899999999999999" customHeight="1" thickBot="1" x14ac:dyDescent="0.3">
      <c r="D111" s="8"/>
      <c r="E111" s="104"/>
      <c r="F111" s="8"/>
      <c r="G111" s="8"/>
      <c r="H111" s="8"/>
      <c r="I111" s="8"/>
      <c r="J111" s="111"/>
      <c r="K111" s="112"/>
      <c r="L111" s="112"/>
      <c r="M111" s="113"/>
      <c r="N111" s="111"/>
      <c r="O111" s="112"/>
      <c r="P111" s="112"/>
      <c r="Q111" s="113"/>
      <c r="R111" s="114"/>
      <c r="S111" s="115"/>
      <c r="T111" s="115"/>
      <c r="U111" s="116"/>
      <c r="V111"/>
      <c r="W111" s="8"/>
    </row>
    <row r="112" spans="4:34" ht="19.899999999999999" customHeight="1" x14ac:dyDescent="0.25">
      <c r="D112" s="8"/>
      <c r="E112" s="104"/>
      <c r="F112" s="8"/>
      <c r="G112" s="8"/>
      <c r="H112" s="8"/>
      <c r="I112" s="8"/>
      <c r="J112" s="92">
        <f>IFERROR(VLOOKUP(G113,AA104:AB110,2,FALSE)," ")</f>
        <v>84</v>
      </c>
      <c r="K112" s="93"/>
      <c r="L112" s="93"/>
      <c r="M112" s="94"/>
      <c r="N112" s="98">
        <f>IFERROR($AB$20/$J$112, " ")</f>
        <v>5</v>
      </c>
      <c r="O112" s="99"/>
      <c r="P112" s="99"/>
      <c r="Q112" s="100"/>
      <c r="R112" s="92">
        <f>IFERROR($AB$20," ")</f>
        <v>420</v>
      </c>
      <c r="S112" s="93"/>
      <c r="T112" s="93"/>
      <c r="U112" s="94"/>
      <c r="V112"/>
      <c r="W112" s="8"/>
    </row>
    <row r="113" spans="4:23" ht="19.899999999999999" customHeight="1" thickBot="1" x14ac:dyDescent="0.3">
      <c r="D113" s="8"/>
      <c r="E113" s="104"/>
      <c r="F113" s="8"/>
      <c r="G113" s="8" t="str">
        <f>$L$10</f>
        <v>Autumn Term</v>
      </c>
      <c r="H113" s="8"/>
      <c r="I113" s="8"/>
      <c r="J113" s="95"/>
      <c r="K113" s="96"/>
      <c r="L113" s="96"/>
      <c r="M113" s="97"/>
      <c r="N113" s="101"/>
      <c r="O113" s="102"/>
      <c r="P113" s="102"/>
      <c r="Q113" s="103"/>
      <c r="R113" s="95"/>
      <c r="S113" s="96"/>
      <c r="T113" s="96"/>
      <c r="U113" s="97"/>
      <c r="V113"/>
      <c r="W113" s="8"/>
    </row>
    <row r="114" spans="4:23" ht="19.899999999999999" customHeight="1" x14ac:dyDescent="0.25">
      <c r="D114" s="8"/>
      <c r="E114" s="8"/>
      <c r="F114" s="8"/>
      <c r="G114" s="8"/>
      <c r="H114" s="8"/>
      <c r="I114" s="8"/>
      <c r="J114" s="8"/>
      <c r="K114" s="8"/>
      <c r="L114" s="8"/>
      <c r="M114" s="8"/>
      <c r="N114" s="8"/>
      <c r="O114" s="8"/>
      <c r="P114" s="8"/>
      <c r="Q114" s="8"/>
      <c r="R114" s="8"/>
      <c r="S114" s="8"/>
      <c r="T114" s="8"/>
      <c r="U114" s="8"/>
      <c r="V114"/>
      <c r="W114" s="8"/>
    </row>
    <row r="115" spans="4:23" ht="6" customHeight="1" x14ac:dyDescent="0.25"/>
  </sheetData>
  <sheetProtection algorithmName="SHA-512" hashValue="moyEWC/wzzduGmyWFu/LekE8ZeA5esNBmnNDEwcgGRewq2m7yCrNBuosDuGgD1wqQkVX7bNEls3QWXAtIHBOJA==" saltValue="ue3/our7lSJhzCaNRBQ9Bg==" spinCount="100000" sheet="1" objects="1" scenarios="1" selectLockedCells="1" selectUnlockedCells="1"/>
  <mergeCells count="142">
    <mergeCell ref="H3:V3"/>
    <mergeCell ref="E5:E8"/>
    <mergeCell ref="H5:K5"/>
    <mergeCell ref="L5:V5"/>
    <mergeCell ref="H7:K7"/>
    <mergeCell ref="L7:V7"/>
    <mergeCell ref="AH7:AN10"/>
    <mergeCell ref="H8:K8"/>
    <mergeCell ref="L8:V8"/>
    <mergeCell ref="E10:E31"/>
    <mergeCell ref="H10:K11"/>
    <mergeCell ref="L10:V11"/>
    <mergeCell ref="H13:K14"/>
    <mergeCell ref="L13:V14"/>
    <mergeCell ref="H16:L17"/>
    <mergeCell ref="M16:Q17"/>
    <mergeCell ref="H22:K23"/>
    <mergeCell ref="L22:N23"/>
    <mergeCell ref="P22:S23"/>
    <mergeCell ref="T22:V23"/>
    <mergeCell ref="H24:K25"/>
    <mergeCell ref="L24:N25"/>
    <mergeCell ref="P24:S25"/>
    <mergeCell ref="T24:V25"/>
    <mergeCell ref="R16:V17"/>
    <mergeCell ref="H18:L18"/>
    <mergeCell ref="M18:Q18"/>
    <mergeCell ref="R18:V18"/>
    <mergeCell ref="H20:K21"/>
    <mergeCell ref="L20:N21"/>
    <mergeCell ref="P20:S21"/>
    <mergeCell ref="T20:V21"/>
    <mergeCell ref="H26:K27"/>
    <mergeCell ref="L26:N27"/>
    <mergeCell ref="P26:S27"/>
    <mergeCell ref="T26:V27"/>
    <mergeCell ref="E33:E46"/>
    <mergeCell ref="H33:V33"/>
    <mergeCell ref="H34:J34"/>
    <mergeCell ref="K34:L34"/>
    <mergeCell ref="M34:O34"/>
    <mergeCell ref="P34:Q34"/>
    <mergeCell ref="R34:T34"/>
    <mergeCell ref="U34:V34"/>
    <mergeCell ref="H36:I37"/>
    <mergeCell ref="J36:N37"/>
    <mergeCell ref="O36:R36"/>
    <mergeCell ref="S36:T37"/>
    <mergeCell ref="U36:V37"/>
    <mergeCell ref="O37:P37"/>
    <mergeCell ref="Q37:R37"/>
    <mergeCell ref="U39:V39"/>
    <mergeCell ref="H40:I41"/>
    <mergeCell ref="K40:N40"/>
    <mergeCell ref="O40:P40"/>
    <mergeCell ref="Q40:R40"/>
    <mergeCell ref="S40:T40"/>
    <mergeCell ref="U40:V40"/>
    <mergeCell ref="K41:N41"/>
    <mergeCell ref="O41:P41"/>
    <mergeCell ref="Q41:R41"/>
    <mergeCell ref="H38:I39"/>
    <mergeCell ref="K38:N38"/>
    <mergeCell ref="O38:P38"/>
    <mergeCell ref="Q38:R38"/>
    <mergeCell ref="S38:T38"/>
    <mergeCell ref="U38:V38"/>
    <mergeCell ref="K39:N39"/>
    <mergeCell ref="O39:P39"/>
    <mergeCell ref="Q39:R39"/>
    <mergeCell ref="S39:T39"/>
    <mergeCell ref="S41:T41"/>
    <mergeCell ref="U41:V41"/>
    <mergeCell ref="H42:I43"/>
    <mergeCell ref="K42:N42"/>
    <mergeCell ref="O42:P42"/>
    <mergeCell ref="Q42:R42"/>
    <mergeCell ref="S42:T42"/>
    <mergeCell ref="U42:V42"/>
    <mergeCell ref="K43:N43"/>
    <mergeCell ref="O43:P43"/>
    <mergeCell ref="Q43:R43"/>
    <mergeCell ref="S43:T43"/>
    <mergeCell ref="U43:V43"/>
    <mergeCell ref="H45:V45"/>
    <mergeCell ref="H46:V46"/>
    <mergeCell ref="E48:E68"/>
    <mergeCell ref="H49:I52"/>
    <mergeCell ref="J49:L52"/>
    <mergeCell ref="M49:N52"/>
    <mergeCell ref="O49:P52"/>
    <mergeCell ref="Q49:R52"/>
    <mergeCell ref="S49:T52"/>
    <mergeCell ref="U49:V52"/>
    <mergeCell ref="H53:I54"/>
    <mergeCell ref="J53:L54"/>
    <mergeCell ref="M53:N54"/>
    <mergeCell ref="O53:P54"/>
    <mergeCell ref="Q53:R54"/>
    <mergeCell ref="S53:T54"/>
    <mergeCell ref="U53:V54"/>
    <mergeCell ref="U56:V59"/>
    <mergeCell ref="H60:I61"/>
    <mergeCell ref="J60:L61"/>
    <mergeCell ref="M60:N61"/>
    <mergeCell ref="O60:P61"/>
    <mergeCell ref="Q60:R61"/>
    <mergeCell ref="S60:T61"/>
    <mergeCell ref="U60:V61"/>
    <mergeCell ref="H56:I59"/>
    <mergeCell ref="J56:L59"/>
    <mergeCell ref="M56:N59"/>
    <mergeCell ref="O56:P59"/>
    <mergeCell ref="Q56:R59"/>
    <mergeCell ref="S56:T59"/>
    <mergeCell ref="U63:V66"/>
    <mergeCell ref="H67:I68"/>
    <mergeCell ref="J67:L68"/>
    <mergeCell ref="M67:N68"/>
    <mergeCell ref="O67:P68"/>
    <mergeCell ref="Q67:R68"/>
    <mergeCell ref="S67:T68"/>
    <mergeCell ref="U67:V68"/>
    <mergeCell ref="H63:I66"/>
    <mergeCell ref="J63:L66"/>
    <mergeCell ref="M63:N66"/>
    <mergeCell ref="O63:P66"/>
    <mergeCell ref="Q63:R66"/>
    <mergeCell ref="S63:T66"/>
    <mergeCell ref="J112:M113"/>
    <mergeCell ref="N112:Q113"/>
    <mergeCell ref="R112:U113"/>
    <mergeCell ref="E70:E113"/>
    <mergeCell ref="H70:J70"/>
    <mergeCell ref="K70:V70"/>
    <mergeCell ref="K71:V71"/>
    <mergeCell ref="K72:V72"/>
    <mergeCell ref="K73:V73"/>
    <mergeCell ref="K74:V74"/>
    <mergeCell ref="J110:M111"/>
    <mergeCell ref="N110:Q111"/>
    <mergeCell ref="R110:U111"/>
  </mergeCells>
  <conditionalFormatting sqref="H55">
    <cfRule type="expression" dxfId="102" priority="5">
      <formula>IF(OR($L$10=$AA$6,$L$10=$AA$5,$L$10=AA9),TRUE, FALSE)</formula>
    </cfRule>
  </conditionalFormatting>
  <conditionalFormatting sqref="H62">
    <cfRule type="expression" dxfId="101" priority="7">
      <formula>IF(OR($L$10=$AA$4,$L$10=$AA$5,$L$10=$AA$7),TRUE, FALSE)</formula>
    </cfRule>
  </conditionalFormatting>
  <conditionalFormatting sqref="H34:L34">
    <cfRule type="expression" dxfId="100" priority="13">
      <formula>IF($L$10=$AA$8, TRUE, FALSE)</formula>
    </cfRule>
  </conditionalFormatting>
  <conditionalFormatting sqref="H33:V34">
    <cfRule type="expression" dxfId="99" priority="14">
      <formula>IF(OR($L$10=$AA$4, $L$10=$AA$5, $L$10=$AA$6, $L$10=0), TRUE, FALSE)</formula>
    </cfRule>
  </conditionalFormatting>
  <conditionalFormatting sqref="H48:V54">
    <cfRule type="expression" dxfId="98" priority="4">
      <formula>IF(OR($L$10=$AA$4,$L$10=$AA$6,$L$10=$AA$8),TRUE, FALSE)</formula>
    </cfRule>
  </conditionalFormatting>
  <conditionalFormatting sqref="H56:V61">
    <cfRule type="expression" dxfId="97" priority="6">
      <formula>IF(OR($L$10=$AA$6,$L$10=$AA$5,$L$10=$AA$9),TRUE, FALSE)</formula>
    </cfRule>
  </conditionalFormatting>
  <conditionalFormatting sqref="H63:V68">
    <cfRule type="expression" dxfId="96" priority="8">
      <formula>IF(OR($L$10=$AA$4,$L$10=$AA$5,$L$10=$AA$7),TRUE, FALSE)</formula>
    </cfRule>
  </conditionalFormatting>
  <conditionalFormatting sqref="I77:K108 S77:V108">
    <cfRule type="expression" dxfId="95" priority="21">
      <formula>IF($L$10=$AA$6, TRUE, FALSE)</formula>
    </cfRule>
  </conditionalFormatting>
  <conditionalFormatting sqref="I77:K108">
    <cfRule type="expression" dxfId="94" priority="1">
      <formula>IF($L$10=$AA$9, TRUE, FALSE)</formula>
    </cfRule>
  </conditionalFormatting>
  <conditionalFormatting sqref="I77:Q108">
    <cfRule type="expression" dxfId="93" priority="17">
      <formula>IF($L$10=$AA$5, TRUE, FALSE)</formula>
    </cfRule>
  </conditionalFormatting>
  <conditionalFormatting sqref="L20">
    <cfRule type="expression" dxfId="92" priority="9">
      <formula>IF(SUM(S38:T43)&gt;L20, TRUE, FALSE)</formula>
    </cfRule>
    <cfRule type="expression" dxfId="91" priority="10">
      <formula>IF(SUM(S38:T43)&lt;L20, TRUE, FALSE)</formula>
    </cfRule>
    <cfRule type="expression" dxfId="90" priority="25">
      <formula>IF(OR(AND($L$10=$AA$4,$L$20&gt;$AC$4), AND($L$10=$AA$5,$L$20&gt;$AC$5), AND($L$10=$AA$6,$L$20&gt;$AC$6),AND($L$10=$AA$10,$L$20&gt;$AC$10), AND($L$10=$AA$7,$L$20&gt;$AC$7), AND($L$10=$AA$8,$L$20&gt;$AC$8),AND($L$10=$AA$9,$L$20&gt;$AC$9)), TRUE,FALSE)</formula>
    </cfRule>
  </conditionalFormatting>
  <conditionalFormatting sqref="L24">
    <cfRule type="expression" dxfId="89" priority="22">
      <formula>IF(AND(OR($L$13=$AA$17,$L$13=$AA$16),$L$24&gt;0), TRUE, FALSE)</formula>
    </cfRule>
  </conditionalFormatting>
  <conditionalFormatting sqref="M34:Q34">
    <cfRule type="expression" dxfId="88" priority="11">
      <formula>IF($L$10=$AA$9, TRUE, FALSE)</formula>
    </cfRule>
  </conditionalFormatting>
  <conditionalFormatting sqref="M77:Q108">
    <cfRule type="expression" dxfId="87" priority="3">
      <formula>IF($L$10=$AA$7, TRUE, FALSE)</formula>
    </cfRule>
  </conditionalFormatting>
  <conditionalFormatting sqref="M77:V108">
    <cfRule type="expression" dxfId="86" priority="18">
      <formula>IF($L$10=$AA$4, TRUE, FALSE)</formula>
    </cfRule>
  </conditionalFormatting>
  <conditionalFormatting sqref="R34:V34">
    <cfRule type="expression" dxfId="85" priority="12">
      <formula>IF($L$10=$AA$7, TRUE, FALSE)</formula>
    </cfRule>
  </conditionalFormatting>
  <conditionalFormatting sqref="S38 S40 S42">
    <cfRule type="expression" dxfId="84" priority="16">
      <formula>IF(SUM($S$38+$S$40+$S$42)&gt;$L$20,"TRUE","FALSE")</formula>
    </cfRule>
  </conditionalFormatting>
  <conditionalFormatting sqref="S77:V108">
    <cfRule type="expression" dxfId="83" priority="2">
      <formula>IF($L$10=$AA$8, TRUE, FALSE)</formula>
    </cfRule>
  </conditionalFormatting>
  <conditionalFormatting sqref="T20">
    <cfRule type="expression" dxfId="82" priority="23">
      <formula>IF(AND(OR($L$13=$AA$17,$L$13=$AA$16),$T$20&gt;15), TRUE, IF(AND($L$13=$AA$18,$T$20&gt;30), TRUE, FALSE))</formula>
    </cfRule>
  </conditionalFormatting>
  <conditionalFormatting sqref="T24">
    <cfRule type="expression" dxfId="81" priority="24">
      <formula>IF(AND(OR($L$13=$AA$16,$L$13=$AA$17),$T$24&gt;0), TRUE, FALSE)</formula>
    </cfRule>
  </conditionalFormatting>
  <conditionalFormatting sqref="T26">
    <cfRule type="cellIs" dxfId="80" priority="19" operator="greaterThan">
      <formula>0</formula>
    </cfRule>
    <cfRule type="cellIs" dxfId="79" priority="20" operator="lessThan">
      <formula>0</formula>
    </cfRule>
  </conditionalFormatting>
  <conditionalFormatting sqref="T22:V23">
    <cfRule type="expression" dxfId="78" priority="15">
      <formula>IF($T$22&gt;15, TRUE, FALSE)</formula>
    </cfRule>
  </conditionalFormatting>
  <dataValidations count="8">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933AC8F6-2920-4EA5-8285-B8D20FDCFCF7}">
      <formula1>IF($L$10=$AA$4,$L$20&lt;=$AC$4,IF($L$10=$AA$5,$L$20&lt;=$AC$5,IF($L$10=$AA$6,$L$20&lt;=$AC$6, IF($L$10=$AA$7,$L$20&lt;=$AC$7, IF($L$10=$AA$8,$L$20&lt;=$AC$8, IF($L$10=$AA$9,$L$20&lt;=$AC$9, IF($L$10=$AA$10,$L$20&lt;=$AC$10)))))))</formula1>
    </dataValidation>
    <dataValidation type="list" allowBlank="1" showInputMessage="1" showErrorMessage="1" sqref="L10:V11" xr:uid="{671D57B3-95BD-4593-80DE-F49A9A2A36D1}">
      <formula1>$AA$4:$AA$10</formula1>
    </dataValidation>
    <dataValidation type="list" allowBlank="1" showInputMessage="1" showErrorMessage="1" sqref="L13:V14" xr:uid="{3D7FA283-A4ED-4E96-98F9-52D650B8ABA2}">
      <formula1>$AA$16:$AA$18</formula1>
    </dataValidation>
    <dataValidation type="custom" allowBlank="1" showInputMessage="1" showErrorMessage="1" error="The number of hours you have entered exceeds the hours available to claim per week for this child." sqref="L24:N25" xr:uid="{FDECD4DE-D736-4420-9939-2D6688DEBB9F}">
      <formula1>IF($L$13=$AA$16,$L$24=0,IF($L$13=$AA$17,$L$24=0,IF($L$13=$AA$18,$L$24&lt;=15)))</formula1>
    </dataValidation>
    <dataValidation type="whole" allowBlank="1" showInputMessage="1" showErrorMessage="1" error="The number of hours you have entered exceeds the hours available to claim per week for this child." sqref="L22:N23" xr:uid="{F292BCCA-A702-479D-8D8B-0D4D7DDC5052}">
      <formula1>0</formula1>
      <formula2>15</formula2>
    </dataValidation>
    <dataValidation allowBlank="1" showInputMessage="1" showErrorMessage="1" prompt="There are 14 funded weeks in Autumn with a maxiumum of 17 weeks available for stretched offers." sqref="K34:L34" xr:uid="{1B5ADB2F-26AF-4E1B-833D-C59F1482C1D3}"/>
    <dataValidation allowBlank="1" showInputMessage="1" showErrorMessage="1" prompt="There are 11 funded weeks in Spring with a maxiumum of 13_x000a_ weeks available for stretched offers." sqref="P34:Q34" xr:uid="{6CF845D6-EF45-46FD-AB01-59B0DDF1CCF3}"/>
    <dataValidation allowBlank="1" showInputMessage="1" showErrorMessage="1" prompt="There are 13 funded weeks in Summer with a maxiumum of 22 weeks available for stretched offers." sqref="U34:V34" xr:uid="{0BF9F8FF-1173-41CA-B457-95B7374AB3A5}"/>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1" max="16383" man="1"/>
    <brk id="68" max="16383" man="1"/>
  </row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4A3E0-AB0D-4B77-BA28-A1D493C9365B}">
  <sheetPr>
    <tabColor rgb="FFD9ECFF"/>
    <pageSetUpPr autoPageBreaks="0"/>
  </sheetPr>
  <dimension ref="D1:AN116"/>
  <sheetViews>
    <sheetView showGridLines="0" showRowColHeaders="0" zoomScale="109" zoomScaleNormal="109" workbookViewId="0">
      <selection activeCell="B7" sqref="B7"/>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3" width="5.7109375" style="9"/>
    <col min="24" max="25" width="5.7109375" style="9" customWidth="1"/>
    <col min="26" max="26" width="5.42578125" style="9" customWidth="1"/>
    <col min="27" max="27" width="64.140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1" spans="4:40" ht="19.899999999999999" customHeight="1" x14ac:dyDescent="0.25">
      <c r="D1" s="59" t="s">
        <v>95</v>
      </c>
    </row>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74" t="s">
        <v>5</v>
      </c>
      <c r="AB4" s="83">
        <v>11</v>
      </c>
      <c r="AC4" s="84">
        <v>13</v>
      </c>
      <c r="AD4" s="18">
        <f>AB4*15</f>
        <v>165</v>
      </c>
      <c r="AE4" s="19" t="str" cm="1">
        <f t="array" ref="AE4">_xlfn.IFNA(_xlfn.IFS(AND($L$10=$AA4,$L$13=$AA$16),$AC$16*AD4,AND($L$10=$AA4,$L$13=$AA$17),$AC$17*AD4,AND($L$10=$AA4,$L$13=$AA$18),$AC$18*AD4,AND($L$10=$AA4,$L$13=$AA$19),$AC$19*AD4),"")</f>
        <v/>
      </c>
    </row>
    <row r="5" spans="4:40" ht="19.899999999999999" customHeight="1" thickBot="1" x14ac:dyDescent="0.3">
      <c r="D5" s="8"/>
      <c r="E5" s="177" t="s">
        <v>6</v>
      </c>
      <c r="F5" s="8"/>
      <c r="G5" s="8"/>
      <c r="H5" s="178" t="s">
        <v>7</v>
      </c>
      <c r="I5" s="178"/>
      <c r="J5" s="178"/>
      <c r="K5" s="178"/>
      <c r="L5" s="179" t="s">
        <v>105</v>
      </c>
      <c r="M5" s="179"/>
      <c r="N5" s="179"/>
      <c r="O5" s="179"/>
      <c r="P5" s="179"/>
      <c r="Q5" s="179"/>
      <c r="R5" s="179"/>
      <c r="S5" s="179"/>
      <c r="T5" s="179"/>
      <c r="U5" s="179"/>
      <c r="V5" s="179"/>
      <c r="W5" s="10"/>
      <c r="X5" s="11"/>
      <c r="Y5" s="11"/>
      <c r="AA5" s="75" t="s">
        <v>8</v>
      </c>
      <c r="AB5" s="85">
        <v>14</v>
      </c>
      <c r="AC5" s="86">
        <v>17</v>
      </c>
      <c r="AD5" s="9">
        <f>AB5*15</f>
        <v>210</v>
      </c>
      <c r="AE5" s="21" cm="1">
        <f t="array" ref="AE5">_xlfn.IFNA(_xlfn.IFS(AND($L$10=$AA5,$L$13=$AA$16),$AC$16*AD5,AND($L$10=$AA5,$L$13=$AA$17),$AC$17*AD5,AND($L$10=$AA5,$L$13=$AA$18),$AC$18*AD5,AND($L$10=$AA5,$L$13=$AA$19),$AC$19*AD5),"")</f>
        <v>420</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75" t="s">
        <v>9</v>
      </c>
      <c r="AB6" s="85">
        <v>13</v>
      </c>
      <c r="AC6" s="86">
        <v>22</v>
      </c>
      <c r="AD6" s="9">
        <f>AB6*15</f>
        <v>195</v>
      </c>
      <c r="AE6" s="21" t="str" cm="1">
        <f t="array" ref="AE6">_xlfn.IFNA(_xlfn.IFS(AND($L$10=$AA6,$L$13=$AA$16),$AC$16*AD6,AND($L$10=$AA6,$L$13=$AA$17),$AC$17*AD6,AND($L$10=$AA6,$L$13=$AA$18),$AC$18*AD6,AND($L$10=$AA6,$L$13=$AA$19),$AC$19*AD6),"")</f>
        <v/>
      </c>
    </row>
    <row r="7" spans="4:40" ht="19.899999999999999" customHeight="1" thickBot="1" x14ac:dyDescent="0.3">
      <c r="D7" s="8"/>
      <c r="E7" s="177"/>
      <c r="F7" s="8"/>
      <c r="G7" s="8"/>
      <c r="H7" s="178" t="s">
        <v>10</v>
      </c>
      <c r="I7" s="178"/>
      <c r="J7" s="178"/>
      <c r="K7" s="178"/>
      <c r="L7" s="179" t="s">
        <v>131</v>
      </c>
      <c r="M7" s="179"/>
      <c r="N7" s="179"/>
      <c r="O7" s="179"/>
      <c r="P7" s="179"/>
      <c r="Q7" s="179"/>
      <c r="R7" s="179"/>
      <c r="S7" s="179"/>
      <c r="T7" s="179"/>
      <c r="U7" s="179"/>
      <c r="V7" s="179"/>
      <c r="W7" s="10"/>
      <c r="X7" s="11"/>
      <c r="Y7" s="11"/>
      <c r="AA7" s="76" t="s">
        <v>11</v>
      </c>
      <c r="AB7" s="85">
        <f>AB4+AB5</f>
        <v>25</v>
      </c>
      <c r="AC7" s="86">
        <f>AC4+AC5</f>
        <v>30</v>
      </c>
      <c r="AD7" s="9">
        <f>AB7*15</f>
        <v>375</v>
      </c>
      <c r="AE7" s="21" t="str" cm="1">
        <f t="array" ref="AE7">_xlfn.IFNA(_xlfn.IFS(AND($L$10=$AA7,$L$13=$AA$16),$AC$16*AD7,AND($L$10=$AA7,$L$13=$AA$17),$AC$17*AD7,AND($L$10=$AA7,$L$13=$AA$18),$AC$18*AD7,AND($L$10=$AA7,$L$13=$AA$19),$AC$19*AD7),"")</f>
        <v/>
      </c>
      <c r="AH7" s="180" t="s">
        <v>12</v>
      </c>
      <c r="AI7" s="180"/>
      <c r="AJ7" s="180"/>
      <c r="AK7" s="180"/>
      <c r="AL7" s="180"/>
      <c r="AM7" s="180"/>
      <c r="AN7" s="180"/>
    </row>
    <row r="8" spans="4:40" ht="19.899999999999999" customHeight="1" thickBot="1" x14ac:dyDescent="0.3">
      <c r="D8" s="8"/>
      <c r="E8" s="177"/>
      <c r="F8" s="8"/>
      <c r="G8" s="8"/>
      <c r="H8" s="178" t="s">
        <v>13</v>
      </c>
      <c r="I8" s="178"/>
      <c r="J8" s="178"/>
      <c r="K8" s="178"/>
      <c r="L8" s="181">
        <v>45170</v>
      </c>
      <c r="M8" s="179"/>
      <c r="N8" s="179"/>
      <c r="O8" s="179"/>
      <c r="P8" s="179"/>
      <c r="Q8" s="179"/>
      <c r="R8" s="179"/>
      <c r="S8" s="179"/>
      <c r="T8" s="179"/>
      <c r="U8" s="179"/>
      <c r="V8" s="179"/>
      <c r="W8" s="10"/>
      <c r="X8" s="11"/>
      <c r="Y8" s="11"/>
      <c r="AA8" s="76" t="s">
        <v>14</v>
      </c>
      <c r="AB8" s="85">
        <f>AB4+AB6</f>
        <v>24</v>
      </c>
      <c r="AC8" s="86">
        <f>AC4+AC6</f>
        <v>35</v>
      </c>
      <c r="AD8" s="9">
        <f>AB8*15</f>
        <v>360</v>
      </c>
      <c r="AE8" s="21" t="str" cm="1">
        <f t="array" ref="AE8">_xlfn.IFNA(_xlfn.IFS(AND($L$10=$AA8,$L$13=$AA$16),$AC$16*AD8,AND($L$10=$AA8,$L$13=$AA$17),$AC$17*AD8,AND($L$10=$AA8,$L$13=$AA$18),$AC$18*AD8,AND($L$10=$AA8,$L$13=$AA$19),$AC$19*AD8),"")</f>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76" t="s">
        <v>15</v>
      </c>
      <c r="AB9" s="85">
        <f>AB6+AB5</f>
        <v>27</v>
      </c>
      <c r="AC9" s="86">
        <f>AC6+AC5</f>
        <v>39</v>
      </c>
      <c r="AD9" s="9">
        <f>AB9*15</f>
        <v>405</v>
      </c>
      <c r="AE9" s="21" t="str" cm="1">
        <f t="array" ref="AE9">_xlfn.IFNA(_xlfn.IFS(AND($L$10=$AA9,$L$13=$AA$16),$AC$16*AD9,AND($L$10=$AA9,$L$13=$AA$17),$AC$17*AD9,AND($L$10=$AA9,$L$13=$AA$18),$AC$18*AD9,AND($L$10=$AA9,$L$13=$AA$19),$AC$19*AD9),"")</f>
        <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153" t="s">
        <v>8</v>
      </c>
      <c r="M10" s="153"/>
      <c r="N10" s="153"/>
      <c r="O10" s="153"/>
      <c r="P10" s="153"/>
      <c r="Q10" s="153"/>
      <c r="R10" s="153"/>
      <c r="S10" s="153"/>
      <c r="T10" s="153"/>
      <c r="U10" s="153"/>
      <c r="V10" s="153"/>
      <c r="W10" s="10"/>
      <c r="X10" s="11"/>
      <c r="Y10" s="11"/>
      <c r="AA10" s="77" t="s">
        <v>18</v>
      </c>
      <c r="AB10" s="87">
        <v>38</v>
      </c>
      <c r="AC10" s="88">
        <v>52</v>
      </c>
      <c r="AD10" s="25">
        <f>AB10*15</f>
        <v>570</v>
      </c>
      <c r="AE10" s="26" t="str" cm="1">
        <f t="array" ref="AE10">_xlfn.IFNA(_xlfn.IFS(AND($L$10=$AA10,$L$13=$AA$16),$AC$16*AD10,AND($L$10=$AA10,$L$13=$AA$17),$AC$17*AD10,AND($L$10=$AA10,$L$13=$AA$18),$AC$18*AD10,AND($L$10=$AA10,$L$13=$AA$19),$AC$19*AD10),"")</f>
        <v/>
      </c>
      <c r="AH10" s="180"/>
      <c r="AI10" s="180"/>
      <c r="AJ10" s="180"/>
      <c r="AK10" s="180"/>
      <c r="AL10" s="180"/>
      <c r="AM10" s="180"/>
      <c r="AN10" s="180"/>
    </row>
    <row r="11" spans="4:40" ht="19.899999999999999" customHeight="1" thickBot="1" x14ac:dyDescent="0.3">
      <c r="D11" s="8"/>
      <c r="E11" s="104"/>
      <c r="F11" s="8"/>
      <c r="G11" s="8"/>
      <c r="H11" s="182"/>
      <c r="I11" s="182"/>
      <c r="J11" s="182"/>
      <c r="K11" s="182"/>
      <c r="L11" s="153"/>
      <c r="M11" s="153"/>
      <c r="N11" s="153"/>
      <c r="O11" s="153"/>
      <c r="P11" s="153"/>
      <c r="Q11" s="153"/>
      <c r="R11" s="153"/>
      <c r="S11" s="153"/>
      <c r="T11" s="153"/>
      <c r="U11" s="153"/>
      <c r="V11" s="153"/>
      <c r="W11" s="10"/>
      <c r="X11" s="11"/>
      <c r="Y11" s="11"/>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267" t="s">
        <v>134</v>
      </c>
      <c r="M13" s="267"/>
      <c r="N13" s="267"/>
      <c r="O13" s="267"/>
      <c r="P13" s="267"/>
      <c r="Q13" s="267"/>
      <c r="R13" s="267"/>
      <c r="S13" s="267"/>
      <c r="T13" s="267"/>
      <c r="U13" s="267"/>
      <c r="V13" s="267"/>
      <c r="W13" s="10"/>
      <c r="X13" s="11"/>
      <c r="Y13" s="11"/>
      <c r="AA13" s="9" t="s">
        <v>27</v>
      </c>
      <c r="AB13" s="9">
        <f>(L24+L22)*H18</f>
        <v>420</v>
      </c>
    </row>
    <row r="14" spans="4:40" ht="19.899999999999999" customHeight="1" thickBot="1" x14ac:dyDescent="0.3">
      <c r="D14" s="8"/>
      <c r="E14" s="104"/>
      <c r="F14" s="8"/>
      <c r="G14" s="8"/>
      <c r="H14" s="182"/>
      <c r="I14" s="182"/>
      <c r="J14" s="182"/>
      <c r="K14" s="182"/>
      <c r="L14" s="267"/>
      <c r="M14" s="267"/>
      <c r="N14" s="267"/>
      <c r="O14" s="267"/>
      <c r="P14" s="267"/>
      <c r="Q14" s="267"/>
      <c r="R14" s="267"/>
      <c r="S14" s="267"/>
      <c r="T14" s="267"/>
      <c r="U14" s="267"/>
      <c r="V14" s="267"/>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c r="AB15" s="9" t="s">
        <v>123</v>
      </c>
      <c r="AC15" s="9" t="s">
        <v>118</v>
      </c>
      <c r="AD15" s="9" t="s">
        <v>119</v>
      </c>
      <c r="AE15" s="9" t="s">
        <v>120</v>
      </c>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89" t="s">
        <v>127</v>
      </c>
      <c r="AB16" s="86">
        <v>15</v>
      </c>
      <c r="AC16" s="9">
        <f>AB16/15</f>
        <v>1</v>
      </c>
      <c r="AD16" s="86" t="s">
        <v>121</v>
      </c>
      <c r="AE16" s="86" t="s">
        <v>122</v>
      </c>
    </row>
    <row r="17" spans="4:31"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90" t="s">
        <v>128</v>
      </c>
      <c r="AB17" s="86">
        <v>30</v>
      </c>
      <c r="AC17" s="9">
        <f>AB17/15</f>
        <v>2</v>
      </c>
      <c r="AD17" s="86" t="s">
        <v>121</v>
      </c>
      <c r="AE17" s="86" t="s">
        <v>121</v>
      </c>
    </row>
    <row r="18" spans="4:31" ht="19.899999999999999" customHeight="1" thickBot="1" x14ac:dyDescent="0.3">
      <c r="D18" s="8"/>
      <c r="E18" s="104"/>
      <c r="F18" s="8"/>
      <c r="G18" s="8" t="str">
        <f>L10</f>
        <v>Autumn Term</v>
      </c>
      <c r="H18" s="151">
        <f>IFERROR(VLOOKUP($G$18,$AA$4:$AE$10,2, FALSE), " ")</f>
        <v>14</v>
      </c>
      <c r="I18" s="151"/>
      <c r="J18" s="151"/>
      <c r="K18" s="151"/>
      <c r="L18" s="151"/>
      <c r="M18" s="151">
        <f>IFERROR(VLOOKUP($G$18,$AA$4:$AE$10,3, FALSE)," ")</f>
        <v>17</v>
      </c>
      <c r="N18" s="151"/>
      <c r="O18" s="151"/>
      <c r="P18" s="151"/>
      <c r="Q18" s="151"/>
      <c r="R18" s="151">
        <f>IFERROR(VLOOKUP($G$18,$AA$4:$AE$10,5, FALSE)," ")</f>
        <v>420</v>
      </c>
      <c r="S18" s="151"/>
      <c r="T18" s="151"/>
      <c r="U18" s="151"/>
      <c r="V18" s="151"/>
      <c r="W18" s="10"/>
      <c r="X18" s="11"/>
      <c r="Y18" s="11"/>
      <c r="AA18" s="90" t="s">
        <v>134</v>
      </c>
      <c r="AB18" s="86">
        <v>30</v>
      </c>
      <c r="AC18" s="9">
        <f>AB18/15</f>
        <v>2</v>
      </c>
      <c r="AD18" s="86" t="s">
        <v>122</v>
      </c>
      <c r="AE18" s="86" t="s">
        <v>121</v>
      </c>
    </row>
    <row r="19" spans="4:31"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c r="AA19" s="91" t="s">
        <v>129</v>
      </c>
      <c r="AB19" s="86">
        <v>15</v>
      </c>
      <c r="AC19" s="9">
        <f>AB19/15</f>
        <v>1</v>
      </c>
      <c r="AD19" s="86" t="s">
        <v>121</v>
      </c>
      <c r="AE19" s="86" t="s">
        <v>122</v>
      </c>
    </row>
    <row r="20" spans="4:31"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this term</v>
      </c>
      <c r="I20" s="152"/>
      <c r="J20" s="152"/>
      <c r="K20" s="152"/>
      <c r="L20" s="153">
        <v>17</v>
      </c>
      <c r="M20" s="153"/>
      <c r="N20" s="153"/>
      <c r="O20"/>
      <c r="P20" s="154" t="s">
        <v>26</v>
      </c>
      <c r="Q20" s="155"/>
      <c r="R20" s="155"/>
      <c r="S20" s="156"/>
      <c r="T20" s="160">
        <f>IFERROR(($L$22+$L$24)*($H$18/$L$20)," ")</f>
        <v>24.705882352941174</v>
      </c>
      <c r="U20" s="161"/>
      <c r="V20" s="162"/>
      <c r="W20" s="10"/>
      <c r="X20" s="11"/>
    </row>
    <row r="21" spans="4:31" ht="19.899999999999999" customHeight="1" thickBot="1" x14ac:dyDescent="0.3">
      <c r="D21" s="8"/>
      <c r="E21" s="104"/>
      <c r="F21" s="8"/>
      <c r="G21" s="8"/>
      <c r="H21" s="152"/>
      <c r="I21" s="152"/>
      <c r="J21" s="152"/>
      <c r="K21" s="152"/>
      <c r="L21" s="153"/>
      <c r="M21" s="153"/>
      <c r="N21" s="153"/>
      <c r="O21"/>
      <c r="P21" s="157"/>
      <c r="Q21" s="158"/>
      <c r="R21" s="158"/>
      <c r="S21" s="159"/>
      <c r="T21" s="163"/>
      <c r="U21" s="164"/>
      <c r="V21" s="165"/>
      <c r="W21" s="10"/>
      <c r="X21" s="11"/>
    </row>
    <row r="22" spans="4:31" ht="19.899999999999999" customHeight="1" thickBot="1" x14ac:dyDescent="0.3">
      <c r="D22" s="8"/>
      <c r="E22" s="104"/>
      <c r="F22" s="8"/>
      <c r="G22" s="8"/>
      <c r="H22" s="260" t="s">
        <v>109</v>
      </c>
      <c r="I22" s="260"/>
      <c r="J22" s="260"/>
      <c r="K22" s="260"/>
      <c r="L22" s="153"/>
      <c r="M22" s="153"/>
      <c r="N22" s="153"/>
      <c r="O22"/>
      <c r="P22" s="261" t="s">
        <v>132</v>
      </c>
      <c r="Q22" s="262"/>
      <c r="R22" s="262"/>
      <c r="S22" s="263"/>
      <c r="T22" s="185">
        <f>IFERROR(L22*H18/L20, " ")</f>
        <v>0</v>
      </c>
      <c r="U22" s="173"/>
      <c r="V22" s="174"/>
      <c r="W22" s="8"/>
      <c r="AA22" s="80" t="s">
        <v>124</v>
      </c>
      <c r="AB22" s="81"/>
      <c r="AC22" s="81"/>
      <c r="AD22" s="82"/>
    </row>
    <row r="23" spans="4:31" ht="19.899999999999999" customHeight="1" thickBot="1" x14ac:dyDescent="0.3">
      <c r="D23" s="8"/>
      <c r="E23" s="104"/>
      <c r="F23" s="8"/>
      <c r="G23" s="8"/>
      <c r="H23" s="260"/>
      <c r="I23" s="260"/>
      <c r="J23" s="260"/>
      <c r="K23" s="260"/>
      <c r="L23" s="153"/>
      <c r="M23" s="153"/>
      <c r="N23" s="153"/>
      <c r="O23"/>
      <c r="P23" s="264"/>
      <c r="Q23" s="265"/>
      <c r="R23" s="265"/>
      <c r="S23" s="266"/>
      <c r="T23" s="186"/>
      <c r="U23" s="164"/>
      <c r="V23" s="175"/>
      <c r="W23" s="8"/>
      <c r="AA23" s="78"/>
      <c r="AB23" s="9" t="s">
        <v>1</v>
      </c>
      <c r="AC23" s="9" t="s">
        <v>2</v>
      </c>
      <c r="AD23" s="21"/>
    </row>
    <row r="24" spans="4:31" ht="19.899999999999999" customHeight="1" thickBot="1" x14ac:dyDescent="0.3">
      <c r="D24" s="8"/>
      <c r="E24" s="104"/>
      <c r="F24" s="8"/>
      <c r="G24" s="8"/>
      <c r="H24" s="260" t="s">
        <v>130</v>
      </c>
      <c r="I24" s="260"/>
      <c r="J24" s="260"/>
      <c r="K24" s="260"/>
      <c r="L24" s="153">
        <v>30</v>
      </c>
      <c r="M24" s="153"/>
      <c r="N24" s="153"/>
      <c r="O24"/>
      <c r="P24" s="261" t="s">
        <v>133</v>
      </c>
      <c r="Q24" s="262"/>
      <c r="R24" s="262"/>
      <c r="S24" s="263"/>
      <c r="T24" s="185">
        <f>IFERROR(L24*H18/L20, " ")</f>
        <v>24.705882352941178</v>
      </c>
      <c r="U24" s="173"/>
      <c r="V24" s="174"/>
      <c r="W24" s="8"/>
      <c r="AA24" s="78" t="str">
        <f>L10</f>
        <v>Autumn Term</v>
      </c>
      <c r="AB24" s="9">
        <f>VLOOKUP(AA24,AA4:AC10,2,FALSE)</f>
        <v>14</v>
      </c>
      <c r="AC24" s="9">
        <f>VLOOKUP(AA24,AA4:AC10,3,FALSE)</f>
        <v>17</v>
      </c>
      <c r="AD24" s="21"/>
    </row>
    <row r="25" spans="4:31" ht="19.899999999999999" customHeight="1" thickBot="1" x14ac:dyDescent="0.3">
      <c r="D25" s="8"/>
      <c r="E25" s="104"/>
      <c r="F25" s="8"/>
      <c r="G25" s="8"/>
      <c r="H25" s="260"/>
      <c r="I25" s="260"/>
      <c r="J25" s="260"/>
      <c r="K25" s="260"/>
      <c r="L25" s="153"/>
      <c r="M25" s="153"/>
      <c r="N25" s="153"/>
      <c r="O25" s="8"/>
      <c r="P25" s="264"/>
      <c r="Q25" s="265"/>
      <c r="R25" s="265"/>
      <c r="S25" s="266"/>
      <c r="T25" s="186"/>
      <c r="U25" s="164"/>
      <c r="V25" s="175"/>
      <c r="W25" s="8"/>
      <c r="AA25" s="78"/>
      <c r="AD25" s="21"/>
    </row>
    <row r="26" spans="4:31"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(this term)</v>
      </c>
      <c r="Q26" s="169"/>
      <c r="R26" s="169"/>
      <c r="S26" s="170"/>
      <c r="T26" s="172">
        <f>IFERROR(R18-(L20*T20), " ")</f>
        <v>5.6843418860808015E-14</v>
      </c>
      <c r="U26" s="173"/>
      <c r="V26" s="174"/>
      <c r="W26" s="8"/>
      <c r="AA26" s="78"/>
      <c r="AB26" s="9" t="s">
        <v>123</v>
      </c>
      <c r="AC26" s="9" t="s">
        <v>125</v>
      </c>
      <c r="AD26" s="21" t="s">
        <v>126</v>
      </c>
    </row>
    <row r="27" spans="4:31"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79" t="str">
        <f>L13</f>
        <v>Working Parent Family Expanded 30 Hours (9 Months to 2 Year Olds)</v>
      </c>
      <c r="AB27" s="25">
        <f>VLOOKUP($AA$27,$AA$15:$AE$19,2,FALSE)</f>
        <v>30</v>
      </c>
      <c r="AC27" s="25">
        <f>IF(VLOOKUP($AA$27,$AA$15:$AE$19,4,FALSE)="Y",15,0)</f>
        <v>0</v>
      </c>
      <c r="AD27" s="26">
        <f>IF(VLOOKUP($AA$27,$AA$15:$AE$19,5,FALSE)="Y",30,0)</f>
        <v>30</v>
      </c>
    </row>
    <row r="28" spans="4:31" ht="15" x14ac:dyDescent="0.25">
      <c r="D28" s="8"/>
      <c r="E28" s="104"/>
      <c r="F28" s="8"/>
      <c r="G28" s="8"/>
      <c r="H28" s="31"/>
      <c r="I28" s="8"/>
      <c r="J28" s="8"/>
      <c r="K28" s="8"/>
      <c r="L28" s="8"/>
      <c r="M28" s="8"/>
      <c r="N28" s="8"/>
      <c r="O28" s="8"/>
      <c r="P28" s="8"/>
      <c r="Q28" s="8"/>
      <c r="R28" s="8"/>
      <c r="S28" s="8"/>
      <c r="T28" s="8"/>
      <c r="U28" s="8"/>
      <c r="V28"/>
      <c r="W28" s="8"/>
    </row>
    <row r="29" spans="4:31" ht="15" x14ac:dyDescent="0.25">
      <c r="D29" s="8"/>
      <c r="E29" s="104"/>
      <c r="F29" s="8"/>
      <c r="G29" s="8"/>
      <c r="H29" s="31" t="str">
        <f>IF($L$20&gt;$AC$24, "The number of weeks attending is greater than is available.", " ")</f>
        <v xml:space="preserve"> </v>
      </c>
      <c r="I29" s="8"/>
      <c r="J29" s="8"/>
      <c r="K29" s="8"/>
      <c r="L29" s="8"/>
      <c r="M29" s="8"/>
      <c r="N29" s="8"/>
      <c r="O29" s="8"/>
      <c r="P29" s="8"/>
      <c r="Q29" s="8"/>
      <c r="R29" s="8"/>
      <c r="S29" s="8"/>
      <c r="T29" s="8"/>
      <c r="U29" s="8"/>
      <c r="V29"/>
      <c r="W29" s="8"/>
    </row>
    <row r="30" spans="4:31" ht="15" x14ac:dyDescent="0.25">
      <c r="D30" s="8"/>
      <c r="E30" s="104"/>
      <c r="F30" s="8"/>
      <c r="G30" s="8"/>
      <c r="H30" s="31" t="str" cm="1">
        <f t="array" ref="H30">_xlfn.IFS(AND($L$13=$AA$16,L24&gt;0),"This child is not entitled to extended hours.",AND($L$13=$AA$19,L24&gt;0),"This child is not entitled to expanded/extended hours.",AND($L$13=$AA$18,L22&gt;0),"This child is not entitled to funded/universal hours.",TRUE(),"")</f>
        <v/>
      </c>
      <c r="I30" s="8"/>
      <c r="J30" s="8"/>
      <c r="K30" s="8"/>
      <c r="L30" s="8"/>
      <c r="M30" s="8"/>
      <c r="N30" s="8"/>
      <c r="O30" s="8"/>
      <c r="P30" s="8"/>
      <c r="Q30" s="8"/>
      <c r="R30" s="8"/>
      <c r="S30" s="8"/>
      <c r="T30" s="8"/>
      <c r="U30" s="8"/>
      <c r="V30"/>
      <c r="W30" s="8"/>
    </row>
    <row r="31" spans="4:31" ht="15" x14ac:dyDescent="0.25">
      <c r="D31" s="8"/>
      <c r="E31" s="104"/>
      <c r="F31" s="8"/>
      <c r="G31" s="8"/>
      <c r="H31" s="31" t="str" cm="1">
        <f t="array" ref="H31">_xlfn.IFS(AND($L$13=$AA$16,$L$22&gt;$AC$27),"You cannot claim more than 15 universal hours per week.",AND($L$13=$AA$17,OR($L$22&gt;$AC$27,$L$24&gt;$AD$27)),"You cannot claim more than 15 universal and 15 extended hours per week",AND($L$13=$AA$18,$L$24&gt;$AD$27),"You cannot claim more than 15 expanded hours per week.",AND($L$13=$AA$19,$L$22&gt;$AC$27),"You cannot claim more than 15 funded hours per week.",TRUE(),"")</f>
        <v/>
      </c>
      <c r="I31" s="8"/>
      <c r="J31" s="8"/>
      <c r="K31" s="8"/>
      <c r="L31" s="8"/>
      <c r="M31" s="8"/>
      <c r="N31" s="8"/>
      <c r="O31" s="8"/>
      <c r="P31" s="8"/>
      <c r="Q31" s="8"/>
      <c r="R31" s="8"/>
      <c r="S31" s="8"/>
      <c r="T31" s="8"/>
      <c r="U31" s="8"/>
      <c r="V31"/>
      <c r="W31" s="8"/>
    </row>
    <row r="32" spans="4:31" ht="15" x14ac:dyDescent="0.25">
      <c r="D32" s="8"/>
      <c r="E32" s="104"/>
      <c r="F32" s="8"/>
      <c r="G32" s="8"/>
      <c r="H32" s="31"/>
      <c r="I32" s="8"/>
      <c r="J32" s="8"/>
      <c r="K32" s="8"/>
      <c r="L32" s="8"/>
      <c r="M32" s="8"/>
      <c r="N32" s="8"/>
      <c r="O32" s="8"/>
      <c r="P32" s="8"/>
      <c r="Q32" s="8"/>
      <c r="R32" s="8"/>
      <c r="S32" s="8"/>
      <c r="T32" s="8"/>
      <c r="U32" s="8"/>
      <c r="V32"/>
      <c r="W32" s="8"/>
    </row>
    <row r="33" spans="4:23" ht="19.899999999999999" customHeight="1" thickBot="1" x14ac:dyDescent="0.3">
      <c r="D33" s="8"/>
      <c r="E33" s="8"/>
      <c r="F33" s="8"/>
      <c r="G33" s="8"/>
      <c r="H33" s="8"/>
      <c r="I33" s="8"/>
      <c r="J33" s="8"/>
      <c r="K33" s="8"/>
      <c r="L33" s="8"/>
      <c r="M33" s="8"/>
      <c r="N33" s="8"/>
      <c r="O33" s="8"/>
      <c r="P33" s="8"/>
      <c r="Q33" s="8"/>
      <c r="R33" s="8"/>
      <c r="S33" s="8"/>
      <c r="T33" s="8"/>
      <c r="U33" s="8"/>
      <c r="V33"/>
      <c r="W33" s="8"/>
    </row>
    <row r="34" spans="4:23" ht="19.899999999999999" customHeight="1" thickBot="1" x14ac:dyDescent="0.3">
      <c r="D34" s="8"/>
      <c r="E34" s="104" t="s">
        <v>33</v>
      </c>
      <c r="F34" s="8"/>
      <c r="G34" s="8"/>
      <c r="H34" s="137" t="s">
        <v>34</v>
      </c>
      <c r="I34" s="138"/>
      <c r="J34" s="138"/>
      <c r="K34" s="138"/>
      <c r="L34" s="138"/>
      <c r="M34" s="138"/>
      <c r="N34" s="138"/>
      <c r="O34" s="138"/>
      <c r="P34" s="138"/>
      <c r="Q34" s="138"/>
      <c r="R34" s="138"/>
      <c r="S34" s="138"/>
      <c r="T34" s="138"/>
      <c r="U34" s="138"/>
      <c r="V34" s="139"/>
      <c r="W34" s="8"/>
    </row>
    <row r="35" spans="4:23" ht="19.899999999999999" customHeight="1" thickBot="1" x14ac:dyDescent="0.3">
      <c r="D35" s="8"/>
      <c r="E35" s="104"/>
      <c r="F35" s="8"/>
      <c r="G35" s="8"/>
      <c r="H35" s="140" t="s">
        <v>35</v>
      </c>
      <c r="I35" s="141"/>
      <c r="J35" s="141"/>
      <c r="K35" s="142">
        <v>10</v>
      </c>
      <c r="L35" s="143"/>
      <c r="M35" s="141" t="s">
        <v>36</v>
      </c>
      <c r="N35" s="141"/>
      <c r="O35" s="141"/>
      <c r="P35" s="142">
        <v>0</v>
      </c>
      <c r="Q35" s="143"/>
      <c r="R35" s="141" t="s">
        <v>37</v>
      </c>
      <c r="S35" s="141"/>
      <c r="T35" s="141"/>
      <c r="U35" s="142">
        <v>10</v>
      </c>
      <c r="V35" s="143"/>
      <c r="W35" s="8"/>
    </row>
    <row r="36" spans="4:23" ht="8.4499999999999993" customHeight="1" x14ac:dyDescent="0.25">
      <c r="D36" s="8"/>
      <c r="E36" s="104"/>
      <c r="F36" s="8"/>
      <c r="G36" s="8"/>
      <c r="H36" s="8"/>
      <c r="I36" s="8"/>
      <c r="J36" s="8"/>
      <c r="K36" s="8"/>
      <c r="L36" s="8"/>
      <c r="M36" s="8"/>
      <c r="N36" s="8"/>
      <c r="O36" s="8"/>
      <c r="P36" s="8"/>
      <c r="Q36" s="8"/>
      <c r="R36" s="8"/>
      <c r="S36" s="8"/>
      <c r="T36" s="8"/>
      <c r="U36" s="8"/>
      <c r="V36"/>
      <c r="W36" s="8"/>
    </row>
    <row r="37" spans="4:23" ht="19.899999999999999" customHeight="1" x14ac:dyDescent="0.25">
      <c r="D37" s="8"/>
      <c r="E37" s="104"/>
      <c r="F37" s="8"/>
      <c r="G37" s="8"/>
      <c r="H37" s="144" t="s">
        <v>38</v>
      </c>
      <c r="I37" s="144"/>
      <c r="J37" s="144" t="s">
        <v>39</v>
      </c>
      <c r="K37" s="144"/>
      <c r="L37" s="144"/>
      <c r="M37" s="144"/>
      <c r="N37" s="144"/>
      <c r="O37" s="144" t="s">
        <v>40</v>
      </c>
      <c r="P37" s="144"/>
      <c r="Q37" s="144"/>
      <c r="R37" s="144"/>
      <c r="S37" s="145" t="s">
        <v>41</v>
      </c>
      <c r="T37" s="145"/>
      <c r="U37" s="146" t="s">
        <v>42</v>
      </c>
      <c r="V37" s="146"/>
      <c r="W37" s="8"/>
    </row>
    <row r="38" spans="4:23" ht="19.899999999999999" customHeight="1" x14ac:dyDescent="0.25">
      <c r="D38" s="8"/>
      <c r="E38" s="104"/>
      <c r="F38" s="8"/>
      <c r="G38" s="8"/>
      <c r="H38" s="144"/>
      <c r="I38" s="144"/>
      <c r="J38" s="144"/>
      <c r="K38" s="144"/>
      <c r="L38" s="144"/>
      <c r="M38" s="144"/>
      <c r="N38" s="144"/>
      <c r="O38" s="249" t="s">
        <v>111</v>
      </c>
      <c r="P38" s="250"/>
      <c r="Q38" s="249" t="s">
        <v>110</v>
      </c>
      <c r="R38" s="250"/>
      <c r="S38" s="145"/>
      <c r="T38" s="145"/>
      <c r="U38" s="146"/>
      <c r="V38" s="146"/>
      <c r="W38" s="8"/>
    </row>
    <row r="39" spans="4:23" ht="19.899999999999999" customHeight="1" x14ac:dyDescent="0.25">
      <c r="D39" s="8"/>
      <c r="E39" s="104"/>
      <c r="F39" s="8"/>
      <c r="G39" s="8"/>
      <c r="H39" s="132" t="s">
        <v>35</v>
      </c>
      <c r="I39" s="132"/>
      <c r="J39" s="32">
        <v>1</v>
      </c>
      <c r="K39" s="133" t="str">
        <f>IF(OR($L$10=$AA$5,$L$10=$AA$10, $L$10=$AA$7,$L$10=$AA$9),$L$5, " ")</f>
        <v>TEST Provider</v>
      </c>
      <c r="L39" s="133"/>
      <c r="M39" s="133"/>
      <c r="N39" s="133"/>
      <c r="O39" s="134">
        <f>IFERROR(IF($L$10=$AA$5, $T$22, IF($L$10=$AA$10,($L$22*$AB$5/$S$39), IF($L$10=$AA$7,($L$22*$AB$5/$S$39), IF($L$10=$AA$9,($L$22*$AB$5/$S$39), " ")))), " ")</f>
        <v>0</v>
      </c>
      <c r="P39" s="134"/>
      <c r="Q39" s="134">
        <f>IFERROR(IF($L$10=$AA$5, $T$24, IF($L$10=$AA$10,($L$24*$AB$5/$S$39), IF($L$10=$AA$7,($L$24*$AB$5/$S$39), IF($L$10=$AA$9,($L$24*$AB$5/$S$39), " ")))), " ")</f>
        <v>24.705882352941178</v>
      </c>
      <c r="R39" s="134"/>
      <c r="S39" s="135">
        <f>IF($L$10=$AA$5, $L$20, IF(OR($L$10=$AA$10, $L$10=$AA$7, $L$10=$AA$9),$K$35," "))</f>
        <v>17</v>
      </c>
      <c r="T39" s="136"/>
      <c r="U39" s="134">
        <f>IFERROR(IF($L$10=$AA$5, (($O$39+$Q$39)*$S$39), IF(OR($L$10=$AA$7, $L$10=$AA$9, $L$10=$AA$10), (($O$39+$Q$39)*$S$39)," "))," ")</f>
        <v>420</v>
      </c>
      <c r="V39" s="134"/>
      <c r="W39" s="8"/>
    </row>
    <row r="40" spans="4:23" ht="19.899999999999999" customHeight="1" x14ac:dyDescent="0.25">
      <c r="D40" s="8"/>
      <c r="E40" s="104"/>
      <c r="F40" s="8"/>
      <c r="G40" s="8"/>
      <c r="H40" s="132"/>
      <c r="I40" s="132"/>
      <c r="J40" s="32">
        <v>2</v>
      </c>
      <c r="K40" s="133"/>
      <c r="L40" s="133"/>
      <c r="M40" s="133"/>
      <c r="N40" s="133"/>
      <c r="O40" s="134"/>
      <c r="P40" s="134"/>
      <c r="Q40" s="134"/>
      <c r="R40" s="134"/>
      <c r="S40" s="133"/>
      <c r="T40" s="133"/>
      <c r="U40" s="134"/>
      <c r="V40" s="134"/>
      <c r="W40" s="8"/>
    </row>
    <row r="41" spans="4:23" ht="19.899999999999999" customHeight="1" x14ac:dyDescent="0.25">
      <c r="D41" s="8"/>
      <c r="E41" s="104"/>
      <c r="F41" s="8"/>
      <c r="G41" s="8"/>
      <c r="H41" s="132" t="s">
        <v>36</v>
      </c>
      <c r="I41" s="132"/>
      <c r="J41" s="32">
        <v>1</v>
      </c>
      <c r="K41" s="133" t="str">
        <f>IF(OR($L$10=$AA$4,$L$10=$AA$10, $L$10=$AA$7,$L$10=$AA$8),$L$5, " ")</f>
        <v xml:space="preserve"> </v>
      </c>
      <c r="L41" s="133"/>
      <c r="M41" s="133"/>
      <c r="N41" s="133"/>
      <c r="O41" s="134" t="str">
        <f>IFERROR(IF($L$10=$AA$4, $T$22, IF($L$10=$AA$10,($L$22*$AB$4/$S$41), IF($L$10=$AA$7,($L$22*$AB$4/$S$41), IF($L$10=$AA$8,($L$22*$AB$4/$S$41), " ")))), " ")</f>
        <v xml:space="preserve"> </v>
      </c>
      <c r="P41" s="134"/>
      <c r="Q41" s="134" t="str">
        <f>IFERROR(IF($L$10=$AA$4, $T$24, IF($L$10=$AA$10,($L$24*$AB$4/$S$41), IF($L$10=$AA$7,($L$24*$AB$4/$S$41), IF($L$10=$AA$8,($L$24*$AB$4/$S$41), " ")))), " ")</f>
        <v xml:space="preserve"> </v>
      </c>
      <c r="R41" s="134"/>
      <c r="S41" s="133" t="str">
        <f>IF($L$10=$AA$4, $L$20, IF(OR($L$10=$AA$10, $L$10=$AA$7, $L$10=$AA$8),$P$35," "))</f>
        <v xml:space="preserve"> </v>
      </c>
      <c r="T41" s="133"/>
      <c r="U41" s="148" t="str">
        <f>IFERROR(IF($L$10=$AA$4, (($O$41+$Q$41)*$S$41),  IF(OR($L$10=$AA$7, $L$10=$AA$8,$L$10=$AA$10), (($O$41+$Q$41)*$S$41)," "))," ")</f>
        <v xml:space="preserve"> </v>
      </c>
      <c r="V41" s="149"/>
      <c r="W41" s="8"/>
    </row>
    <row r="42" spans="4:23" ht="19.899999999999999" customHeight="1" x14ac:dyDescent="0.25">
      <c r="D42" s="8"/>
      <c r="E42" s="104"/>
      <c r="F42" s="8"/>
      <c r="G42" s="8"/>
      <c r="H42" s="132"/>
      <c r="I42" s="132"/>
      <c r="J42" s="32">
        <v>2</v>
      </c>
      <c r="K42" s="133"/>
      <c r="L42" s="133"/>
      <c r="M42" s="133"/>
      <c r="N42" s="133"/>
      <c r="O42" s="134"/>
      <c r="P42" s="134"/>
      <c r="Q42" s="134"/>
      <c r="R42" s="134"/>
      <c r="S42" s="133"/>
      <c r="T42" s="133"/>
      <c r="U42" s="134"/>
      <c r="V42" s="134"/>
      <c r="W42" s="8"/>
    </row>
    <row r="43" spans="4:23" ht="19.899999999999999" customHeight="1" x14ac:dyDescent="0.25">
      <c r="D43" s="8"/>
      <c r="E43" s="104"/>
      <c r="F43" s="8"/>
      <c r="G43" s="8"/>
      <c r="H43" s="132" t="s">
        <v>37</v>
      </c>
      <c r="I43" s="132"/>
      <c r="J43" s="32">
        <v>1</v>
      </c>
      <c r="K43" s="133" t="str">
        <f>IF(OR($L$10=$AA$6,$L$10=$AA$10, $L$10=$AA$8,$L$10=$AA$9),$L$5, " ")</f>
        <v xml:space="preserve"> </v>
      </c>
      <c r="L43" s="133"/>
      <c r="M43" s="133"/>
      <c r="N43" s="133"/>
      <c r="O43" s="134" t="str">
        <f>IFERROR(IF($L$10=$AA$6, $T$22, IF($L$10=$AA$10,($L$22*$AB$6/$S$43), IF($L$10=$AA$9,($L$22*$AB$6/$S$43), IF($L$10=$AA$8,($L$22*$AB$6/$S$43), " ")))), " ")</f>
        <v xml:space="preserve"> </v>
      </c>
      <c r="P43" s="134"/>
      <c r="Q43" s="134" t="str">
        <f>IFERROR(IF($L$10=$AA$6, $T$24, IF($L$10=$AA$10,($L$24*$AB$6/$S$43), IF($L$10=$AA$9,($L$24*$AB$6/$S$43), IF($L$10=$AA$8,($L$24*$AB$6/$S$43), " ")))), " ")</f>
        <v xml:space="preserve"> </v>
      </c>
      <c r="R43" s="134"/>
      <c r="S43" s="133" t="str">
        <f>IF($L$10=$AA$6, $L$20, IF(OR($L$10=$AA$10, $L$10=$AA$9, $L$10=$AA$8),$U$35," "))</f>
        <v xml:space="preserve"> </v>
      </c>
      <c r="T43" s="133"/>
      <c r="U43" s="134" t="str">
        <f>IFERROR(IF($L$10=$AA$6, (($O$43+$Q$43)*$S$43), IF(OR($L$10=$AA$8, $L$10=$AA$9,$L$10=$AA$10), (($O$43+$Q$43)*$S$43)," "))," ")</f>
        <v xml:space="preserve"> </v>
      </c>
      <c r="V43" s="134"/>
      <c r="W43" s="8"/>
    </row>
    <row r="44" spans="4:23" ht="19.899999999999999" customHeight="1" x14ac:dyDescent="0.25">
      <c r="D44" s="8"/>
      <c r="E44" s="104"/>
      <c r="F44" s="8"/>
      <c r="G44" s="8"/>
      <c r="H44" s="132"/>
      <c r="I44" s="132"/>
      <c r="J44" s="32">
        <v>2</v>
      </c>
      <c r="K44" s="133"/>
      <c r="L44" s="133"/>
      <c r="M44" s="133"/>
      <c r="N44" s="133"/>
      <c r="O44" s="134"/>
      <c r="P44" s="134"/>
      <c r="Q44" s="133"/>
      <c r="R44" s="133"/>
      <c r="S44" s="133"/>
      <c r="T44" s="133"/>
      <c r="U44" s="133"/>
      <c r="V44" s="133"/>
      <c r="W44" s="8"/>
    </row>
    <row r="45" spans="4:23" ht="15" x14ac:dyDescent="0.25">
      <c r="D45" s="8"/>
      <c r="E45" s="104"/>
      <c r="F45" s="8"/>
      <c r="G45" s="8"/>
      <c r="H45" s="33" t="str">
        <f>IF(L10=AA10, "If stretching over the year, please remember to enter weeks attending per term.", " ")</f>
        <v xml:space="preserve"> </v>
      </c>
      <c r="I45" s="34"/>
      <c r="J45" s="34"/>
      <c r="K45" s="34"/>
      <c r="L45" s="34"/>
      <c r="M45" s="34"/>
      <c r="N45" s="34"/>
      <c r="O45" s="34"/>
      <c r="P45" s="34"/>
      <c r="Q45" s="34"/>
      <c r="R45" s="34"/>
      <c r="S45" s="34"/>
      <c r="T45" s="34"/>
      <c r="U45" s="34"/>
      <c r="V45" s="34"/>
      <c r="W45" s="8"/>
    </row>
    <row r="46" spans="4:23" ht="36.6" customHeight="1" x14ac:dyDescent="0.25">
      <c r="D46" s="8"/>
      <c r="E46" s="104"/>
      <c r="F46" s="8"/>
      <c r="G46" s="8"/>
      <c r="H46" s="128" t="str">
        <f>IF(SUM(S39:T44)&gt;L20, "The sum of the number of weeks you have entered per term is greater than the number of weeks the child is attending. Please edit the number of weeks the child will attend per term.", " ")</f>
        <v xml:space="preserve"> </v>
      </c>
      <c r="I46" s="128"/>
      <c r="J46" s="128"/>
      <c r="K46" s="128"/>
      <c r="L46" s="128"/>
      <c r="M46" s="128"/>
      <c r="N46" s="128"/>
      <c r="O46" s="128"/>
      <c r="P46" s="128"/>
      <c r="Q46" s="128"/>
      <c r="R46" s="128"/>
      <c r="S46" s="128"/>
      <c r="T46" s="128"/>
      <c r="U46" s="128"/>
      <c r="V46" s="128"/>
      <c r="W46" s="8"/>
    </row>
    <row r="47" spans="4:23" ht="22.9" customHeight="1" x14ac:dyDescent="0.25">
      <c r="D47" s="8"/>
      <c r="E47" s="104"/>
      <c r="F47" s="8"/>
      <c r="G47" s="8"/>
      <c r="H47" s="128" t="str">
        <f>IF(SUM(S39:T44)&lt;L20, "The sum of the number of weeks you have entered per term is lower than the number of weeks the child is attending. Please edit the number of weeks the child will attend per term.", " ")</f>
        <v xml:space="preserve"> </v>
      </c>
      <c r="I47" s="128"/>
      <c r="J47" s="128"/>
      <c r="K47" s="128"/>
      <c r="L47" s="128"/>
      <c r="M47" s="128"/>
      <c r="N47" s="128"/>
      <c r="O47" s="128"/>
      <c r="P47" s="128"/>
      <c r="Q47" s="128"/>
      <c r="R47" s="128"/>
      <c r="S47" s="128"/>
      <c r="T47" s="128"/>
      <c r="U47" s="128"/>
      <c r="V47" s="128"/>
      <c r="W47" s="8"/>
    </row>
    <row r="48" spans="4:23" ht="19.899999999999999" customHeight="1" x14ac:dyDescent="0.25">
      <c r="D48" s="8"/>
      <c r="E48" s="35"/>
      <c r="F48" s="8"/>
      <c r="G48" s="8"/>
      <c r="H48" s="8"/>
      <c r="I48" s="8"/>
      <c r="J48" s="8"/>
      <c r="K48" s="8"/>
      <c r="L48" s="8"/>
      <c r="M48" s="8"/>
      <c r="N48" s="8"/>
      <c r="O48" s="8"/>
      <c r="P48" s="8"/>
      <c r="Q48" s="8"/>
      <c r="R48" s="8"/>
      <c r="S48" s="8"/>
      <c r="T48" s="8"/>
      <c r="U48" s="8"/>
      <c r="V48"/>
      <c r="W48" s="8"/>
    </row>
    <row r="49" spans="4:27" ht="19.899999999999999" customHeight="1" x14ac:dyDescent="0.25">
      <c r="D49" s="8"/>
      <c r="E49" s="104" t="s">
        <v>45</v>
      </c>
      <c r="F49" s="8"/>
      <c r="G49" s="8"/>
      <c r="H49" s="16" t="s">
        <v>102</v>
      </c>
      <c r="I49" s="8"/>
      <c r="J49" s="8"/>
      <c r="K49" s="8"/>
      <c r="L49" s="8"/>
      <c r="M49" s="8"/>
      <c r="N49" s="8"/>
      <c r="O49" s="8"/>
      <c r="P49" s="8"/>
      <c r="Q49" s="8"/>
      <c r="R49" s="8"/>
      <c r="S49" s="8"/>
      <c r="T49" s="8"/>
      <c r="U49" s="8"/>
      <c r="V49"/>
      <c r="W49" s="8"/>
    </row>
    <row r="50" spans="4:27" ht="19.899999999999999" customHeight="1" x14ac:dyDescent="0.25">
      <c r="D50" s="8"/>
      <c r="E50" s="104"/>
      <c r="F50" s="8"/>
      <c r="G50" s="8"/>
      <c r="H50" s="118" t="s">
        <v>47</v>
      </c>
      <c r="I50" s="119"/>
      <c r="J50" s="118" t="s">
        <v>48</v>
      </c>
      <c r="K50" s="119"/>
      <c r="L50" s="119"/>
      <c r="M50" s="118" t="s">
        <v>49</v>
      </c>
      <c r="N50" s="124"/>
      <c r="O50" s="119" t="s">
        <v>112</v>
      </c>
      <c r="P50" s="124"/>
      <c r="Q50" s="119" t="s">
        <v>113</v>
      </c>
      <c r="R50" s="124"/>
      <c r="S50" s="254" t="s">
        <v>114</v>
      </c>
      <c r="T50" s="255"/>
      <c r="U50" s="254" t="s">
        <v>115</v>
      </c>
      <c r="V50" s="255"/>
      <c r="W50" s="8"/>
    </row>
    <row r="51" spans="4:27" ht="19.899999999999999" customHeight="1" x14ac:dyDescent="0.25">
      <c r="D51" s="8"/>
      <c r="E51" s="104"/>
      <c r="F51" s="8"/>
      <c r="G51" s="8"/>
      <c r="H51" s="120"/>
      <c r="I51" s="121"/>
      <c r="J51" s="120"/>
      <c r="K51" s="121"/>
      <c r="L51" s="121"/>
      <c r="M51" s="120"/>
      <c r="N51" s="125"/>
      <c r="O51" s="121"/>
      <c r="P51" s="125"/>
      <c r="Q51" s="121"/>
      <c r="R51" s="125"/>
      <c r="S51" s="256"/>
      <c r="T51" s="257"/>
      <c r="U51" s="256"/>
      <c r="V51" s="257"/>
      <c r="W51" s="8"/>
    </row>
    <row r="52" spans="4:27" ht="19.899999999999999" customHeight="1" x14ac:dyDescent="0.25">
      <c r="D52" s="8"/>
      <c r="E52" s="104"/>
      <c r="F52" s="8"/>
      <c r="G52" s="8"/>
      <c r="H52" s="120"/>
      <c r="I52" s="121"/>
      <c r="J52" s="120"/>
      <c r="K52" s="121"/>
      <c r="L52" s="121"/>
      <c r="M52" s="120"/>
      <c r="N52" s="125"/>
      <c r="O52" s="121"/>
      <c r="P52" s="125"/>
      <c r="Q52" s="121"/>
      <c r="R52" s="125"/>
      <c r="S52" s="256"/>
      <c r="T52" s="257"/>
      <c r="U52" s="256"/>
      <c r="V52" s="257"/>
      <c r="W52" s="8"/>
    </row>
    <row r="53" spans="4:27" ht="19.899999999999999" customHeight="1" x14ac:dyDescent="0.25">
      <c r="D53" s="8"/>
      <c r="E53" s="104"/>
      <c r="F53" s="8"/>
      <c r="G53" s="8"/>
      <c r="H53" s="122"/>
      <c r="I53" s="123"/>
      <c r="J53" s="122"/>
      <c r="K53" s="123"/>
      <c r="L53" s="123"/>
      <c r="M53" s="122"/>
      <c r="N53" s="126"/>
      <c r="O53" s="123"/>
      <c r="P53" s="126"/>
      <c r="Q53" s="123"/>
      <c r="R53" s="126"/>
      <c r="S53" s="258"/>
      <c r="T53" s="259"/>
      <c r="U53" s="258"/>
      <c r="V53" s="259"/>
      <c r="W53" s="8"/>
    </row>
    <row r="54" spans="4:27" ht="19.899999999999999" customHeight="1" x14ac:dyDescent="0.25">
      <c r="D54" s="8"/>
      <c r="E54" s="104"/>
      <c r="F54" s="8"/>
      <c r="G54" s="8"/>
      <c r="H54" s="130">
        <f>IFERROR($S$39, "0.00")</f>
        <v>17</v>
      </c>
      <c r="I54" s="130"/>
      <c r="J54" s="131">
        <f>IFERROR(SUM(O39+Q39), "0.00")</f>
        <v>24.705882352941178</v>
      </c>
      <c r="K54" s="131"/>
      <c r="L54" s="131"/>
      <c r="M54" s="131">
        <f>IFERROR(U39,"0.00")</f>
        <v>420</v>
      </c>
      <c r="N54" s="131"/>
      <c r="O54" s="131">
        <f>IFERROR(O39, "0.00")</f>
        <v>0</v>
      </c>
      <c r="P54" s="131"/>
      <c r="Q54" s="131">
        <f>IFERROR(O39*S39, "0.00")</f>
        <v>0</v>
      </c>
      <c r="R54" s="131"/>
      <c r="S54" s="131">
        <f>IFERROR(Q39, "0.00")</f>
        <v>24.705882352941178</v>
      </c>
      <c r="T54" s="131"/>
      <c r="U54" s="131">
        <f>IFERROR(Q39*S39, "0.00")</f>
        <v>420</v>
      </c>
      <c r="V54" s="131"/>
      <c r="W54" s="8"/>
    </row>
    <row r="55" spans="4:27" ht="19.899999999999999" customHeight="1" x14ac:dyDescent="0.25">
      <c r="D55" s="8"/>
      <c r="E55" s="104"/>
      <c r="F55" s="8"/>
      <c r="G55" s="8"/>
      <c r="H55" s="130"/>
      <c r="I55" s="130"/>
      <c r="J55" s="131"/>
      <c r="K55" s="131"/>
      <c r="L55" s="131"/>
      <c r="M55" s="131"/>
      <c r="N55" s="131"/>
      <c r="O55" s="131"/>
      <c r="P55" s="131"/>
      <c r="Q55" s="131"/>
      <c r="R55" s="131"/>
      <c r="S55" s="131"/>
      <c r="T55" s="131"/>
      <c r="U55" s="131"/>
      <c r="V55" s="131"/>
      <c r="W55" s="8"/>
    </row>
    <row r="56" spans="4:27" ht="19.899999999999999" customHeight="1" x14ac:dyDescent="0.25">
      <c r="D56" s="8"/>
      <c r="E56" s="104"/>
      <c r="F56" s="8"/>
      <c r="G56" s="8"/>
      <c r="H56" s="36" t="s">
        <v>103</v>
      </c>
      <c r="I56"/>
      <c r="J56"/>
      <c r="K56"/>
      <c r="L56"/>
      <c r="M56"/>
      <c r="N56" s="8"/>
      <c r="O56"/>
      <c r="P56" s="8"/>
      <c r="Q56"/>
      <c r="R56" s="8"/>
      <c r="S56"/>
      <c r="T56" s="8"/>
      <c r="U56"/>
      <c r="V56"/>
      <c r="W56" s="8"/>
    </row>
    <row r="57" spans="4:27" ht="19.899999999999999" customHeight="1" x14ac:dyDescent="0.25">
      <c r="D57" s="8"/>
      <c r="E57" s="104"/>
      <c r="F57" s="8"/>
      <c r="G57" s="8"/>
      <c r="H57" s="118" t="s">
        <v>47</v>
      </c>
      <c r="I57" s="119"/>
      <c r="J57" s="118" t="s">
        <v>48</v>
      </c>
      <c r="K57" s="119"/>
      <c r="L57" s="124"/>
      <c r="M57" s="118" t="s">
        <v>49</v>
      </c>
      <c r="N57" s="124"/>
      <c r="O57" s="118" t="s">
        <v>112</v>
      </c>
      <c r="P57" s="124"/>
      <c r="Q57" s="118" t="s">
        <v>113</v>
      </c>
      <c r="R57" s="124"/>
      <c r="S57" s="118" t="s">
        <v>114</v>
      </c>
      <c r="T57" s="124"/>
      <c r="U57" s="118" t="s">
        <v>115</v>
      </c>
      <c r="V57" s="124"/>
      <c r="W57" s="8"/>
    </row>
    <row r="58" spans="4:27" ht="19.899999999999999" customHeight="1" x14ac:dyDescent="0.25">
      <c r="D58" s="8"/>
      <c r="E58" s="104"/>
      <c r="F58" s="8"/>
      <c r="G58" s="8"/>
      <c r="H58" s="120"/>
      <c r="I58" s="121"/>
      <c r="J58" s="120"/>
      <c r="K58" s="121"/>
      <c r="L58" s="125"/>
      <c r="M58" s="120"/>
      <c r="N58" s="125"/>
      <c r="O58" s="120"/>
      <c r="P58" s="125"/>
      <c r="Q58" s="120"/>
      <c r="R58" s="125"/>
      <c r="S58" s="120"/>
      <c r="T58" s="125"/>
      <c r="U58" s="120"/>
      <c r="V58" s="125"/>
      <c r="W58" s="8"/>
    </row>
    <row r="59" spans="4:27" ht="19.899999999999999" customHeight="1" x14ac:dyDescent="0.25">
      <c r="D59" s="8"/>
      <c r="E59" s="104"/>
      <c r="F59" s="8"/>
      <c r="G59" s="8"/>
      <c r="H59" s="120"/>
      <c r="I59" s="121"/>
      <c r="J59" s="120"/>
      <c r="K59" s="121"/>
      <c r="L59" s="125"/>
      <c r="M59" s="120"/>
      <c r="N59" s="125"/>
      <c r="O59" s="120"/>
      <c r="P59" s="125"/>
      <c r="Q59" s="120"/>
      <c r="R59" s="125"/>
      <c r="S59" s="120"/>
      <c r="T59" s="125"/>
      <c r="U59" s="120"/>
      <c r="V59" s="125"/>
      <c r="W59" s="8"/>
    </row>
    <row r="60" spans="4:27" ht="19.899999999999999" customHeight="1" x14ac:dyDescent="0.25">
      <c r="D60" s="8"/>
      <c r="E60" s="104"/>
      <c r="F60" s="8"/>
      <c r="G60" s="8"/>
      <c r="H60" s="122"/>
      <c r="I60" s="123"/>
      <c r="J60" s="122"/>
      <c r="K60" s="123"/>
      <c r="L60" s="126"/>
      <c r="M60" s="122"/>
      <c r="N60" s="126"/>
      <c r="O60" s="122"/>
      <c r="P60" s="126"/>
      <c r="Q60" s="122"/>
      <c r="R60" s="126"/>
      <c r="S60" s="122"/>
      <c r="T60" s="126"/>
      <c r="U60" s="122"/>
      <c r="V60" s="126"/>
      <c r="W60" s="8"/>
    </row>
    <row r="61" spans="4:27" ht="19.899999999999999" customHeight="1" x14ac:dyDescent="0.25">
      <c r="D61" s="8"/>
      <c r="E61" s="104"/>
      <c r="F61" s="8"/>
      <c r="G61" s="8"/>
      <c r="H61" s="127" t="str">
        <f>IFERROR(S41, "0.00")</f>
        <v xml:space="preserve"> </v>
      </c>
      <c r="I61" s="127"/>
      <c r="J61" s="117" t="str">
        <f>IFERROR(SUM(O41+Q41), "0.00")</f>
        <v>0.00</v>
      </c>
      <c r="K61" s="117"/>
      <c r="L61" s="117"/>
      <c r="M61" s="117" t="str">
        <f>IFERROR(U41, "0.00")</f>
        <v xml:space="preserve"> </v>
      </c>
      <c r="N61" s="117"/>
      <c r="O61" s="117" t="str">
        <f>IFERROR(O41, "0.00")</f>
        <v xml:space="preserve"> </v>
      </c>
      <c r="P61" s="117"/>
      <c r="Q61" s="117" t="str">
        <f>IFERROR(O41*S41, "0.00")</f>
        <v>0.00</v>
      </c>
      <c r="R61" s="117"/>
      <c r="S61" s="117" t="str">
        <f>IFERROR(Q41, "0.00")</f>
        <v xml:space="preserve"> </v>
      </c>
      <c r="T61" s="117"/>
      <c r="U61" s="117" t="str">
        <f>IFERROR(Q41*S41, "0.00")</f>
        <v>0.00</v>
      </c>
      <c r="V61" s="117"/>
      <c r="W61" s="8"/>
      <c r="AA61" s="9" t="b">
        <f>IF(OR($L$10=$AA$6,$L$10=$AA$5,$L$10=$AA$9),TRUE, FALSE)</f>
        <v>1</v>
      </c>
    </row>
    <row r="62" spans="4:27" ht="19.899999999999999" customHeight="1" x14ac:dyDescent="0.25">
      <c r="D62" s="8"/>
      <c r="E62" s="104"/>
      <c r="F62" s="8"/>
      <c r="G62" s="8"/>
      <c r="H62" s="127"/>
      <c r="I62" s="127"/>
      <c r="J62" s="117"/>
      <c r="K62" s="117"/>
      <c r="L62" s="117"/>
      <c r="M62" s="117"/>
      <c r="N62" s="117"/>
      <c r="O62" s="117"/>
      <c r="P62" s="117"/>
      <c r="Q62" s="117"/>
      <c r="R62" s="117"/>
      <c r="S62" s="117"/>
      <c r="T62" s="117"/>
      <c r="U62" s="117"/>
      <c r="V62" s="117"/>
      <c r="W62" s="8"/>
    </row>
    <row r="63" spans="4:27" ht="19.899999999999999" customHeight="1" x14ac:dyDescent="0.25">
      <c r="D63" s="8"/>
      <c r="E63" s="104"/>
      <c r="F63" s="8"/>
      <c r="G63" s="8"/>
      <c r="H63" s="36" t="s">
        <v>104</v>
      </c>
      <c r="I63"/>
      <c r="J63"/>
      <c r="K63"/>
      <c r="L63"/>
      <c r="M63"/>
      <c r="N63" s="8"/>
      <c r="O63"/>
      <c r="P63" s="8"/>
      <c r="Q63"/>
      <c r="R63" s="8"/>
      <c r="S63"/>
      <c r="T63" s="8"/>
      <c r="U63"/>
      <c r="V63"/>
      <c r="W63" s="8"/>
    </row>
    <row r="64" spans="4:27" ht="19.899999999999999" customHeight="1" x14ac:dyDescent="0.25">
      <c r="D64" s="8"/>
      <c r="E64" s="104"/>
      <c r="F64" s="8"/>
      <c r="G64" s="8"/>
      <c r="H64" s="118" t="s">
        <v>47</v>
      </c>
      <c r="I64" s="119"/>
      <c r="J64" s="118" t="s">
        <v>48</v>
      </c>
      <c r="K64" s="119"/>
      <c r="L64" s="119"/>
      <c r="M64" s="118" t="s">
        <v>49</v>
      </c>
      <c r="N64" s="124"/>
      <c r="O64" s="118" t="s">
        <v>112</v>
      </c>
      <c r="P64" s="124"/>
      <c r="Q64" s="118" t="s">
        <v>113</v>
      </c>
      <c r="R64" s="124"/>
      <c r="S64" s="118" t="s">
        <v>114</v>
      </c>
      <c r="T64" s="124"/>
      <c r="U64" s="118" t="s">
        <v>115</v>
      </c>
      <c r="V64" s="124"/>
      <c r="W64" s="8"/>
    </row>
    <row r="65" spans="4:23" ht="19.899999999999999" customHeight="1" x14ac:dyDescent="0.25">
      <c r="D65" s="8"/>
      <c r="E65" s="104"/>
      <c r="F65" s="8"/>
      <c r="G65" s="8"/>
      <c r="H65" s="120"/>
      <c r="I65" s="121"/>
      <c r="J65" s="120"/>
      <c r="K65" s="121"/>
      <c r="L65" s="121"/>
      <c r="M65" s="120"/>
      <c r="N65" s="125"/>
      <c r="O65" s="120"/>
      <c r="P65" s="125"/>
      <c r="Q65" s="120"/>
      <c r="R65" s="125"/>
      <c r="S65" s="120"/>
      <c r="T65" s="125"/>
      <c r="U65" s="120"/>
      <c r="V65" s="125"/>
      <c r="W65" s="8"/>
    </row>
    <row r="66" spans="4:23" ht="19.899999999999999" customHeight="1" x14ac:dyDescent="0.25">
      <c r="D66" s="8"/>
      <c r="E66" s="104"/>
      <c r="F66" s="8"/>
      <c r="G66" s="8"/>
      <c r="H66" s="120"/>
      <c r="I66" s="121"/>
      <c r="J66" s="120"/>
      <c r="K66" s="121"/>
      <c r="L66" s="121"/>
      <c r="M66" s="120"/>
      <c r="N66" s="125"/>
      <c r="O66" s="120"/>
      <c r="P66" s="125"/>
      <c r="Q66" s="120"/>
      <c r="R66" s="125"/>
      <c r="S66" s="120"/>
      <c r="T66" s="125"/>
      <c r="U66" s="120"/>
      <c r="V66" s="125"/>
      <c r="W66" s="8"/>
    </row>
    <row r="67" spans="4:23" ht="19.899999999999999" customHeight="1" x14ac:dyDescent="0.25">
      <c r="D67" s="8"/>
      <c r="E67" s="104"/>
      <c r="F67" s="8"/>
      <c r="G67" s="8"/>
      <c r="H67" s="122"/>
      <c r="I67" s="123"/>
      <c r="J67" s="122"/>
      <c r="K67" s="123"/>
      <c r="L67" s="123"/>
      <c r="M67" s="122"/>
      <c r="N67" s="126"/>
      <c r="O67" s="122"/>
      <c r="P67" s="126"/>
      <c r="Q67" s="122"/>
      <c r="R67" s="126"/>
      <c r="S67" s="122"/>
      <c r="T67" s="126"/>
      <c r="U67" s="122"/>
      <c r="V67" s="126"/>
      <c r="W67" s="8"/>
    </row>
    <row r="68" spans="4:23" ht="19.899999999999999" customHeight="1" x14ac:dyDescent="0.25">
      <c r="D68" s="8"/>
      <c r="E68" s="104"/>
      <c r="F68" s="8"/>
      <c r="G68" s="8"/>
      <c r="H68" s="127" t="str">
        <f>IFERROR(S43, "0.00")</f>
        <v xml:space="preserve"> </v>
      </c>
      <c r="I68" s="127"/>
      <c r="J68" s="117" t="str">
        <f>IFERROR(SUM(O43+Q43), "0.00")</f>
        <v>0.00</v>
      </c>
      <c r="K68" s="117"/>
      <c r="L68" s="117"/>
      <c r="M68" s="117" t="str">
        <f>IFERROR(U43, "0.00")</f>
        <v xml:space="preserve"> </v>
      </c>
      <c r="N68" s="117"/>
      <c r="O68" s="117" t="str">
        <f>IFERROR(O43, "0.00")</f>
        <v xml:space="preserve"> </v>
      </c>
      <c r="P68" s="117"/>
      <c r="Q68" s="117" t="str">
        <f>IFERROR(O43*S43, "0.00")</f>
        <v>0.00</v>
      </c>
      <c r="R68" s="117"/>
      <c r="S68" s="117" t="str">
        <f>IFERROR(Q43, "0.00")</f>
        <v xml:space="preserve"> </v>
      </c>
      <c r="T68" s="117"/>
      <c r="U68" s="117" t="str">
        <f>IFERROR(Q43*S43, "0.00")</f>
        <v>0.00</v>
      </c>
      <c r="V68" s="117"/>
      <c r="W68" s="37"/>
    </row>
    <row r="69" spans="4:23" ht="19.899999999999999" customHeight="1" x14ac:dyDescent="0.25">
      <c r="D69" s="8"/>
      <c r="E69" s="104"/>
      <c r="F69" s="8"/>
      <c r="G69" s="8"/>
      <c r="H69" s="127"/>
      <c r="I69" s="127"/>
      <c r="J69" s="117"/>
      <c r="K69" s="117"/>
      <c r="L69" s="117"/>
      <c r="M69" s="117"/>
      <c r="N69" s="117"/>
      <c r="O69" s="117"/>
      <c r="P69" s="117"/>
      <c r="Q69" s="117"/>
      <c r="R69" s="117"/>
      <c r="S69" s="117"/>
      <c r="T69" s="117"/>
      <c r="U69" s="117"/>
      <c r="V69" s="117"/>
      <c r="W69" s="8"/>
    </row>
    <row r="70" spans="4:23" ht="19.899999999999999" customHeight="1" x14ac:dyDescent="0.25">
      <c r="D70" s="8"/>
      <c r="E70" s="38"/>
      <c r="F70" s="8"/>
      <c r="G70" s="8"/>
      <c r="H70"/>
      <c r="I70"/>
      <c r="J70"/>
      <c r="K70"/>
      <c r="L70"/>
      <c r="M70"/>
      <c r="N70" s="8"/>
      <c r="O70"/>
      <c r="P70" s="8"/>
      <c r="Q70"/>
      <c r="R70" s="8"/>
      <c r="S70"/>
      <c r="T70" s="8"/>
      <c r="U70"/>
      <c r="V70"/>
      <c r="W70" s="8"/>
    </row>
    <row r="71" spans="4:23" ht="28.9" customHeight="1" x14ac:dyDescent="0.25">
      <c r="D71" s="8"/>
      <c r="E71" s="104" t="s">
        <v>56</v>
      </c>
      <c r="F71" s="8"/>
      <c r="G71" s="8"/>
      <c r="H71" s="105" t="s">
        <v>57</v>
      </c>
      <c r="I71" s="105"/>
      <c r="J71" s="105"/>
      <c r="K71" s="106" t="s">
        <v>58</v>
      </c>
      <c r="L71" s="106"/>
      <c r="M71" s="106"/>
      <c r="N71" s="106"/>
      <c r="O71" s="106"/>
      <c r="P71" s="106"/>
      <c r="Q71" s="106"/>
      <c r="R71" s="106"/>
      <c r="S71" s="106"/>
      <c r="T71" s="106"/>
      <c r="U71" s="106"/>
      <c r="V71" s="106"/>
      <c r="W71" s="8"/>
    </row>
    <row r="72" spans="4:23" ht="15" x14ac:dyDescent="0.25">
      <c r="D72" s="8"/>
      <c r="E72" s="104"/>
      <c r="F72" s="8"/>
      <c r="G72" s="8"/>
      <c r="H72" s="57"/>
      <c r="I72" s="57"/>
      <c r="J72" s="57"/>
      <c r="K72" s="107" t="s">
        <v>59</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60</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61</v>
      </c>
      <c r="L74" s="107"/>
      <c r="M74" s="107"/>
      <c r="N74" s="107"/>
      <c r="O74" s="107"/>
      <c r="P74" s="107"/>
      <c r="Q74" s="107"/>
      <c r="R74" s="107"/>
      <c r="S74" s="107"/>
      <c r="T74" s="107"/>
      <c r="U74" s="107"/>
      <c r="V74" s="107"/>
      <c r="W74" s="8"/>
    </row>
    <row r="75" spans="4:23" ht="15" x14ac:dyDescent="0.25">
      <c r="D75" s="8"/>
      <c r="E75" s="104"/>
      <c r="F75" s="8"/>
      <c r="G75" s="8"/>
      <c r="H75" s="57"/>
      <c r="I75" s="57"/>
      <c r="J75" s="57"/>
      <c r="K75" s="107" t="s">
        <v>62</v>
      </c>
      <c r="L75" s="107"/>
      <c r="M75" s="107"/>
      <c r="N75" s="107"/>
      <c r="O75" s="107"/>
      <c r="P75" s="107"/>
      <c r="Q75" s="107"/>
      <c r="R75" s="107"/>
      <c r="S75" s="107"/>
      <c r="T75" s="107"/>
      <c r="U75" s="107"/>
      <c r="V75" s="107"/>
      <c r="W75" s="8"/>
    </row>
    <row r="76" spans="4:23" ht="15" x14ac:dyDescent="0.25">
      <c r="D76" s="8"/>
      <c r="E76" s="104"/>
      <c r="F76" s="8"/>
      <c r="G76" s="8"/>
      <c r="H76" s="57"/>
      <c r="I76" s="57"/>
      <c r="J76" s="57"/>
      <c r="K76" s="57" t="s">
        <v>63</v>
      </c>
      <c r="L76" s="57"/>
      <c r="M76" s="57"/>
      <c r="N76" s="57"/>
      <c r="O76" s="57"/>
      <c r="P76" s="57"/>
      <c r="Q76" s="57"/>
      <c r="R76" s="57"/>
      <c r="S76" s="57"/>
      <c r="T76" s="57"/>
      <c r="U76" s="57"/>
      <c r="V76" s="57"/>
      <c r="W76" s="8"/>
    </row>
    <row r="77" spans="4:23" ht="19.899999999999999" customHeight="1" thickBot="1" x14ac:dyDescent="0.3">
      <c r="D77" s="8"/>
      <c r="E77" s="104"/>
      <c r="F77" s="8"/>
      <c r="G77" s="8"/>
      <c r="H77" s="8"/>
      <c r="I77" s="8"/>
      <c r="J77" s="8"/>
      <c r="K77" s="8"/>
      <c r="L77" s="8"/>
      <c r="M77" s="8"/>
      <c r="N77" s="8"/>
      <c r="O77" s="8"/>
      <c r="P77" s="8"/>
      <c r="Q77" s="8"/>
      <c r="R77" s="8"/>
      <c r="S77" s="8"/>
      <c r="T77" s="8"/>
      <c r="U77" s="8"/>
      <c r="V77"/>
      <c r="W77" s="8"/>
    </row>
    <row r="78" spans="4:23" ht="19.899999999999999" customHeight="1" x14ac:dyDescent="0.25">
      <c r="D78" s="8"/>
      <c r="E78" s="104"/>
      <c r="F78" s="8"/>
      <c r="G78" s="8"/>
      <c r="H78" s="8"/>
      <c r="I78" s="39" t="s">
        <v>64</v>
      </c>
      <c r="J78" s="40" t="s">
        <v>65</v>
      </c>
      <c r="K78" s="41" t="s">
        <v>66</v>
      </c>
      <c r="L78" s="8"/>
      <c r="M78" s="39" t="s">
        <v>67</v>
      </c>
      <c r="N78" s="40" t="s">
        <v>68</v>
      </c>
      <c r="O78" s="40" t="s">
        <v>69</v>
      </c>
      <c r="P78" s="40" t="s">
        <v>70</v>
      </c>
      <c r="Q78" s="41" t="s">
        <v>71</v>
      </c>
      <c r="R78" s="8"/>
      <c r="S78" s="39" t="s">
        <v>72</v>
      </c>
      <c r="T78" s="40" t="s">
        <v>73</v>
      </c>
      <c r="U78" s="40" t="s">
        <v>74</v>
      </c>
      <c r="V78" s="41" t="s">
        <v>75</v>
      </c>
      <c r="W78" s="8"/>
    </row>
    <row r="79" spans="4:23" ht="19.899999999999999" customHeight="1" x14ac:dyDescent="0.25">
      <c r="D79" s="8"/>
      <c r="E79" s="104"/>
      <c r="F79" s="8"/>
      <c r="G79" s="8"/>
      <c r="H79" s="8"/>
      <c r="I79" s="1">
        <v>1</v>
      </c>
      <c r="J79" s="2">
        <v>1</v>
      </c>
      <c r="K79" s="3">
        <v>1</v>
      </c>
      <c r="L79" s="8"/>
      <c r="M79" s="1">
        <v>1</v>
      </c>
      <c r="N79" s="2">
        <v>1</v>
      </c>
      <c r="O79" s="2">
        <v>1</v>
      </c>
      <c r="P79" s="2">
        <v>1</v>
      </c>
      <c r="Q79" s="3">
        <v>1</v>
      </c>
      <c r="R79" s="8"/>
      <c r="S79" s="1">
        <v>1</v>
      </c>
      <c r="T79" s="2">
        <v>1</v>
      </c>
      <c r="U79" s="2">
        <v>1</v>
      </c>
      <c r="V79" s="3">
        <v>1</v>
      </c>
      <c r="W79" s="8"/>
    </row>
    <row r="80" spans="4:23" ht="19.899999999999999" customHeight="1" x14ac:dyDescent="0.25">
      <c r="D80" s="8"/>
      <c r="E80" s="104"/>
      <c r="F80" s="8"/>
      <c r="G80" s="8"/>
      <c r="H80" s="8"/>
      <c r="I80" s="1">
        <v>2</v>
      </c>
      <c r="J80" s="2">
        <v>2</v>
      </c>
      <c r="K80" s="3">
        <v>2</v>
      </c>
      <c r="L80" s="8"/>
      <c r="M80" s="1">
        <v>2</v>
      </c>
      <c r="N80" s="2">
        <v>2</v>
      </c>
      <c r="O80" s="2">
        <v>2</v>
      </c>
      <c r="P80" s="2">
        <v>2</v>
      </c>
      <c r="Q80" s="3">
        <v>2</v>
      </c>
      <c r="R80" s="8"/>
      <c r="S80" s="1">
        <v>2</v>
      </c>
      <c r="T80" s="2">
        <v>2</v>
      </c>
      <c r="U80" s="2">
        <v>2</v>
      </c>
      <c r="V80" s="3">
        <v>2</v>
      </c>
      <c r="W80" s="8"/>
    </row>
    <row r="81" spans="4:25" ht="19.899999999999999" customHeight="1" x14ac:dyDescent="0.25">
      <c r="D81" s="8"/>
      <c r="E81" s="104"/>
      <c r="F81" s="8"/>
      <c r="G81" s="8"/>
      <c r="H81" s="8"/>
      <c r="I81" s="1">
        <v>3</v>
      </c>
      <c r="J81" s="2">
        <v>3</v>
      </c>
      <c r="K81" s="3">
        <v>3</v>
      </c>
      <c r="L81" s="8"/>
      <c r="M81" s="1">
        <v>3</v>
      </c>
      <c r="N81" s="2">
        <v>3</v>
      </c>
      <c r="O81" s="2">
        <v>3</v>
      </c>
      <c r="P81" s="2">
        <v>3</v>
      </c>
      <c r="Q81" s="3">
        <v>3</v>
      </c>
      <c r="R81" s="8"/>
      <c r="S81" s="1">
        <v>3</v>
      </c>
      <c r="T81" s="2">
        <v>3</v>
      </c>
      <c r="U81" s="2">
        <v>3</v>
      </c>
      <c r="V81" s="3">
        <v>3</v>
      </c>
      <c r="W81" s="8"/>
    </row>
    <row r="82" spans="4:25" ht="19.899999999999999" customHeight="1" x14ac:dyDescent="0.25">
      <c r="D82" s="8"/>
      <c r="E82" s="104"/>
      <c r="F82" s="8"/>
      <c r="G82" s="8"/>
      <c r="H82" s="45"/>
      <c r="I82" s="1">
        <v>4</v>
      </c>
      <c r="J82" s="2">
        <v>4</v>
      </c>
      <c r="K82" s="3">
        <v>4</v>
      </c>
      <c r="L82" s="8"/>
      <c r="M82" s="1">
        <v>4</v>
      </c>
      <c r="N82" s="2">
        <v>4</v>
      </c>
      <c r="O82" s="2">
        <v>4</v>
      </c>
      <c r="P82" s="2">
        <v>4</v>
      </c>
      <c r="Q82" s="3">
        <v>4</v>
      </c>
      <c r="R82" s="8"/>
      <c r="S82" s="1">
        <v>4</v>
      </c>
      <c r="T82" s="2">
        <v>4</v>
      </c>
      <c r="U82" s="2">
        <v>4</v>
      </c>
      <c r="V82" s="3">
        <v>4</v>
      </c>
      <c r="W82" s="8"/>
    </row>
    <row r="83" spans="4:25" ht="19.899999999999999" customHeight="1" x14ac:dyDescent="0.25">
      <c r="D83" s="8"/>
      <c r="E83" s="104"/>
      <c r="F83" s="8"/>
      <c r="G83" s="8"/>
      <c r="H83" s="45"/>
      <c r="I83" s="1">
        <v>5</v>
      </c>
      <c r="J83" s="2">
        <v>5</v>
      </c>
      <c r="K83" s="3">
        <v>5</v>
      </c>
      <c r="L83" s="8"/>
      <c r="M83" s="1">
        <v>5</v>
      </c>
      <c r="N83" s="2">
        <v>5</v>
      </c>
      <c r="O83" s="2">
        <v>5</v>
      </c>
      <c r="P83" s="2">
        <v>5</v>
      </c>
      <c r="Q83" s="3">
        <v>5</v>
      </c>
      <c r="R83" s="8"/>
      <c r="S83" s="1">
        <v>5</v>
      </c>
      <c r="T83" s="2">
        <v>5</v>
      </c>
      <c r="U83" s="2">
        <v>5</v>
      </c>
      <c r="V83" s="3">
        <v>5</v>
      </c>
      <c r="W83" s="8"/>
    </row>
    <row r="84" spans="4:25" ht="19.899999999999999" customHeight="1" x14ac:dyDescent="0.25">
      <c r="D84" s="8"/>
      <c r="E84" s="104"/>
      <c r="F84" s="8"/>
      <c r="G84" s="8"/>
      <c r="H84"/>
      <c r="I84" s="1">
        <v>6</v>
      </c>
      <c r="J84" s="2">
        <v>6</v>
      </c>
      <c r="K84" s="3">
        <v>6</v>
      </c>
      <c r="L84" s="8"/>
      <c r="M84" s="1">
        <v>6</v>
      </c>
      <c r="N84" s="2">
        <v>6</v>
      </c>
      <c r="O84" s="2">
        <v>6</v>
      </c>
      <c r="P84" s="2">
        <v>6</v>
      </c>
      <c r="Q84" s="3">
        <v>6</v>
      </c>
      <c r="R84" s="8"/>
      <c r="S84" s="1">
        <v>6</v>
      </c>
      <c r="T84" s="2">
        <v>6</v>
      </c>
      <c r="U84" s="2">
        <v>6</v>
      </c>
      <c r="V84" s="3">
        <v>6</v>
      </c>
      <c r="W84"/>
      <c r="X84" s="46"/>
      <c r="Y84" s="46"/>
    </row>
    <row r="85" spans="4:25" ht="19.899999999999999" customHeight="1" x14ac:dyDescent="0.25">
      <c r="D85" s="8"/>
      <c r="E85" s="104"/>
      <c r="F85" s="8"/>
      <c r="G85" s="8"/>
      <c r="H85"/>
      <c r="I85" s="1">
        <v>7</v>
      </c>
      <c r="J85" s="2">
        <v>7</v>
      </c>
      <c r="K85" s="3">
        <v>7</v>
      </c>
      <c r="L85" s="8"/>
      <c r="M85" s="1">
        <v>7</v>
      </c>
      <c r="N85" s="2">
        <v>7</v>
      </c>
      <c r="O85" s="2">
        <v>7</v>
      </c>
      <c r="P85" s="2">
        <v>7</v>
      </c>
      <c r="Q85" s="3">
        <v>7</v>
      </c>
      <c r="R85" s="8"/>
      <c r="S85" s="1">
        <v>7</v>
      </c>
      <c r="T85" s="2">
        <v>7</v>
      </c>
      <c r="U85" s="2">
        <v>7</v>
      </c>
      <c r="V85" s="3">
        <v>7</v>
      </c>
      <c r="W85"/>
      <c r="X85" s="46"/>
      <c r="Y85" s="46"/>
    </row>
    <row r="86" spans="4:25" ht="19.899999999999999" customHeight="1" x14ac:dyDescent="0.25">
      <c r="D86" s="8"/>
      <c r="E86" s="104"/>
      <c r="F86" s="8"/>
      <c r="G86" s="8"/>
      <c r="H86"/>
      <c r="I86" s="1">
        <v>8</v>
      </c>
      <c r="J86" s="2">
        <v>8</v>
      </c>
      <c r="K86" s="3">
        <v>8</v>
      </c>
      <c r="L86" s="8"/>
      <c r="M86" s="1">
        <v>8</v>
      </c>
      <c r="N86" s="2">
        <v>8</v>
      </c>
      <c r="O86" s="2">
        <v>8</v>
      </c>
      <c r="P86" s="2">
        <v>8</v>
      </c>
      <c r="Q86" s="3">
        <v>8</v>
      </c>
      <c r="R86" s="8"/>
      <c r="S86" s="1">
        <v>8</v>
      </c>
      <c r="T86" s="2">
        <v>8</v>
      </c>
      <c r="U86" s="2">
        <v>8</v>
      </c>
      <c r="V86" s="3">
        <v>8</v>
      </c>
      <c r="W86"/>
      <c r="X86" s="46"/>
      <c r="Y86" s="46"/>
    </row>
    <row r="87" spans="4:25" ht="19.899999999999999" customHeight="1" x14ac:dyDescent="0.25">
      <c r="D87" s="8"/>
      <c r="E87" s="104"/>
      <c r="F87" s="8"/>
      <c r="G87" s="8"/>
      <c r="H87"/>
      <c r="I87" s="1">
        <v>9</v>
      </c>
      <c r="J87" s="2">
        <v>9</v>
      </c>
      <c r="K87" s="3">
        <v>9</v>
      </c>
      <c r="L87" s="8"/>
      <c r="M87" s="1">
        <v>9</v>
      </c>
      <c r="N87" s="2">
        <v>9</v>
      </c>
      <c r="O87" s="2">
        <v>9</v>
      </c>
      <c r="P87" s="2">
        <v>9</v>
      </c>
      <c r="Q87" s="3">
        <v>9</v>
      </c>
      <c r="R87" s="8"/>
      <c r="S87" s="1">
        <v>9</v>
      </c>
      <c r="T87" s="2">
        <v>9</v>
      </c>
      <c r="U87" s="2">
        <v>9</v>
      </c>
      <c r="V87" s="3">
        <v>9</v>
      </c>
      <c r="W87"/>
      <c r="X87" s="46"/>
      <c r="Y87" s="46"/>
    </row>
    <row r="88" spans="4:25" ht="19.899999999999999" customHeight="1" x14ac:dyDescent="0.25">
      <c r="D88" s="8"/>
      <c r="E88" s="104"/>
      <c r="F88" s="8"/>
      <c r="G88" s="8"/>
      <c r="H88"/>
      <c r="I88" s="1">
        <v>10</v>
      </c>
      <c r="J88" s="2">
        <v>10</v>
      </c>
      <c r="K88" s="3">
        <v>10</v>
      </c>
      <c r="L88" s="8"/>
      <c r="M88" s="1">
        <v>10</v>
      </c>
      <c r="N88" s="2">
        <v>10</v>
      </c>
      <c r="O88" s="2">
        <v>10</v>
      </c>
      <c r="P88" s="2">
        <v>10</v>
      </c>
      <c r="Q88" s="3">
        <v>10</v>
      </c>
      <c r="R88" s="8"/>
      <c r="S88" s="1">
        <v>10</v>
      </c>
      <c r="T88" s="2">
        <v>10</v>
      </c>
      <c r="U88" s="2">
        <v>10</v>
      </c>
      <c r="V88" s="3">
        <v>10</v>
      </c>
      <c r="W88"/>
      <c r="X88" s="46"/>
      <c r="Y88" s="46"/>
    </row>
    <row r="89" spans="4:25" ht="19.899999999999999" customHeight="1" x14ac:dyDescent="0.25">
      <c r="D89" s="8"/>
      <c r="E89" s="104"/>
      <c r="F89" s="8"/>
      <c r="G89" s="8"/>
      <c r="H89"/>
      <c r="I89" s="1">
        <v>11</v>
      </c>
      <c r="J89" s="2">
        <v>11</v>
      </c>
      <c r="K89" s="3">
        <v>11</v>
      </c>
      <c r="L89" s="8"/>
      <c r="M89" s="1">
        <v>11</v>
      </c>
      <c r="N89" s="2">
        <v>11</v>
      </c>
      <c r="O89" s="2">
        <v>11</v>
      </c>
      <c r="P89" s="2">
        <v>11</v>
      </c>
      <c r="Q89" s="3">
        <v>11</v>
      </c>
      <c r="R89" s="8"/>
      <c r="S89" s="1">
        <v>11</v>
      </c>
      <c r="T89" s="2">
        <v>11</v>
      </c>
      <c r="U89" s="2">
        <v>11</v>
      </c>
      <c r="V89" s="3">
        <v>11</v>
      </c>
      <c r="W89"/>
      <c r="X89" s="46"/>
      <c r="Y89" s="46"/>
    </row>
    <row r="90" spans="4:25" ht="19.899999999999999" customHeight="1" x14ac:dyDescent="0.25">
      <c r="D90" s="8"/>
      <c r="E90" s="104"/>
      <c r="F90" s="8"/>
      <c r="G90" s="8"/>
      <c r="H90"/>
      <c r="I90" s="1">
        <v>12</v>
      </c>
      <c r="J90" s="2">
        <v>12</v>
      </c>
      <c r="K90" s="3">
        <v>12</v>
      </c>
      <c r="L90" s="8"/>
      <c r="M90" s="1">
        <v>12</v>
      </c>
      <c r="N90" s="2">
        <v>12</v>
      </c>
      <c r="O90" s="2">
        <v>12</v>
      </c>
      <c r="P90" s="2">
        <v>12</v>
      </c>
      <c r="Q90" s="3">
        <v>12</v>
      </c>
      <c r="R90" s="8"/>
      <c r="S90" s="1">
        <v>12</v>
      </c>
      <c r="T90" s="2">
        <v>12</v>
      </c>
      <c r="U90" s="2">
        <v>12</v>
      </c>
      <c r="V90" s="3">
        <v>12</v>
      </c>
      <c r="W90"/>
      <c r="X90" s="46"/>
      <c r="Y90" s="46"/>
    </row>
    <row r="91" spans="4:25" ht="19.899999999999999" customHeight="1" x14ac:dyDescent="0.25">
      <c r="D91" s="8"/>
      <c r="E91" s="104"/>
      <c r="F91" s="8"/>
      <c r="G91" s="8"/>
      <c r="H91"/>
      <c r="I91" s="1">
        <v>13</v>
      </c>
      <c r="J91" s="2">
        <v>13</v>
      </c>
      <c r="K91" s="3">
        <v>13</v>
      </c>
      <c r="L91" s="8"/>
      <c r="M91" s="1">
        <v>13</v>
      </c>
      <c r="N91" s="2">
        <v>13</v>
      </c>
      <c r="O91" s="2">
        <v>13</v>
      </c>
      <c r="P91" s="2">
        <v>13</v>
      </c>
      <c r="Q91" s="3">
        <v>13</v>
      </c>
      <c r="R91" s="8"/>
      <c r="S91" s="1">
        <v>13</v>
      </c>
      <c r="T91" s="2">
        <v>13</v>
      </c>
      <c r="U91" s="2">
        <v>13</v>
      </c>
      <c r="V91" s="3">
        <v>13</v>
      </c>
      <c r="W91"/>
      <c r="X91" s="46"/>
      <c r="Y91" s="46"/>
    </row>
    <row r="92" spans="4:25" ht="19.899999999999999" customHeight="1" x14ac:dyDescent="0.25">
      <c r="D92" s="8"/>
      <c r="E92" s="104"/>
      <c r="F92" s="8"/>
      <c r="G92" s="8"/>
      <c r="H92"/>
      <c r="I92" s="1">
        <v>14</v>
      </c>
      <c r="J92" s="2">
        <v>14</v>
      </c>
      <c r="K92" s="3">
        <v>14</v>
      </c>
      <c r="L92" s="8"/>
      <c r="M92" s="1">
        <v>14</v>
      </c>
      <c r="N92" s="2">
        <v>14</v>
      </c>
      <c r="O92" s="2">
        <v>14</v>
      </c>
      <c r="P92" s="2">
        <v>14</v>
      </c>
      <c r="Q92" s="3">
        <v>14</v>
      </c>
      <c r="R92" s="8"/>
      <c r="S92" s="1">
        <v>14</v>
      </c>
      <c r="T92" s="2">
        <v>14</v>
      </c>
      <c r="U92" s="2">
        <v>14</v>
      </c>
      <c r="V92" s="3">
        <v>14</v>
      </c>
      <c r="W92"/>
      <c r="X92" s="46"/>
      <c r="Y92" s="46"/>
    </row>
    <row r="93" spans="4:25" ht="19.899999999999999" customHeight="1" x14ac:dyDescent="0.25">
      <c r="D93" s="8"/>
      <c r="E93" s="104"/>
      <c r="F93" s="8"/>
      <c r="G93" s="8"/>
      <c r="H93"/>
      <c r="I93" s="1">
        <v>15</v>
      </c>
      <c r="J93" s="2">
        <v>15</v>
      </c>
      <c r="K93" s="3">
        <v>15</v>
      </c>
      <c r="L93" s="8"/>
      <c r="M93" s="1">
        <v>15</v>
      </c>
      <c r="N93" s="2">
        <v>15</v>
      </c>
      <c r="O93" s="2">
        <v>15</v>
      </c>
      <c r="P93" s="2">
        <v>15</v>
      </c>
      <c r="Q93" s="3">
        <v>15</v>
      </c>
      <c r="R93" s="8"/>
      <c r="S93" s="1">
        <v>15</v>
      </c>
      <c r="T93" s="2">
        <v>15</v>
      </c>
      <c r="U93" s="2">
        <v>15</v>
      </c>
      <c r="V93" s="3">
        <v>15</v>
      </c>
      <c r="W93"/>
      <c r="X93" s="46"/>
      <c r="Y93" s="46"/>
    </row>
    <row r="94" spans="4:25" ht="19.899999999999999" customHeight="1" x14ac:dyDescent="0.25">
      <c r="D94" s="8"/>
      <c r="E94" s="104"/>
      <c r="F94" s="8"/>
      <c r="G94" s="8"/>
      <c r="H94" s="8"/>
      <c r="I94" s="1">
        <v>16</v>
      </c>
      <c r="J94" s="2">
        <v>16</v>
      </c>
      <c r="K94" s="3">
        <v>16</v>
      </c>
      <c r="L94" s="8"/>
      <c r="M94" s="1">
        <v>16</v>
      </c>
      <c r="N94" s="2">
        <v>16</v>
      </c>
      <c r="O94" s="2">
        <v>16</v>
      </c>
      <c r="P94" s="2">
        <v>16</v>
      </c>
      <c r="Q94" s="3">
        <v>16</v>
      </c>
      <c r="R94" s="8"/>
      <c r="S94" s="1">
        <v>16</v>
      </c>
      <c r="T94" s="2">
        <v>16</v>
      </c>
      <c r="U94" s="2">
        <v>16</v>
      </c>
      <c r="V94" s="3">
        <v>16</v>
      </c>
      <c r="W94" s="8"/>
    </row>
    <row r="95" spans="4:25" ht="19.899999999999999" customHeight="1" x14ac:dyDescent="0.25">
      <c r="D95" s="8"/>
      <c r="E95" s="104"/>
      <c r="F95" s="8"/>
      <c r="G95" s="8"/>
      <c r="H95" s="8"/>
      <c r="I95" s="1">
        <v>17</v>
      </c>
      <c r="J95" s="2">
        <v>17</v>
      </c>
      <c r="K95" s="3">
        <v>17</v>
      </c>
      <c r="L95" s="8"/>
      <c r="M95" s="1">
        <v>17</v>
      </c>
      <c r="N95" s="2">
        <v>17</v>
      </c>
      <c r="O95" s="2">
        <v>17</v>
      </c>
      <c r="P95" s="2">
        <v>17</v>
      </c>
      <c r="Q95" s="3">
        <v>17</v>
      </c>
      <c r="R95" s="8"/>
      <c r="S95" s="1">
        <v>17</v>
      </c>
      <c r="T95" s="2">
        <v>17</v>
      </c>
      <c r="U95" s="2">
        <v>17</v>
      </c>
      <c r="V95" s="3">
        <v>17</v>
      </c>
      <c r="W95" s="8"/>
    </row>
    <row r="96" spans="4:25" ht="19.899999999999999" customHeight="1" x14ac:dyDescent="0.25">
      <c r="D96" s="8"/>
      <c r="E96" s="104"/>
      <c r="F96" s="8"/>
      <c r="G96" s="8"/>
      <c r="H96" s="8"/>
      <c r="I96" s="1">
        <v>18</v>
      </c>
      <c r="J96" s="2">
        <v>18</v>
      </c>
      <c r="K96" s="3">
        <v>18</v>
      </c>
      <c r="L96" s="8"/>
      <c r="M96" s="1">
        <v>18</v>
      </c>
      <c r="N96" s="2">
        <v>18</v>
      </c>
      <c r="O96" s="2">
        <v>18</v>
      </c>
      <c r="P96" s="2">
        <v>18</v>
      </c>
      <c r="Q96" s="3">
        <v>18</v>
      </c>
      <c r="R96" s="8"/>
      <c r="S96" s="1">
        <v>18</v>
      </c>
      <c r="T96" s="2">
        <v>18</v>
      </c>
      <c r="U96" s="2">
        <v>18</v>
      </c>
      <c r="V96" s="3">
        <v>18</v>
      </c>
      <c r="W96" s="8"/>
    </row>
    <row r="97" spans="4:34" ht="19.899999999999999" customHeight="1" x14ac:dyDescent="0.25">
      <c r="D97" s="8"/>
      <c r="E97" s="104"/>
      <c r="F97" s="8"/>
      <c r="G97" s="8"/>
      <c r="H97" s="8"/>
      <c r="I97" s="1">
        <v>19</v>
      </c>
      <c r="J97" s="2">
        <v>19</v>
      </c>
      <c r="K97" s="3">
        <v>19</v>
      </c>
      <c r="L97" s="8"/>
      <c r="M97" s="1">
        <v>19</v>
      </c>
      <c r="N97" s="2">
        <v>19</v>
      </c>
      <c r="O97" s="2">
        <v>19</v>
      </c>
      <c r="P97" s="2">
        <v>19</v>
      </c>
      <c r="Q97" s="3">
        <v>19</v>
      </c>
      <c r="R97" s="8"/>
      <c r="S97" s="1">
        <v>19</v>
      </c>
      <c r="T97" s="2">
        <v>19</v>
      </c>
      <c r="U97" s="2">
        <v>19</v>
      </c>
      <c r="V97" s="3">
        <v>19</v>
      </c>
      <c r="W97" s="8"/>
    </row>
    <row r="98" spans="4:34" ht="19.899999999999999" customHeight="1" x14ac:dyDescent="0.25">
      <c r="D98" s="8"/>
      <c r="E98" s="104"/>
      <c r="F98" s="8"/>
      <c r="G98" s="8"/>
      <c r="H98" s="8"/>
      <c r="I98" s="1">
        <v>20</v>
      </c>
      <c r="J98" s="2">
        <v>20</v>
      </c>
      <c r="K98" s="3">
        <v>20</v>
      </c>
      <c r="L98" s="8"/>
      <c r="M98" s="1">
        <v>20</v>
      </c>
      <c r="N98" s="2">
        <v>20</v>
      </c>
      <c r="O98" s="2">
        <v>20</v>
      </c>
      <c r="P98" s="2">
        <v>20</v>
      </c>
      <c r="Q98" s="3">
        <v>20</v>
      </c>
      <c r="R98" s="8"/>
      <c r="S98" s="1">
        <v>20</v>
      </c>
      <c r="T98" s="2">
        <v>20</v>
      </c>
      <c r="U98" s="2">
        <v>20</v>
      </c>
      <c r="V98" s="3">
        <v>20</v>
      </c>
      <c r="W98" s="8"/>
    </row>
    <row r="99" spans="4:34" ht="19.899999999999999" customHeight="1" x14ac:dyDescent="0.25">
      <c r="D99" s="8"/>
      <c r="E99" s="104"/>
      <c r="F99" s="8"/>
      <c r="G99" s="8"/>
      <c r="H99" s="8"/>
      <c r="I99" s="1">
        <v>21</v>
      </c>
      <c r="J99" s="2">
        <v>21</v>
      </c>
      <c r="K99" s="3">
        <v>21</v>
      </c>
      <c r="L99" s="8"/>
      <c r="M99" s="1">
        <v>21</v>
      </c>
      <c r="N99" s="2">
        <v>21</v>
      </c>
      <c r="O99" s="2">
        <v>21</v>
      </c>
      <c r="P99" s="2">
        <v>21</v>
      </c>
      <c r="Q99" s="3">
        <v>21</v>
      </c>
      <c r="R99" s="8"/>
      <c r="S99" s="1">
        <v>21</v>
      </c>
      <c r="T99" s="2">
        <v>21</v>
      </c>
      <c r="U99" s="2">
        <v>21</v>
      </c>
      <c r="V99" s="3">
        <v>21</v>
      </c>
      <c r="W99" s="8"/>
    </row>
    <row r="100" spans="4:34" ht="19.899999999999999" customHeight="1" x14ac:dyDescent="0.25">
      <c r="D100" s="8"/>
      <c r="E100" s="104"/>
      <c r="F100" s="8"/>
      <c r="G100" s="8"/>
      <c r="H100" s="8"/>
      <c r="I100" s="1">
        <v>22</v>
      </c>
      <c r="J100" s="2">
        <v>22</v>
      </c>
      <c r="K100" s="3">
        <v>22</v>
      </c>
      <c r="L100" s="8"/>
      <c r="M100" s="1">
        <v>22</v>
      </c>
      <c r="N100" s="2">
        <v>22</v>
      </c>
      <c r="O100" s="2">
        <v>22</v>
      </c>
      <c r="P100" s="2">
        <v>22</v>
      </c>
      <c r="Q100" s="3">
        <v>22</v>
      </c>
      <c r="R100" s="8"/>
      <c r="S100" s="1">
        <v>22</v>
      </c>
      <c r="T100" s="2">
        <v>22</v>
      </c>
      <c r="U100" s="2">
        <v>22</v>
      </c>
      <c r="V100" s="3">
        <v>22</v>
      </c>
      <c r="W100" s="8"/>
    </row>
    <row r="101" spans="4:34" ht="19.899999999999999" customHeight="1" x14ac:dyDescent="0.25">
      <c r="D101" s="8"/>
      <c r="E101" s="104"/>
      <c r="F101" s="8"/>
      <c r="G101" s="8"/>
      <c r="H101" s="8"/>
      <c r="I101" s="1">
        <v>23</v>
      </c>
      <c r="J101" s="2">
        <v>23</v>
      </c>
      <c r="K101" s="3">
        <v>23</v>
      </c>
      <c r="L101" s="8"/>
      <c r="M101" s="1">
        <v>23</v>
      </c>
      <c r="N101" s="2">
        <v>23</v>
      </c>
      <c r="O101" s="2">
        <v>23</v>
      </c>
      <c r="P101" s="2">
        <v>23</v>
      </c>
      <c r="Q101" s="3">
        <v>23</v>
      </c>
      <c r="R101" s="8"/>
      <c r="S101" s="1">
        <v>23</v>
      </c>
      <c r="T101" s="2">
        <v>23</v>
      </c>
      <c r="U101" s="2">
        <v>23</v>
      </c>
      <c r="V101" s="3">
        <v>23</v>
      </c>
      <c r="W101" s="8"/>
      <c r="AA101" s="46"/>
      <c r="AB101" s="46"/>
      <c r="AC101" s="46"/>
      <c r="AD101" s="46"/>
      <c r="AE101" s="46"/>
      <c r="AF101" s="46"/>
      <c r="AG101" s="46"/>
      <c r="AH101" s="46"/>
    </row>
    <row r="102" spans="4:34" ht="19.899999999999999" customHeight="1" x14ac:dyDescent="0.25">
      <c r="D102" s="8"/>
      <c r="E102" s="104"/>
      <c r="F102" s="8"/>
      <c r="G102" s="8"/>
      <c r="H102" s="8"/>
      <c r="I102" s="1">
        <v>24</v>
      </c>
      <c r="J102" s="2">
        <v>24</v>
      </c>
      <c r="K102" s="3">
        <v>24</v>
      </c>
      <c r="L102" s="8"/>
      <c r="M102" s="1">
        <v>24</v>
      </c>
      <c r="N102" s="2">
        <v>24</v>
      </c>
      <c r="O102" s="2">
        <v>24</v>
      </c>
      <c r="P102" s="2">
        <v>24</v>
      </c>
      <c r="Q102" s="3">
        <v>24</v>
      </c>
      <c r="R102" s="8"/>
      <c r="S102" s="1">
        <v>24</v>
      </c>
      <c r="T102" s="2">
        <v>24</v>
      </c>
      <c r="U102" s="2">
        <v>24</v>
      </c>
      <c r="V102" s="3">
        <v>24</v>
      </c>
      <c r="W102" s="8"/>
      <c r="AA102" s="46"/>
      <c r="AB102" s="46"/>
      <c r="AC102" s="46"/>
      <c r="AD102" s="46"/>
      <c r="AE102" s="46"/>
      <c r="AF102" s="46"/>
      <c r="AG102" s="46"/>
      <c r="AH102" s="46"/>
    </row>
    <row r="103" spans="4:34" ht="19.899999999999999" customHeight="1" thickBot="1" x14ac:dyDescent="0.3">
      <c r="D103" s="8"/>
      <c r="E103" s="104"/>
      <c r="F103" s="8"/>
      <c r="G103" s="8"/>
      <c r="H103" s="8"/>
      <c r="I103" s="1">
        <v>25</v>
      </c>
      <c r="J103" s="2">
        <v>25</v>
      </c>
      <c r="K103" s="3">
        <v>25</v>
      </c>
      <c r="L103" s="8"/>
      <c r="M103" s="1">
        <v>25</v>
      </c>
      <c r="N103" s="2">
        <v>25</v>
      </c>
      <c r="O103" s="2">
        <v>25</v>
      </c>
      <c r="P103" s="2">
        <v>25</v>
      </c>
      <c r="Q103" s="3">
        <v>25</v>
      </c>
      <c r="R103" s="8"/>
      <c r="S103" s="1">
        <v>25</v>
      </c>
      <c r="T103" s="2">
        <v>25</v>
      </c>
      <c r="U103" s="2">
        <v>25</v>
      </c>
      <c r="V103" s="3">
        <v>25</v>
      </c>
      <c r="W103" s="8"/>
    </row>
    <row r="104" spans="4:34" ht="19.899999999999999" customHeight="1" thickBot="1" x14ac:dyDescent="0.3">
      <c r="D104" s="8"/>
      <c r="E104" s="104"/>
      <c r="F104" s="8"/>
      <c r="G104" s="8"/>
      <c r="H104" s="8"/>
      <c r="I104" s="1">
        <v>26</v>
      </c>
      <c r="J104" s="2">
        <v>26</v>
      </c>
      <c r="K104" s="3">
        <v>26</v>
      </c>
      <c r="L104" s="8"/>
      <c r="M104" s="1">
        <v>26</v>
      </c>
      <c r="N104" s="2">
        <v>26</v>
      </c>
      <c r="O104" s="2">
        <v>26</v>
      </c>
      <c r="P104" s="2">
        <v>26</v>
      </c>
      <c r="Q104" s="3">
        <v>26</v>
      </c>
      <c r="R104" s="8"/>
      <c r="S104" s="1">
        <v>26</v>
      </c>
      <c r="T104" s="2">
        <v>26</v>
      </c>
      <c r="U104" s="2">
        <v>26</v>
      </c>
      <c r="V104" s="3">
        <v>26</v>
      </c>
      <c r="W104" s="8"/>
      <c r="AB104" s="47" t="s">
        <v>76</v>
      </c>
    </row>
    <row r="105" spans="4:34" ht="19.899999999999999" customHeight="1" thickBot="1" x14ac:dyDescent="0.3">
      <c r="D105" s="8"/>
      <c r="E105" s="104"/>
      <c r="F105" s="8"/>
      <c r="G105" s="8"/>
      <c r="H105" s="8"/>
      <c r="I105" s="1">
        <v>27</v>
      </c>
      <c r="J105" s="2">
        <v>27</v>
      </c>
      <c r="K105" s="3">
        <v>27</v>
      </c>
      <c r="L105" s="8"/>
      <c r="M105" s="1">
        <v>27</v>
      </c>
      <c r="N105" s="2">
        <v>27</v>
      </c>
      <c r="O105" s="2">
        <v>27</v>
      </c>
      <c r="P105" s="2">
        <v>27</v>
      </c>
      <c r="Q105" s="3">
        <v>27</v>
      </c>
      <c r="R105" s="8"/>
      <c r="S105" s="1">
        <v>27</v>
      </c>
      <c r="T105" s="2">
        <v>27</v>
      </c>
      <c r="U105" s="2">
        <v>27</v>
      </c>
      <c r="V105" s="3">
        <v>27</v>
      </c>
      <c r="W105" s="8"/>
      <c r="AA105" s="17" t="s">
        <v>5</v>
      </c>
      <c r="AB105" s="48">
        <f>COUNTIF($I$79:$K$109,"&lt;&gt;"&amp;"")</f>
        <v>91</v>
      </c>
    </row>
    <row r="106" spans="4:34" ht="19.899999999999999" customHeight="1" thickBot="1" x14ac:dyDescent="0.3">
      <c r="D106" s="8"/>
      <c r="E106" s="104"/>
      <c r="F106" s="8"/>
      <c r="G106" s="8"/>
      <c r="H106" s="8"/>
      <c r="I106" s="1">
        <v>28</v>
      </c>
      <c r="J106" s="2">
        <v>28</v>
      </c>
      <c r="K106" s="3">
        <v>28</v>
      </c>
      <c r="L106" s="8"/>
      <c r="M106" s="1">
        <v>28</v>
      </c>
      <c r="N106" s="2">
        <v>28</v>
      </c>
      <c r="O106" s="2">
        <v>28</v>
      </c>
      <c r="P106" s="2">
        <v>28</v>
      </c>
      <c r="Q106" s="3">
        <v>28</v>
      </c>
      <c r="R106" s="8"/>
      <c r="S106" s="1">
        <v>28</v>
      </c>
      <c r="T106" s="2">
        <v>28</v>
      </c>
      <c r="U106" s="2">
        <v>28</v>
      </c>
      <c r="V106" s="3">
        <v>28</v>
      </c>
      <c r="W106" s="8"/>
      <c r="AA106" s="20" t="s">
        <v>8</v>
      </c>
      <c r="AB106" s="49">
        <f>COUNTIF($S$79:$V$109,"&lt;&gt;"&amp;"")</f>
        <v>122</v>
      </c>
    </row>
    <row r="107" spans="4:34" ht="19.899999999999999" customHeight="1" thickBot="1" x14ac:dyDescent="0.3">
      <c r="D107" s="8"/>
      <c r="E107" s="104"/>
      <c r="F107" s="8"/>
      <c r="G107" s="8"/>
      <c r="H107" s="8"/>
      <c r="I107" s="1">
        <v>29</v>
      </c>
      <c r="J107" s="4">
        <v>29</v>
      </c>
      <c r="K107" s="3">
        <v>29</v>
      </c>
      <c r="L107" s="8"/>
      <c r="M107" s="1">
        <v>29</v>
      </c>
      <c r="N107" s="2">
        <v>29</v>
      </c>
      <c r="O107" s="2">
        <v>29</v>
      </c>
      <c r="P107" s="2">
        <v>29</v>
      </c>
      <c r="Q107" s="3">
        <v>29</v>
      </c>
      <c r="R107" s="8"/>
      <c r="S107" s="1">
        <v>29</v>
      </c>
      <c r="T107" s="2">
        <v>29</v>
      </c>
      <c r="U107" s="2">
        <v>29</v>
      </c>
      <c r="V107" s="3">
        <v>29</v>
      </c>
      <c r="W107" s="8"/>
      <c r="AA107" s="20" t="s">
        <v>9</v>
      </c>
      <c r="AB107" s="49">
        <f>COUNTIF($M$79:$Q$109,"&lt;&gt;"&amp;"")</f>
        <v>153</v>
      </c>
    </row>
    <row r="108" spans="4:34" ht="19.899999999999999" customHeight="1" thickBot="1" x14ac:dyDescent="0.3">
      <c r="D108" s="8"/>
      <c r="E108" s="104"/>
      <c r="F108" s="8"/>
      <c r="G108" s="8"/>
      <c r="H108" s="8"/>
      <c r="I108" s="1">
        <v>30</v>
      </c>
      <c r="J108" s="51"/>
      <c r="K108" s="3">
        <v>30</v>
      </c>
      <c r="L108" s="8"/>
      <c r="M108" s="1">
        <v>30</v>
      </c>
      <c r="N108" s="2">
        <v>30</v>
      </c>
      <c r="O108" s="2">
        <v>30</v>
      </c>
      <c r="P108" s="2">
        <v>30</v>
      </c>
      <c r="Q108" s="3">
        <v>30</v>
      </c>
      <c r="R108" s="8"/>
      <c r="S108" s="1">
        <v>30</v>
      </c>
      <c r="T108" s="2">
        <v>30</v>
      </c>
      <c r="U108" s="2">
        <v>30</v>
      </c>
      <c r="V108" s="3">
        <v>30</v>
      </c>
      <c r="W108" s="8"/>
      <c r="AA108" s="23" t="s">
        <v>11</v>
      </c>
      <c r="AB108" s="49">
        <f>SUM(COUNTIF($I$79:$K$109,"&lt;&gt;"&amp;"")+COUNTIF($S$79:$V$109,"&lt;&gt;"&amp;""))</f>
        <v>213</v>
      </c>
    </row>
    <row r="109" spans="4:34" ht="19.899999999999999" customHeight="1" thickBot="1" x14ac:dyDescent="0.3">
      <c r="D109" s="8"/>
      <c r="E109" s="104"/>
      <c r="F109" s="8"/>
      <c r="G109" s="8"/>
      <c r="H109" s="8"/>
      <c r="I109" s="5">
        <v>31</v>
      </c>
      <c r="J109" s="53"/>
      <c r="K109" s="6">
        <v>31</v>
      </c>
      <c r="L109" s="8"/>
      <c r="M109" s="55"/>
      <c r="N109" s="7">
        <v>31</v>
      </c>
      <c r="O109" s="53"/>
      <c r="P109" s="7">
        <v>31</v>
      </c>
      <c r="Q109" s="6">
        <v>31</v>
      </c>
      <c r="R109" s="8"/>
      <c r="S109" s="55"/>
      <c r="T109" s="7">
        <v>31</v>
      </c>
      <c r="U109" s="53"/>
      <c r="V109" s="6">
        <v>31</v>
      </c>
      <c r="W109" s="8"/>
      <c r="AA109" s="23" t="s">
        <v>14</v>
      </c>
      <c r="AB109" s="49">
        <f>SUM(COUNTIF($I$79:$K$109,"&lt;&gt;"&amp;"")+COUNTIF($M$79:$Q$109,"&lt;&gt;"&amp;""))</f>
        <v>244</v>
      </c>
    </row>
    <row r="110" spans="4:34" ht="19.899999999999999" customHeight="1" thickBot="1" x14ac:dyDescent="0.3">
      <c r="D110" s="8"/>
      <c r="E110" s="104"/>
      <c r="F110" s="8"/>
      <c r="G110" s="8"/>
      <c r="H110" s="8"/>
      <c r="I110" s="8"/>
      <c r="J110" s="8"/>
      <c r="K110" s="8"/>
      <c r="L110" s="8"/>
      <c r="M110" s="8"/>
      <c r="N110" s="8"/>
      <c r="O110" s="8"/>
      <c r="P110" s="8"/>
      <c r="Q110" s="8"/>
      <c r="R110" s="8"/>
      <c r="S110" s="8"/>
      <c r="T110" s="8"/>
      <c r="U110" s="8"/>
      <c r="V110"/>
      <c r="W110" s="8"/>
      <c r="AA110" s="23" t="s">
        <v>15</v>
      </c>
      <c r="AB110" s="49">
        <f>SUM(COUNTIF($S$79:$V$109,"&lt;&gt;"&amp;"")+COUNTIF($M$79:$Q$109,"&lt;&gt;"&amp;""))</f>
        <v>275</v>
      </c>
    </row>
    <row r="111" spans="4:34" ht="19.899999999999999" customHeight="1" thickBot="1" x14ac:dyDescent="0.3">
      <c r="D111" s="8"/>
      <c r="E111" s="104"/>
      <c r="F111" s="8"/>
      <c r="G111" s="8"/>
      <c r="H111" s="8"/>
      <c r="I111" s="8"/>
      <c r="J111" s="108" t="str">
        <f>IF(OR($L$10=$AA$4,$L$10=$AA$5,$L$10=$AA$6),"Number of days attending (this term)",IF($L$10=$AA$10,"Number of days attending (this year)",IF(OR($L$10=$AA$7,$L$10=$AA$8,$L$10=$AA$9),"Number of days attending (over these 2 terms)"," Number of days attending ")))</f>
        <v>Number of days attending (this term)</v>
      </c>
      <c r="K111" s="109"/>
      <c r="L111" s="109"/>
      <c r="M111" s="110"/>
      <c r="N111" s="108" t="s">
        <v>77</v>
      </c>
      <c r="O111" s="109"/>
      <c r="P111" s="109"/>
      <c r="Q111" s="110"/>
      <c r="R111" s="108" t="str">
        <f>IF(OR($L$10=$AA$4,$L$10=$AA$5,$L$10=$AA$6), "Total hours attending (this term)", IF($L$10=$AA$10, "Total hours attending (this year)",IF(OR($L$10=$AA$7,$L$10=$AA$8,$L$10=$AA$9),"Total hours attending (over these 2 terms)","Total hours attending")))</f>
        <v>Total hours attending (this term)</v>
      </c>
      <c r="S111" s="109"/>
      <c r="T111" s="109"/>
      <c r="U111" s="110"/>
      <c r="V111"/>
      <c r="W111" s="8"/>
      <c r="AA111" s="24" t="s">
        <v>18</v>
      </c>
      <c r="AB111" s="49">
        <f>SUM($AB$106+$AB$105+$AB$107)</f>
        <v>366</v>
      </c>
    </row>
    <row r="112" spans="4:34" ht="24.6" customHeight="1" thickBot="1" x14ac:dyDescent="0.3">
      <c r="D112" s="8"/>
      <c r="E112" s="104"/>
      <c r="F112" s="8"/>
      <c r="G112" s="8"/>
      <c r="H112" s="8"/>
      <c r="I112" s="8"/>
      <c r="J112" s="111"/>
      <c r="K112" s="112"/>
      <c r="L112" s="112"/>
      <c r="M112" s="113"/>
      <c r="N112" s="111"/>
      <c r="O112" s="112"/>
      <c r="P112" s="112"/>
      <c r="Q112" s="113"/>
      <c r="R112" s="114"/>
      <c r="S112" s="115"/>
      <c r="T112" s="115"/>
      <c r="U112" s="116"/>
      <c r="V112"/>
      <c r="W112" s="8"/>
    </row>
    <row r="113" spans="4:23" ht="19.899999999999999" customHeight="1" x14ac:dyDescent="0.25">
      <c r="D113" s="8"/>
      <c r="E113" s="104"/>
      <c r="F113" s="8"/>
      <c r="G113" s="8"/>
      <c r="H113" s="8"/>
      <c r="I113" s="8"/>
      <c r="J113" s="92">
        <f>IFERROR(VLOOKUP(G114,AA105:AB111,2,FALSE)," ")</f>
        <v>122</v>
      </c>
      <c r="K113" s="93"/>
      <c r="L113" s="93"/>
      <c r="M113" s="94"/>
      <c r="N113" s="98">
        <f>IFERROR($AB$13/$J$113, " ")</f>
        <v>3.442622950819672</v>
      </c>
      <c r="O113" s="99"/>
      <c r="P113" s="99"/>
      <c r="Q113" s="100"/>
      <c r="R113" s="92">
        <f>IFERROR($AB$13," ")</f>
        <v>420</v>
      </c>
      <c r="S113" s="93"/>
      <c r="T113" s="93"/>
      <c r="U113" s="94"/>
      <c r="V113"/>
      <c r="W113" s="8"/>
    </row>
    <row r="114" spans="4:23" ht="19.899999999999999" customHeight="1" thickBot="1" x14ac:dyDescent="0.3">
      <c r="D114" s="8"/>
      <c r="E114" s="104"/>
      <c r="F114" s="8"/>
      <c r="G114" s="8" t="str">
        <f>$L$10</f>
        <v>Autumn Term</v>
      </c>
      <c r="H114" s="8"/>
      <c r="I114" s="8"/>
      <c r="J114" s="95"/>
      <c r="K114" s="96"/>
      <c r="L114" s="96"/>
      <c r="M114" s="97"/>
      <c r="N114" s="101"/>
      <c r="O114" s="102"/>
      <c r="P114" s="102"/>
      <c r="Q114" s="103"/>
      <c r="R114" s="95"/>
      <c r="S114" s="96"/>
      <c r="T114" s="96"/>
      <c r="U114" s="97"/>
      <c r="V114"/>
      <c r="W114" s="8"/>
    </row>
    <row r="115" spans="4:23" ht="19.899999999999999" customHeight="1" x14ac:dyDescent="0.25">
      <c r="D115" s="8"/>
      <c r="E115" s="8"/>
      <c r="F115" s="8"/>
      <c r="G115" s="8"/>
      <c r="H115" s="8"/>
      <c r="I115" s="8"/>
      <c r="J115" s="8"/>
      <c r="K115" s="8"/>
      <c r="L115" s="8"/>
      <c r="M115" s="8"/>
      <c r="N115" s="8"/>
      <c r="O115" s="8"/>
      <c r="P115" s="8"/>
      <c r="Q115" s="8"/>
      <c r="R115" s="8"/>
      <c r="S115" s="8"/>
      <c r="T115" s="8"/>
      <c r="U115" s="8"/>
      <c r="V115"/>
      <c r="W115" s="8"/>
    </row>
    <row r="116" spans="4:23" ht="6" customHeight="1" x14ac:dyDescent="0.25"/>
  </sheetData>
  <sheetProtection algorithmName="SHA-512" hashValue="4ORPm+FWfW2YY+BlZnllA+CcTDBcepzsyqp+URC/waePP6lg1uiKBo6eKr0z90qtDtrZlnUNzepC4TULdh0FhQ==" saltValue="14DOpa7Doa2qgztxPAYu7A==" spinCount="100000" sheet="1" objects="1" scenarios="1" selectLockedCells="1" selectUnlockedCells="1"/>
  <mergeCells count="142">
    <mergeCell ref="J111:M112"/>
    <mergeCell ref="N111:Q112"/>
    <mergeCell ref="R111:U112"/>
    <mergeCell ref="J113:M114"/>
    <mergeCell ref="N113:Q114"/>
    <mergeCell ref="R113:U114"/>
    <mergeCell ref="E71:E114"/>
    <mergeCell ref="H71:J71"/>
    <mergeCell ref="K71:V71"/>
    <mergeCell ref="K72:V72"/>
    <mergeCell ref="K73:V73"/>
    <mergeCell ref="K74:V74"/>
    <mergeCell ref="K75:V75"/>
    <mergeCell ref="S68:T69"/>
    <mergeCell ref="U68:V69"/>
    <mergeCell ref="H64:I67"/>
    <mergeCell ref="J64:L67"/>
    <mergeCell ref="M64:N67"/>
    <mergeCell ref="O64:P67"/>
    <mergeCell ref="Q64:R67"/>
    <mergeCell ref="S64:T67"/>
    <mergeCell ref="M57:N60"/>
    <mergeCell ref="O57:P60"/>
    <mergeCell ref="Q57:R60"/>
    <mergeCell ref="S57:T60"/>
    <mergeCell ref="U64:V67"/>
    <mergeCell ref="H68:I69"/>
    <mergeCell ref="J68:L69"/>
    <mergeCell ref="M68:N69"/>
    <mergeCell ref="O68:P69"/>
    <mergeCell ref="Q68:R69"/>
    <mergeCell ref="U57:V60"/>
    <mergeCell ref="H61:I62"/>
    <mergeCell ref="J61:L62"/>
    <mergeCell ref="M61:N62"/>
    <mergeCell ref="O61:P62"/>
    <mergeCell ref="Q61:R62"/>
    <mergeCell ref="S61:T62"/>
    <mergeCell ref="U61:V62"/>
    <mergeCell ref="H57:I60"/>
    <mergeCell ref="J57:L60"/>
    <mergeCell ref="Q50:R53"/>
    <mergeCell ref="S50:T53"/>
    <mergeCell ref="U50:V53"/>
    <mergeCell ref="H54:I55"/>
    <mergeCell ref="J54:L55"/>
    <mergeCell ref="M54:N55"/>
    <mergeCell ref="O54:P55"/>
    <mergeCell ref="Q54:R55"/>
    <mergeCell ref="S54:T55"/>
    <mergeCell ref="U54:V55"/>
    <mergeCell ref="Q44:R44"/>
    <mergeCell ref="S44:T44"/>
    <mergeCell ref="U44:V44"/>
    <mergeCell ref="H46:V46"/>
    <mergeCell ref="H47:V47"/>
    <mergeCell ref="E49:E69"/>
    <mergeCell ref="H50:I53"/>
    <mergeCell ref="J50:L53"/>
    <mergeCell ref="M50:N53"/>
    <mergeCell ref="O50:P53"/>
    <mergeCell ref="S42:T42"/>
    <mergeCell ref="U42:V42"/>
    <mergeCell ref="H43:I44"/>
    <mergeCell ref="K43:N43"/>
    <mergeCell ref="O43:P43"/>
    <mergeCell ref="Q43:R43"/>
    <mergeCell ref="S43:T43"/>
    <mergeCell ref="U43:V43"/>
    <mergeCell ref="K44:N44"/>
    <mergeCell ref="O44:P44"/>
    <mergeCell ref="H39:I40"/>
    <mergeCell ref="K39:N39"/>
    <mergeCell ref="O39:P39"/>
    <mergeCell ref="Q39:R39"/>
    <mergeCell ref="S39:T39"/>
    <mergeCell ref="U39:V39"/>
    <mergeCell ref="K40:N40"/>
    <mergeCell ref="O40:P40"/>
    <mergeCell ref="Q40:R40"/>
    <mergeCell ref="S40:T40"/>
    <mergeCell ref="U40:V40"/>
    <mergeCell ref="H41:I42"/>
    <mergeCell ref="K41:N41"/>
    <mergeCell ref="O41:P41"/>
    <mergeCell ref="Q41:R41"/>
    <mergeCell ref="S41:T41"/>
    <mergeCell ref="U41:V41"/>
    <mergeCell ref="K42:N42"/>
    <mergeCell ref="O42:P42"/>
    <mergeCell ref="Q42:R42"/>
    <mergeCell ref="R35:T35"/>
    <mergeCell ref="U35:V35"/>
    <mergeCell ref="H37:I38"/>
    <mergeCell ref="J37:N38"/>
    <mergeCell ref="O37:R37"/>
    <mergeCell ref="S37:T38"/>
    <mergeCell ref="U37:V38"/>
    <mergeCell ref="O38:P38"/>
    <mergeCell ref="Q38:R38"/>
    <mergeCell ref="H26:K27"/>
    <mergeCell ref="L26:N27"/>
    <mergeCell ref="P26:S27"/>
    <mergeCell ref="T26:V27"/>
    <mergeCell ref="E34:E47"/>
    <mergeCell ref="H34:V34"/>
    <mergeCell ref="H35:J35"/>
    <mergeCell ref="K35:L35"/>
    <mergeCell ref="M35:O35"/>
    <mergeCell ref="P35:Q35"/>
    <mergeCell ref="R16:V17"/>
    <mergeCell ref="H18:L18"/>
    <mergeCell ref="M18:Q18"/>
    <mergeCell ref="R18:V18"/>
    <mergeCell ref="H20:K21"/>
    <mergeCell ref="L20:N21"/>
    <mergeCell ref="P20:S21"/>
    <mergeCell ref="T20:V21"/>
    <mergeCell ref="H22:K23"/>
    <mergeCell ref="L22:N23"/>
    <mergeCell ref="P22:S23"/>
    <mergeCell ref="T22:V23"/>
    <mergeCell ref="H24:K25"/>
    <mergeCell ref="L24:N25"/>
    <mergeCell ref="P24:S25"/>
    <mergeCell ref="T24:V25"/>
    <mergeCell ref="AH7:AN10"/>
    <mergeCell ref="H8:K8"/>
    <mergeCell ref="L8:V8"/>
    <mergeCell ref="E10:E32"/>
    <mergeCell ref="H10:K11"/>
    <mergeCell ref="L10:V11"/>
    <mergeCell ref="H13:K14"/>
    <mergeCell ref="L13:V14"/>
    <mergeCell ref="H16:L17"/>
    <mergeCell ref="M16:Q17"/>
    <mergeCell ref="H3:V3"/>
    <mergeCell ref="E5:E8"/>
    <mergeCell ref="H5:K5"/>
    <mergeCell ref="L5:V5"/>
    <mergeCell ref="H7:K7"/>
    <mergeCell ref="L7:V7"/>
  </mergeCells>
  <conditionalFormatting sqref="H56">
    <cfRule type="expression" dxfId="77" priority="10">
      <formula>IF(OR($L$10=$AA$6,$L$10=$AA$5,$L$10=AA9),TRUE, FALSE)</formula>
    </cfRule>
  </conditionalFormatting>
  <conditionalFormatting sqref="H63">
    <cfRule type="expression" dxfId="76" priority="11">
      <formula>IF(OR($L$10=$AA$4,$L$10=$AA$5,$L$10=$AA$7),TRUE, FALSE)</formula>
    </cfRule>
  </conditionalFormatting>
  <conditionalFormatting sqref="H35:L35">
    <cfRule type="expression" dxfId="75" priority="16">
      <formula>IF($L$10=$AA$8, TRUE, FALSE)</formula>
    </cfRule>
  </conditionalFormatting>
  <conditionalFormatting sqref="H34:V35">
    <cfRule type="expression" dxfId="74" priority="17">
      <formula>IF(OR($L$10=$AA$4, $L$10=$AA$5, $L$10=$AA$6, $L$10=0), TRUE, FALSE)</formula>
    </cfRule>
  </conditionalFormatting>
  <conditionalFormatting sqref="H49:V55">
    <cfRule type="expression" dxfId="73" priority="9">
      <formula>IF(OR($L$10=$AA$4,$L$10=$AA$6,$L$10=$AA$8),TRUE, FALSE)</formula>
    </cfRule>
  </conditionalFormatting>
  <conditionalFormatting sqref="H57:V62">
    <cfRule type="expression" dxfId="72" priority="3">
      <formula>IF(OR($L$10=$AA$6,$L$10=$AA$5,$L$10=$AA$9),TRUE, FALSE)</formula>
    </cfRule>
  </conditionalFormatting>
  <conditionalFormatting sqref="H64:V69">
    <cfRule type="expression" dxfId="71" priority="4">
      <formula>IF(OR($L$10=$AA$4,$L$10=$AA$5,$L$10=$AA$7),TRUE, FALSE)</formula>
    </cfRule>
  </conditionalFormatting>
  <conditionalFormatting sqref="I78:K109 S78:V109">
    <cfRule type="expression" dxfId="70" priority="24">
      <formula>IF($L$10=$AA$6, TRUE, FALSE)</formula>
    </cfRule>
  </conditionalFormatting>
  <conditionalFormatting sqref="I78:K109">
    <cfRule type="expression" dxfId="69" priority="6">
      <formula>IF($L$10=$AA$9, TRUE, FALSE)</formula>
    </cfRule>
  </conditionalFormatting>
  <conditionalFormatting sqref="I78:Q109">
    <cfRule type="expression" dxfId="68" priority="20">
      <formula>IF($L$10=$AA$5, TRUE, FALSE)</formula>
    </cfRule>
  </conditionalFormatting>
  <conditionalFormatting sqref="L20">
    <cfRule type="expression" dxfId="67" priority="12">
      <formula>IF(SUM(S39:T44)&gt;L20, TRUE, FALSE)</formula>
    </cfRule>
    <cfRule type="expression" dxfId="66" priority="13">
      <formula>IF(SUM(S39:T44)&lt;L20, TRUE, FALSE)</formula>
    </cfRule>
    <cfRule type="expression" dxfId="65" priority="25">
      <formula>IF(OR(AND($L$10=$AA$4,$L$20&gt;$AC$4), AND($L$10=$AA$5,$L$20&gt;$AC$5), AND($L$10=$AA$6,$L$20&gt;$AC$6),AND($L$10=$AA$10,$L$20&gt;$AC$10), AND($L$10=$AA$7,$L$20&gt;$AC$7), AND($L$10=$AA$8,$L$20&gt;$AC$8),AND($L$10=$AA$9,$L$20&gt;$AC$9)), TRUE,FALSE)</formula>
    </cfRule>
  </conditionalFormatting>
  <conditionalFormatting sqref="L22">
    <cfRule type="expression" dxfId="64" priority="1">
      <formula>IF(AND($L$13=$AA$18,$L$22&gt;0), TRUE, FALSE)</formula>
    </cfRule>
  </conditionalFormatting>
  <conditionalFormatting sqref="L24">
    <cfRule type="expression" dxfId="63" priority="5">
      <formula>IF(AND(OR($L$13=$AA$16,$L$13=$AA$19),$L$24&gt;0), TRUE, FALSE)</formula>
    </cfRule>
  </conditionalFormatting>
  <conditionalFormatting sqref="L22:N23">
    <cfRule type="expression" dxfId="62" priority="2">
      <formula>IF($AC$27=0,TRUE,FALSE)</formula>
    </cfRule>
  </conditionalFormatting>
  <conditionalFormatting sqref="L24:N25">
    <cfRule type="expression" dxfId="61" priority="28">
      <formula>IF($AD$27=0,TRUE,FALSE)</formula>
    </cfRule>
  </conditionalFormatting>
  <conditionalFormatting sqref="M35:Q35">
    <cfRule type="expression" dxfId="60" priority="14">
      <formula>IF($L$10=$AA$9, TRUE, FALSE)</formula>
    </cfRule>
  </conditionalFormatting>
  <conditionalFormatting sqref="M78:Q109">
    <cfRule type="expression" dxfId="59" priority="8">
      <formula>IF($L$10=$AA$7, TRUE, FALSE)</formula>
    </cfRule>
  </conditionalFormatting>
  <conditionalFormatting sqref="M78:V109">
    <cfRule type="expression" dxfId="58" priority="21">
      <formula>IF($L$10=$AA$4, TRUE, FALSE)</formula>
    </cfRule>
  </conditionalFormatting>
  <conditionalFormatting sqref="R35:V35">
    <cfRule type="expression" dxfId="57" priority="15">
      <formula>IF($L$10=$AA$7, TRUE, FALSE)</formula>
    </cfRule>
  </conditionalFormatting>
  <conditionalFormatting sqref="S39 S41 S43">
    <cfRule type="expression" dxfId="56" priority="19">
      <formula>IF(SUM($S$39+$S$41+$S$43)&gt;$L$20,"TRUE","FALSE")</formula>
    </cfRule>
  </conditionalFormatting>
  <conditionalFormatting sqref="S78:V109">
    <cfRule type="expression" dxfId="55" priority="7">
      <formula>IF($L$10=$AA$8, TRUE, FALSE)</formula>
    </cfRule>
  </conditionalFormatting>
  <conditionalFormatting sqref="T20">
    <cfRule type="expression" dxfId="54" priority="26">
      <formula>IF(AND(OR($L$13=$AA$16,$L$13=$AA$19),$T$20&gt;15), TRUE, IF(AND($L$13=$AA$17,$T$20&gt;30), TRUE, FALSE))</formula>
    </cfRule>
  </conditionalFormatting>
  <conditionalFormatting sqref="T24">
    <cfRule type="expression" dxfId="53" priority="27">
      <formula>IF(AND(OR($L$13=$AA$19,$L$13=$AA$16),$T$24&gt;0), TRUE, FALSE)</formula>
    </cfRule>
  </conditionalFormatting>
  <conditionalFormatting sqref="T26">
    <cfRule type="cellIs" dxfId="52" priority="22" operator="greaterThan">
      <formula>0</formula>
    </cfRule>
    <cfRule type="cellIs" dxfId="51" priority="23" operator="lessThan">
      <formula>0</formula>
    </cfRule>
  </conditionalFormatting>
  <conditionalFormatting sqref="T22:V23">
    <cfRule type="expression" dxfId="50" priority="18">
      <formula>IF($T$22&gt;15, TRUE, FALSE)</formula>
    </cfRule>
  </conditionalFormatting>
  <dataValidations count="8">
    <dataValidation allowBlank="1" showInputMessage="1" showErrorMessage="1" prompt="There are 13 funded weeks in Summer with a maxiumum of 22 weeks available for stretched offers." sqref="U35:V35" xr:uid="{9C865869-E64F-4B6C-B57D-D7E389D5E225}"/>
    <dataValidation allowBlank="1" showInputMessage="1" showErrorMessage="1" prompt="There are 11 funded weeks in Spring with a maxiumum of 13_x000a_ weeks available for stretched offers." sqref="P35:Q35" xr:uid="{9DF49FA0-30BA-4320-B411-2A4E259F0733}"/>
    <dataValidation allowBlank="1" showInputMessage="1" showErrorMessage="1" prompt="There are 14 funded weeks in Autumn with a maxiumum of 17 weeks available for stretched offers." sqref="K35:L35" xr:uid="{5CE78989-E981-4A20-AF6A-4BEFA2C515F2}"/>
    <dataValidation type="decimal" allowBlank="1" showInputMessage="1" showErrorMessage="1" error="The number of hours you have entered exceeds the hours available to claim per week for this child." sqref="L22:N23" xr:uid="{08409EDE-D8B1-4F1A-B0E6-6A1F3090E77D}">
      <formula1>0</formula1>
      <formula2>$AC$27</formula2>
    </dataValidation>
    <dataValidation type="list" allowBlank="1" showInputMessage="1" showErrorMessage="1" sqref="L10:V11" xr:uid="{421C3242-4D30-489C-9C36-AFC33DD3676A}">
      <formula1>$AA$4:$AA$10</formula1>
    </dataValidation>
    <dataValidation type="list" allowBlank="1" showInputMessage="1" showErrorMessage="1" sqref="L13:V14" xr:uid="{49C8DBEB-29E2-461C-8D7E-AF695F2986A8}">
      <formula1>$AA$16:$AA$19</formula1>
    </dataValidation>
    <dataValidation type="whole"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36D7D599-6EDA-401A-A18C-8DC1B16EB483}">
      <formula1>0</formula1>
      <formula2>$AC$24</formula2>
    </dataValidation>
    <dataValidation type="whole" allowBlank="1" showInputMessage="1" showErrorMessage="1" error="The number of hours you have entered exceeds the hours available to claim per week for this child." sqref="L24:N25" xr:uid="{5C8B58D2-7F45-49FD-A684-872A8D5CE3EB}">
      <formula1>0</formula1>
      <formula2>$AD$27</formula2>
    </dataValidation>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2" max="16383" man="1"/>
    <brk id="69" max="16383" man="1"/>
  </row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F914-756D-4D22-954C-4A50F385EE6D}">
  <sheetPr>
    <tabColor rgb="FFD9ECFF"/>
    <pageSetUpPr autoPageBreaks="0"/>
  </sheetPr>
  <dimension ref="D1:AN115"/>
  <sheetViews>
    <sheetView showGridLines="0" showRowColHeaders="0" zoomScaleNormal="100" workbookViewId="0">
      <selection activeCell="L24" sqref="L24:N25"/>
    </sheetView>
  </sheetViews>
  <sheetFormatPr defaultColWidth="5.7109375" defaultRowHeight="19.899999999999999" customHeight="1" x14ac:dyDescent="0.25"/>
  <cols>
    <col min="1" max="5" width="5.7109375" style="9"/>
    <col min="6" max="6" width="1.42578125" style="9" customWidth="1"/>
    <col min="7" max="7" width="5.7109375" style="9" hidden="1" customWidth="1"/>
    <col min="8" max="21" width="5.7109375" style="9"/>
    <col min="22" max="22" width="5.7109375" style="46"/>
    <col min="23" max="24" width="5.7109375" style="9"/>
    <col min="25" max="26" width="5.7109375" style="9" hidden="1" customWidth="1"/>
    <col min="27" max="27" width="20.28515625" style="9" hidden="1" customWidth="1"/>
    <col min="28" max="28" width="20.85546875" style="9" hidden="1" customWidth="1"/>
    <col min="29" max="30" width="9.28515625" style="9" hidden="1" customWidth="1"/>
    <col min="31" max="31" width="10.5703125" style="9" hidden="1" customWidth="1"/>
    <col min="32" max="32" width="21.28515625" style="9" hidden="1" customWidth="1"/>
    <col min="33" max="33" width="22.28515625" style="9" hidden="1" customWidth="1"/>
    <col min="34" max="16384" width="5.7109375" style="9"/>
  </cols>
  <sheetData>
    <row r="1" spans="4:40" ht="19.899999999999999" customHeight="1" x14ac:dyDescent="0.25">
      <c r="D1" s="59" t="s">
        <v>95</v>
      </c>
    </row>
    <row r="2" spans="4:40" ht="19.899999999999999" customHeight="1" thickBot="1" x14ac:dyDescent="0.3">
      <c r="D2" s="8"/>
      <c r="E2" s="8"/>
      <c r="F2" s="8"/>
      <c r="G2" s="8"/>
      <c r="H2" s="8"/>
      <c r="I2" s="8"/>
      <c r="J2" s="8"/>
      <c r="K2" s="8"/>
      <c r="L2" s="8"/>
      <c r="M2" s="8"/>
      <c r="N2" s="8"/>
      <c r="O2" s="8"/>
      <c r="P2" s="8"/>
      <c r="Q2" s="8"/>
      <c r="R2" s="8"/>
      <c r="S2" s="8"/>
      <c r="T2" s="8"/>
      <c r="U2" s="8"/>
      <c r="V2"/>
      <c r="W2" s="8"/>
    </row>
    <row r="3" spans="4:40" ht="19.899999999999999" customHeight="1" thickBot="1" x14ac:dyDescent="0.3">
      <c r="D3" s="8"/>
      <c r="E3" s="8"/>
      <c r="F3" s="8"/>
      <c r="G3" s="8"/>
      <c r="H3" s="176" t="s">
        <v>0</v>
      </c>
      <c r="I3" s="176"/>
      <c r="J3" s="176"/>
      <c r="K3" s="176"/>
      <c r="L3" s="176"/>
      <c r="M3" s="176"/>
      <c r="N3" s="176"/>
      <c r="O3" s="176"/>
      <c r="P3" s="176"/>
      <c r="Q3" s="176"/>
      <c r="R3" s="176"/>
      <c r="S3" s="176"/>
      <c r="T3" s="176"/>
      <c r="U3" s="176"/>
      <c r="V3" s="176"/>
      <c r="W3" s="10"/>
      <c r="X3" s="11"/>
      <c r="Y3" s="11"/>
      <c r="AA3" s="12"/>
      <c r="AB3" s="13" t="s">
        <v>1</v>
      </c>
      <c r="AC3" s="13" t="s">
        <v>2</v>
      </c>
      <c r="AD3" s="13" t="s">
        <v>3</v>
      </c>
      <c r="AE3" s="14" t="s">
        <v>4</v>
      </c>
    </row>
    <row r="4" spans="4:40" ht="19.899999999999999" customHeight="1" thickBot="1" x14ac:dyDescent="0.3">
      <c r="D4" s="8"/>
      <c r="E4" s="15"/>
      <c r="F4" s="8"/>
      <c r="G4" s="8"/>
      <c r="H4" s="16"/>
      <c r="I4" s="16"/>
      <c r="J4" s="16"/>
      <c r="K4" s="16"/>
      <c r="L4" s="16"/>
      <c r="M4" s="8"/>
      <c r="N4" s="8"/>
      <c r="O4" s="8"/>
      <c r="P4" s="8"/>
      <c r="Q4" s="8"/>
      <c r="R4" s="8"/>
      <c r="S4" s="8"/>
      <c r="T4" s="8"/>
      <c r="U4" s="8"/>
      <c r="V4"/>
      <c r="W4" s="10"/>
      <c r="X4" s="11"/>
      <c r="Y4" s="11"/>
      <c r="AA4" s="17" t="s">
        <v>5</v>
      </c>
      <c r="AB4" s="18">
        <v>11</v>
      </c>
      <c r="AC4" s="18">
        <v>13</v>
      </c>
      <c r="AD4" s="18">
        <v>165</v>
      </c>
      <c r="AE4" s="19" t="str">
        <f>IF(AND($L$10=$AA$4,$L$13=$AA$16),165, IF(AND($L$10=$AA$4,$L$13=$AA$17),165, IF(AND($L$10=$AA$4,$L$13=$AA$18), 330, " ")))</f>
        <v xml:space="preserve"> </v>
      </c>
    </row>
    <row r="5" spans="4:40" ht="19.899999999999999" customHeight="1" thickBot="1" x14ac:dyDescent="0.3">
      <c r="D5" s="8"/>
      <c r="E5" s="177" t="s">
        <v>6</v>
      </c>
      <c r="F5" s="8"/>
      <c r="G5" s="8"/>
      <c r="H5" s="178" t="s">
        <v>7</v>
      </c>
      <c r="I5" s="178"/>
      <c r="J5" s="178"/>
      <c r="K5" s="178"/>
      <c r="L5" s="244" t="s">
        <v>105</v>
      </c>
      <c r="M5" s="244"/>
      <c r="N5" s="244"/>
      <c r="O5" s="244"/>
      <c r="P5" s="244"/>
      <c r="Q5" s="244"/>
      <c r="R5" s="244"/>
      <c r="S5" s="244"/>
      <c r="T5" s="244"/>
      <c r="U5" s="244"/>
      <c r="V5" s="244"/>
      <c r="W5" s="10"/>
      <c r="X5" s="11"/>
      <c r="Y5" s="11"/>
      <c r="AA5" s="20" t="s">
        <v>8</v>
      </c>
      <c r="AB5" s="9">
        <v>14</v>
      </c>
      <c r="AC5" s="9">
        <v>17</v>
      </c>
      <c r="AD5" s="9">
        <v>210</v>
      </c>
      <c r="AE5" s="21" t="str">
        <f>IF(AND($L$10=$AA$5,$L$13=$AA$16),210, IF(AND($L$10=$AA$5,$L$13=$AA$17),210, IF(AND($L$10=$AA$5,$L$13=$AA$18), 420, " ")))</f>
        <v xml:space="preserve"> </v>
      </c>
    </row>
    <row r="6" spans="4:40" ht="8.4499999999999993" customHeight="1" thickBot="1" x14ac:dyDescent="0.3">
      <c r="D6" s="8"/>
      <c r="E6" s="177"/>
      <c r="F6" s="8"/>
      <c r="G6" s="8"/>
      <c r="H6" s="10"/>
      <c r="I6" s="10"/>
      <c r="J6" s="10"/>
      <c r="K6" s="10"/>
      <c r="L6" s="10"/>
      <c r="M6" s="8"/>
      <c r="N6" s="8"/>
      <c r="O6" s="8"/>
      <c r="P6" s="8"/>
      <c r="Q6" s="8"/>
      <c r="R6" s="8"/>
      <c r="S6" s="8"/>
      <c r="T6" s="8"/>
      <c r="U6" s="8"/>
      <c r="V6"/>
      <c r="W6" s="10"/>
      <c r="X6" s="11"/>
      <c r="Y6" s="11"/>
      <c r="AA6" s="20" t="s">
        <v>9</v>
      </c>
      <c r="AB6" s="9">
        <v>13</v>
      </c>
      <c r="AC6" s="9">
        <v>22</v>
      </c>
      <c r="AD6" s="9">
        <v>195</v>
      </c>
      <c r="AE6" s="21" t="str">
        <f>IF(AND($L$10=$AA$6,$L$13=$AA$16),195, IF(AND($L$10=$AA$6,$L$13=$AA$17),195, IF(AND($L$10=$AA$6,$L$13=$AA$18), 390, " ")))</f>
        <v xml:space="preserve"> </v>
      </c>
    </row>
    <row r="7" spans="4:40" ht="19.899999999999999" customHeight="1" thickBot="1" x14ac:dyDescent="0.3">
      <c r="D7" s="8"/>
      <c r="E7" s="177"/>
      <c r="F7" s="8"/>
      <c r="G7" s="8"/>
      <c r="H7" s="178" t="s">
        <v>10</v>
      </c>
      <c r="I7" s="178"/>
      <c r="J7" s="178"/>
      <c r="K7" s="178"/>
      <c r="L7" s="244" t="s">
        <v>107</v>
      </c>
      <c r="M7" s="244"/>
      <c r="N7" s="244"/>
      <c r="O7" s="244"/>
      <c r="P7" s="244"/>
      <c r="Q7" s="244"/>
      <c r="R7" s="244"/>
      <c r="S7" s="244"/>
      <c r="T7" s="244"/>
      <c r="U7" s="244"/>
      <c r="V7" s="244"/>
      <c r="W7" s="10"/>
      <c r="X7" s="11"/>
      <c r="Y7" s="11"/>
      <c r="AA7" s="23" t="s">
        <v>11</v>
      </c>
      <c r="AB7" s="9">
        <f>AB4+AB5</f>
        <v>25</v>
      </c>
      <c r="AC7" s="9">
        <f>AC4+AC5</f>
        <v>30</v>
      </c>
      <c r="AD7" s="9">
        <f>AD4+AD5</f>
        <v>375</v>
      </c>
      <c r="AE7" s="21">
        <f>IF(AND($L$10=$AA$7,$L$13=$AA$16),375, IF(AND($L$10=$AA$7,$L$13=$AA$17),375, IF(AND($L$10=$AA$7,$L$13=$AA$18), 750, " ")))</f>
        <v>375</v>
      </c>
      <c r="AH7" s="180" t="s">
        <v>12</v>
      </c>
      <c r="AI7" s="180"/>
      <c r="AJ7" s="180"/>
      <c r="AK7" s="180"/>
      <c r="AL7" s="180"/>
      <c r="AM7" s="180"/>
      <c r="AN7" s="180"/>
    </row>
    <row r="8" spans="4:40" ht="19.899999999999999" customHeight="1" thickBot="1" x14ac:dyDescent="0.3">
      <c r="D8" s="8"/>
      <c r="E8" s="177"/>
      <c r="F8" s="8"/>
      <c r="G8" s="8"/>
      <c r="H8" s="178" t="s">
        <v>13</v>
      </c>
      <c r="I8" s="178"/>
      <c r="J8" s="178"/>
      <c r="K8" s="178"/>
      <c r="L8" s="245">
        <v>43831</v>
      </c>
      <c r="M8" s="244"/>
      <c r="N8" s="244"/>
      <c r="O8" s="244"/>
      <c r="P8" s="244"/>
      <c r="Q8" s="244"/>
      <c r="R8" s="244"/>
      <c r="S8" s="244"/>
      <c r="T8" s="244"/>
      <c r="U8" s="244"/>
      <c r="V8" s="244"/>
      <c r="W8" s="10"/>
      <c r="X8" s="11"/>
      <c r="Y8" s="11"/>
      <c r="AA8" s="23" t="s">
        <v>14</v>
      </c>
      <c r="AB8" s="9">
        <f>AB4+AB6</f>
        <v>24</v>
      </c>
      <c r="AC8" s="9">
        <f>AC4+AC6</f>
        <v>35</v>
      </c>
      <c r="AD8" s="9">
        <f>AD4+AD6</f>
        <v>360</v>
      </c>
      <c r="AE8" s="21" t="str">
        <f>IF(AND($L$10=$AA$8,$L$13=$AA$16),360, IF(AND($L$10=$AA$8,$L$13=$AA$17),360, IF(AND($L$10=$AA$8,$L$13=$AA$18), 720, " ")))</f>
        <v xml:space="preserve"> </v>
      </c>
      <c r="AH8" s="180"/>
      <c r="AI8" s="180"/>
      <c r="AJ8" s="180"/>
      <c r="AK8" s="180"/>
      <c r="AL8" s="180"/>
      <c r="AM8" s="180"/>
      <c r="AN8" s="180"/>
    </row>
    <row r="9" spans="4:40" ht="19.899999999999999" customHeight="1" thickBot="1" x14ac:dyDescent="0.3">
      <c r="D9" s="8"/>
      <c r="E9" s="15"/>
      <c r="F9" s="8"/>
      <c r="G9" s="8"/>
      <c r="H9" s="16"/>
      <c r="I9" s="16"/>
      <c r="J9" s="16"/>
      <c r="K9" s="16"/>
      <c r="L9" s="16"/>
      <c r="M9" s="8"/>
      <c r="N9" s="8"/>
      <c r="O9" s="8"/>
      <c r="P9" s="8"/>
      <c r="Q9" s="8"/>
      <c r="R9" s="8"/>
      <c r="S9" s="8"/>
      <c r="T9" s="8"/>
      <c r="U9" s="8"/>
      <c r="V9"/>
      <c r="W9" s="10"/>
      <c r="X9" s="11"/>
      <c r="Y9" s="11"/>
      <c r="AA9" s="23" t="s">
        <v>15</v>
      </c>
      <c r="AB9" s="9">
        <f>AB6+AB5</f>
        <v>27</v>
      </c>
      <c r="AC9" s="9">
        <f>AC6+AC5</f>
        <v>39</v>
      </c>
      <c r="AD9" s="9">
        <f>AD6+AD5</f>
        <v>405</v>
      </c>
      <c r="AE9" s="21" t="str">
        <f>IF(AND($L$10=$AA$9,$L$13=$AA$16),405, IF(AND($L$10=$AA$9,$L$13=$AA$17),405, IF(AND($L$10=$AA$9,$L$13=$AA$18), 810, " ")))</f>
        <v xml:space="preserve"> </v>
      </c>
      <c r="AH9" s="180"/>
      <c r="AI9" s="180"/>
      <c r="AJ9" s="180"/>
      <c r="AK9" s="180"/>
      <c r="AL9" s="180"/>
      <c r="AM9" s="180"/>
      <c r="AN9" s="180"/>
    </row>
    <row r="10" spans="4:40" ht="19.899999999999999" customHeight="1" thickBot="1" x14ac:dyDescent="0.3">
      <c r="D10" s="8"/>
      <c r="E10" s="104" t="s">
        <v>16</v>
      </c>
      <c r="F10" s="8"/>
      <c r="G10" s="8"/>
      <c r="H10" s="182" t="s">
        <v>17</v>
      </c>
      <c r="I10" s="182"/>
      <c r="J10" s="182"/>
      <c r="K10" s="182"/>
      <c r="L10" s="246" t="s">
        <v>11</v>
      </c>
      <c r="M10" s="246"/>
      <c r="N10" s="246"/>
      <c r="O10" s="246"/>
      <c r="P10" s="246"/>
      <c r="Q10" s="246"/>
      <c r="R10" s="246"/>
      <c r="S10" s="246"/>
      <c r="T10" s="246"/>
      <c r="U10" s="246"/>
      <c r="V10" s="246"/>
      <c r="W10" s="10"/>
      <c r="X10" s="11"/>
      <c r="Y10" s="11"/>
      <c r="AA10" s="24" t="s">
        <v>18</v>
      </c>
      <c r="AB10" s="25">
        <v>38</v>
      </c>
      <c r="AC10" s="25">
        <v>52</v>
      </c>
      <c r="AD10" s="25"/>
      <c r="AE10" s="26" t="str">
        <f>IF(AND($L$10=$AA$10,$L$13=$AA$16),570, IF(AND($L$10=$AA$10,$L$13=$AA$17),570, IF(AND($L$10=$AA$10,$L$13=$AA$18), 1140, " ")))</f>
        <v xml:space="preserve"> </v>
      </c>
      <c r="AH10" s="180"/>
      <c r="AI10" s="180"/>
      <c r="AJ10" s="180"/>
      <c r="AK10" s="180"/>
      <c r="AL10" s="180"/>
      <c r="AM10" s="180"/>
      <c r="AN10" s="180"/>
    </row>
    <row r="11" spans="4:40" ht="19.899999999999999" customHeight="1" thickBot="1" x14ac:dyDescent="0.3">
      <c r="D11" s="8"/>
      <c r="E11" s="104"/>
      <c r="F11" s="8"/>
      <c r="G11" s="8"/>
      <c r="H11" s="182"/>
      <c r="I11" s="182"/>
      <c r="J11" s="182"/>
      <c r="K11" s="182"/>
      <c r="L11" s="246"/>
      <c r="M11" s="246"/>
      <c r="N11" s="246"/>
      <c r="O11" s="246"/>
      <c r="P11" s="246"/>
      <c r="Q11" s="246"/>
      <c r="R11" s="246"/>
      <c r="S11" s="246"/>
      <c r="T11" s="246"/>
      <c r="U11" s="246"/>
      <c r="V11" s="246"/>
      <c r="W11" s="10"/>
      <c r="X11" s="11"/>
      <c r="Y11" s="11"/>
      <c r="AH11" s="22"/>
      <c r="AI11" s="22"/>
      <c r="AJ11" s="22"/>
      <c r="AK11" s="22"/>
      <c r="AL11" s="22"/>
      <c r="AM11" s="22"/>
      <c r="AN11" s="22"/>
    </row>
    <row r="12" spans="4:40" ht="8.4499999999999993" customHeight="1" thickBot="1" x14ac:dyDescent="0.3">
      <c r="D12" s="8"/>
      <c r="E12" s="104"/>
      <c r="F12" s="8"/>
      <c r="G12" s="8"/>
      <c r="H12" s="8"/>
      <c r="I12" s="8"/>
      <c r="J12" s="8"/>
      <c r="K12" s="8"/>
      <c r="L12" s="8"/>
      <c r="M12" s="8"/>
      <c r="N12" s="8"/>
      <c r="O12" s="8"/>
      <c r="P12" s="8"/>
      <c r="Q12" s="8"/>
      <c r="R12" s="8"/>
      <c r="S12" s="8"/>
      <c r="T12" s="8"/>
      <c r="U12" s="8"/>
      <c r="V12"/>
      <c r="W12" s="10"/>
      <c r="X12" s="11"/>
      <c r="Y12" s="11"/>
    </row>
    <row r="13" spans="4:40" ht="19.899999999999999" customHeight="1" thickBot="1" x14ac:dyDescent="0.3">
      <c r="D13" s="8"/>
      <c r="E13" s="104"/>
      <c r="F13" s="8"/>
      <c r="G13" s="8"/>
      <c r="H13" s="182" t="s">
        <v>19</v>
      </c>
      <c r="I13" s="182"/>
      <c r="J13" s="182"/>
      <c r="K13" s="182"/>
      <c r="L13" s="246" t="s">
        <v>20</v>
      </c>
      <c r="M13" s="246"/>
      <c r="N13" s="246"/>
      <c r="O13" s="246"/>
      <c r="P13" s="246"/>
      <c r="Q13" s="246"/>
      <c r="R13" s="246"/>
      <c r="S13" s="246"/>
      <c r="T13" s="246"/>
      <c r="U13" s="246"/>
      <c r="V13" s="246"/>
      <c r="W13" s="10"/>
      <c r="X13" s="11"/>
      <c r="Y13" s="11"/>
    </row>
    <row r="14" spans="4:40" ht="19.899999999999999" customHeight="1" thickBot="1" x14ac:dyDescent="0.3">
      <c r="D14" s="8"/>
      <c r="E14" s="104"/>
      <c r="F14" s="8"/>
      <c r="G14" s="8"/>
      <c r="H14" s="182"/>
      <c r="I14" s="182"/>
      <c r="J14" s="182"/>
      <c r="K14" s="182"/>
      <c r="L14" s="246"/>
      <c r="M14" s="246"/>
      <c r="N14" s="246"/>
      <c r="O14" s="246"/>
      <c r="P14" s="246"/>
      <c r="Q14" s="246"/>
      <c r="R14" s="246"/>
      <c r="S14" s="246"/>
      <c r="T14" s="246"/>
      <c r="U14" s="246"/>
      <c r="V14" s="246"/>
      <c r="W14" s="10"/>
      <c r="X14" s="11"/>
      <c r="Y14" s="11"/>
    </row>
    <row r="15" spans="4:40" ht="8.4499999999999993" customHeight="1" thickBot="1" x14ac:dyDescent="0.3">
      <c r="D15" s="8"/>
      <c r="E15" s="104"/>
      <c r="F15" s="8"/>
      <c r="G15" s="8"/>
      <c r="H15" s="8"/>
      <c r="I15" s="8"/>
      <c r="J15" s="8"/>
      <c r="K15" s="8"/>
      <c r="L15" s="10"/>
      <c r="M15" s="10"/>
      <c r="N15" s="10"/>
      <c r="O15" s="10"/>
      <c r="P15" s="10"/>
      <c r="Q15" s="10"/>
      <c r="R15" s="10"/>
      <c r="S15" s="10"/>
      <c r="T15" s="10"/>
      <c r="U15" s="10"/>
      <c r="V15"/>
      <c r="W15" s="10"/>
      <c r="X15" s="11"/>
      <c r="Y15" s="11"/>
    </row>
    <row r="16" spans="4:40" ht="19.899999999999999" customHeight="1" thickBot="1" x14ac:dyDescent="0.3">
      <c r="D16" s="8"/>
      <c r="E16" s="104"/>
      <c r="F16" s="8"/>
      <c r="G16" s="8"/>
      <c r="H16" s="150" t="s">
        <v>21</v>
      </c>
      <c r="I16" s="150"/>
      <c r="J16" s="150"/>
      <c r="K16" s="150"/>
      <c r="L16" s="150"/>
      <c r="M16" s="150" t="s">
        <v>22</v>
      </c>
      <c r="N16" s="150"/>
      <c r="O16" s="150"/>
      <c r="P16" s="150"/>
      <c r="Q16" s="150"/>
      <c r="R16" s="150" t="s">
        <v>23</v>
      </c>
      <c r="S16" s="150"/>
      <c r="T16" s="150"/>
      <c r="U16" s="150"/>
      <c r="V16" s="150"/>
      <c r="W16" s="10"/>
      <c r="X16" s="11"/>
      <c r="Y16" s="11"/>
      <c r="AA16" s="27" t="s">
        <v>24</v>
      </c>
    </row>
    <row r="17" spans="4:28" ht="19.899999999999999" customHeight="1" thickBot="1" x14ac:dyDescent="0.3">
      <c r="D17" s="8"/>
      <c r="E17" s="104"/>
      <c r="F17" s="8"/>
      <c r="G17" s="8"/>
      <c r="H17" s="150"/>
      <c r="I17" s="150"/>
      <c r="J17" s="150"/>
      <c r="K17" s="150"/>
      <c r="L17" s="150"/>
      <c r="M17" s="150"/>
      <c r="N17" s="150"/>
      <c r="O17" s="150"/>
      <c r="P17" s="150"/>
      <c r="Q17" s="150"/>
      <c r="R17" s="150"/>
      <c r="S17" s="150"/>
      <c r="T17" s="150"/>
      <c r="U17" s="150"/>
      <c r="V17" s="150"/>
      <c r="W17" s="10"/>
      <c r="X17" s="11"/>
      <c r="Y17" s="11"/>
      <c r="AA17" s="28" t="s">
        <v>20</v>
      </c>
    </row>
    <row r="18" spans="4:28" ht="19.899999999999999" customHeight="1" thickBot="1" x14ac:dyDescent="0.3">
      <c r="D18" s="8"/>
      <c r="E18" s="104"/>
      <c r="F18" s="8"/>
      <c r="G18" s="8" t="str">
        <f>L10</f>
        <v>Autumn &amp; Spring Term</v>
      </c>
      <c r="H18" s="151">
        <f>IFERROR(VLOOKUP($G$18,$AA$4:$AE$10,2, FALSE), " ")</f>
        <v>25</v>
      </c>
      <c r="I18" s="151"/>
      <c r="J18" s="151"/>
      <c r="K18" s="151"/>
      <c r="L18" s="151"/>
      <c r="M18" s="151">
        <f>IFERROR(VLOOKUP($G$18,$AA$4:$AE$10,3, FALSE)," ")</f>
        <v>30</v>
      </c>
      <c r="N18" s="151"/>
      <c r="O18" s="151"/>
      <c r="P18" s="151"/>
      <c r="Q18" s="151"/>
      <c r="R18" s="151">
        <f>IFERROR(VLOOKUP($G$18,$AA$4:$AE$10,5, FALSE)," ")</f>
        <v>375</v>
      </c>
      <c r="S18" s="151"/>
      <c r="T18" s="151"/>
      <c r="U18" s="151"/>
      <c r="V18" s="151"/>
      <c r="W18" s="10"/>
      <c r="X18" s="11"/>
      <c r="Y18" s="11"/>
      <c r="AA18" s="29" t="s">
        <v>25</v>
      </c>
    </row>
    <row r="19" spans="4:28" ht="19.899999999999999" customHeight="1" thickBot="1" x14ac:dyDescent="0.3">
      <c r="D19" s="8"/>
      <c r="E19" s="104"/>
      <c r="F19" s="8"/>
      <c r="G19" s="8"/>
      <c r="H19" s="8"/>
      <c r="I19" s="8"/>
      <c r="J19" s="8"/>
      <c r="K19" s="8"/>
      <c r="L19" s="8"/>
      <c r="M19" s="8"/>
      <c r="N19" s="10"/>
      <c r="O19" s="10"/>
      <c r="P19" s="10"/>
      <c r="Q19" s="10"/>
      <c r="R19" s="10"/>
      <c r="S19" s="10"/>
      <c r="T19" s="10"/>
      <c r="U19" s="10"/>
      <c r="V19"/>
      <c r="W19" s="10"/>
      <c r="X19" s="11"/>
      <c r="Y19" s="11"/>
    </row>
    <row r="20" spans="4:28" ht="19.899999999999999" customHeight="1" thickBot="1" x14ac:dyDescent="0.3">
      <c r="D20" s="8"/>
      <c r="E20" s="104"/>
      <c r="F20" s="8"/>
      <c r="G20" s="8"/>
      <c r="H20" s="152" t="str">
        <f>IF(OR($L$10=$AA$4,$L$10=$AA$5,$L$10=$AA$6), "Number of weeks child attending this term", IF($L$10=$AA$10, "Number of weeks child attending this year", IF(OR($L$10=$AA$7,$L$10=$AA$8,$L$10=$AA$9), "Number of weeks child attending over 2 terms","Number of weeks child attending ")))</f>
        <v>Number of weeks child attending over 2 terms</v>
      </c>
      <c r="I20" s="152"/>
      <c r="J20" s="152"/>
      <c r="K20" s="152"/>
      <c r="L20" s="246">
        <v>28</v>
      </c>
      <c r="M20" s="246"/>
      <c r="N20" s="246"/>
      <c r="O20"/>
      <c r="P20" s="154" t="s">
        <v>26</v>
      </c>
      <c r="Q20" s="155"/>
      <c r="R20" s="155"/>
      <c r="S20" s="156"/>
      <c r="T20" s="160">
        <f>IFERROR(($L$22+$L$24)*$H$18/$L$20," ")</f>
        <v>13.392857142857142</v>
      </c>
      <c r="U20" s="161"/>
      <c r="V20" s="162"/>
      <c r="W20" s="10"/>
      <c r="X20" s="11"/>
      <c r="AA20" s="9" t="s">
        <v>27</v>
      </c>
      <c r="AB20" s="9">
        <f>(L24+L22)*H18</f>
        <v>375</v>
      </c>
    </row>
    <row r="21" spans="4:28" ht="19.899999999999999" customHeight="1" thickBot="1" x14ac:dyDescent="0.3">
      <c r="D21" s="8"/>
      <c r="E21" s="104"/>
      <c r="F21" s="8"/>
      <c r="G21" s="8"/>
      <c r="H21" s="152"/>
      <c r="I21" s="152"/>
      <c r="J21" s="152"/>
      <c r="K21" s="152"/>
      <c r="L21" s="246"/>
      <c r="M21" s="246"/>
      <c r="N21" s="246"/>
      <c r="O21"/>
      <c r="P21" s="157"/>
      <c r="Q21" s="158"/>
      <c r="R21" s="158"/>
      <c r="S21" s="159"/>
      <c r="T21" s="163"/>
      <c r="U21" s="164"/>
      <c r="V21" s="165"/>
      <c r="W21" s="10"/>
      <c r="X21" s="11"/>
    </row>
    <row r="22" spans="4:28" ht="19.899999999999999" customHeight="1" thickBot="1" x14ac:dyDescent="0.3">
      <c r="D22" s="8"/>
      <c r="E22" s="104"/>
      <c r="F22" s="8"/>
      <c r="G22" s="8"/>
      <c r="H22" s="152" t="s">
        <v>28</v>
      </c>
      <c r="I22" s="152"/>
      <c r="J22" s="152"/>
      <c r="K22" s="152"/>
      <c r="L22" s="246">
        <v>15</v>
      </c>
      <c r="M22" s="246"/>
      <c r="N22" s="246"/>
      <c r="O22"/>
      <c r="P22" s="168" t="s">
        <v>29</v>
      </c>
      <c r="Q22" s="169"/>
      <c r="R22" s="169"/>
      <c r="S22" s="183"/>
      <c r="T22" s="185">
        <f>IFERROR(L22*H18/L20, " ")</f>
        <v>13.392857142857142</v>
      </c>
      <c r="U22" s="173"/>
      <c r="V22" s="174"/>
      <c r="W22" s="8"/>
    </row>
    <row r="23" spans="4:28" ht="19.899999999999999" customHeight="1" thickBot="1" x14ac:dyDescent="0.3">
      <c r="D23" s="8"/>
      <c r="E23" s="104"/>
      <c r="F23" s="8"/>
      <c r="G23" s="8"/>
      <c r="H23" s="152"/>
      <c r="I23" s="152"/>
      <c r="J23" s="152"/>
      <c r="K23" s="152"/>
      <c r="L23" s="246"/>
      <c r="M23" s="246"/>
      <c r="N23" s="246"/>
      <c r="O23"/>
      <c r="P23" s="171"/>
      <c r="Q23" s="158"/>
      <c r="R23" s="158"/>
      <c r="S23" s="184"/>
      <c r="T23" s="186"/>
      <c r="U23" s="164"/>
      <c r="V23" s="175"/>
      <c r="W23" s="8"/>
    </row>
    <row r="24" spans="4:28" ht="19.899999999999999" customHeight="1" thickBot="1" x14ac:dyDescent="0.3">
      <c r="D24" s="8"/>
      <c r="E24" s="104"/>
      <c r="F24" s="8"/>
      <c r="G24" s="8"/>
      <c r="H24" s="152" t="s">
        <v>30</v>
      </c>
      <c r="I24" s="152"/>
      <c r="J24" s="152"/>
      <c r="K24" s="152"/>
      <c r="L24" s="246">
        <v>0</v>
      </c>
      <c r="M24" s="246"/>
      <c r="N24" s="246"/>
      <c r="O24"/>
      <c r="P24" s="168" t="s">
        <v>31</v>
      </c>
      <c r="Q24" s="169"/>
      <c r="R24" s="169"/>
      <c r="S24" s="183"/>
      <c r="T24" s="185">
        <f>IFERROR(L24*H18/L20, " ")</f>
        <v>0</v>
      </c>
      <c r="U24" s="173"/>
      <c r="V24" s="174"/>
      <c r="W24" s="8"/>
    </row>
    <row r="25" spans="4:28" ht="19.899999999999999" customHeight="1" thickBot="1" x14ac:dyDescent="0.3">
      <c r="D25" s="8"/>
      <c r="E25" s="104"/>
      <c r="F25" s="8"/>
      <c r="G25" s="8"/>
      <c r="H25" s="152"/>
      <c r="I25" s="152"/>
      <c r="J25" s="152"/>
      <c r="K25" s="152"/>
      <c r="L25" s="246"/>
      <c r="M25" s="246"/>
      <c r="N25" s="246"/>
      <c r="O25" s="8"/>
      <c r="P25" s="171"/>
      <c r="Q25" s="158"/>
      <c r="R25" s="158"/>
      <c r="S25" s="184"/>
      <c r="T25" s="186"/>
      <c r="U25" s="164"/>
      <c r="V25" s="175"/>
      <c r="W25" s="8"/>
    </row>
    <row r="26" spans="4:28" ht="19.899999999999999" customHeight="1" thickBot="1" x14ac:dyDescent="0.3">
      <c r="D26" s="8"/>
      <c r="E26" s="104"/>
      <c r="F26" s="8"/>
      <c r="G26" s="8"/>
      <c r="H26" s="166" t="s">
        <v>32</v>
      </c>
      <c r="I26" s="166"/>
      <c r="J26" s="166"/>
      <c r="K26" s="166"/>
      <c r="L26" s="167" t="str">
        <f>IF(AND($L$20&gt;11,$L$10=$AA$4),"Stretched",IF(AND($L$20&gt;13,$L$10=$AA$6),"Stretched",IF(AND($L$20&gt;14,$L$10=$AA$5),"Stretched",IF(AND($L$20&gt;$AB$7,$L$10=$AA$7),"Stretched",IF(AND($L$20&gt;$AB$8,$L$10=$AA$8),"Stretched",IF(AND($L$20&gt;$AB$9,$L$10=$AA$9),"Stretched",IF(AND($L$20&lt;=$AB$7,$L$10=$AA$7),"Term Time",IF(AND($L$20&lt;=$AB$8,$L$10=$AA$8),"Term Time",IF(AND($L$20&lt;=$AB$9,$L$10=$AA$9),"Term Time",IF(AND($L$20&lt;=14,$L$10=$AA$5),"Term Time",IF(AND($L$20&lt;=11,$L$10=$AA$4),"Term Time",IF(AND($L$20&lt;=13,$L$10=$AA$6),"Term Time",IF(AND($L$20&lt;=38,$L$10=$AA$10),"Term Time",IF(AND($L$20&gt;38,$L$10=$AA$10),"Stretched"," "))))))))))))))</f>
        <v>Stretched</v>
      </c>
      <c r="M26" s="167"/>
      <c r="N26" s="167"/>
      <c r="O26" s="8"/>
      <c r="P26" s="168" t="str">
        <f>IF(OR($L$10=$AA$4,$L$10=$AA$5,$L$10=$AA$6), "Unallocated Hours (this term)", IF($L$10=$AA$10, "Unallocated Hours (this year)", IF(OR($L$10=$AA$7,$L$10=$AA$8,$L$10=$AA$9), "Unallocated hours for these 2 terms", " ")))</f>
        <v>Unallocated hours for these 2 terms</v>
      </c>
      <c r="Q26" s="169"/>
      <c r="R26" s="169"/>
      <c r="S26" s="170"/>
      <c r="T26" s="172">
        <f>IFERROR(R18-(L20*T20), " ")</f>
        <v>0</v>
      </c>
      <c r="U26" s="173"/>
      <c r="V26" s="174"/>
      <c r="W26" s="8"/>
      <c r="AA26" s="30"/>
    </row>
    <row r="27" spans="4:28" ht="19.899999999999999" customHeight="1" thickBot="1" x14ac:dyDescent="0.3">
      <c r="D27" s="8"/>
      <c r="E27" s="104"/>
      <c r="F27" s="8"/>
      <c r="G27" s="8"/>
      <c r="H27" s="166"/>
      <c r="I27" s="166"/>
      <c r="J27" s="166"/>
      <c r="K27" s="166"/>
      <c r="L27" s="167"/>
      <c r="M27" s="167"/>
      <c r="N27" s="167"/>
      <c r="O27" s="8"/>
      <c r="P27" s="171"/>
      <c r="Q27" s="158"/>
      <c r="R27" s="158"/>
      <c r="S27" s="159"/>
      <c r="T27" s="163"/>
      <c r="U27" s="164"/>
      <c r="V27" s="175"/>
      <c r="W27" s="8"/>
      <c r="AA27" s="30"/>
    </row>
    <row r="28" spans="4:28" ht="15" x14ac:dyDescent="0.25">
      <c r="D28" s="8"/>
      <c r="E28" s="104"/>
      <c r="F28" s="8"/>
      <c r="G28" s="8"/>
      <c r="H28" s="31" t="str">
        <f>IF(OR(AND(L10=AA4,L20&gt;AC4), AND(L10=AA5,L20&gt;AC5), AND(L10=AA6,L20&gt;AC6),AND(L10=AA10,L20&gt;AC10), AND(L10=AA7,L20&gt;AC7), AND(L10=AA8,L20&gt;AC8),AND(L10=AA9,L20&gt;AC9)), "The number of weeks attending is greater than is available.", " ")</f>
        <v xml:space="preserve"> </v>
      </c>
      <c r="I28" s="8"/>
      <c r="J28" s="8"/>
      <c r="K28" s="8"/>
      <c r="L28" s="8"/>
      <c r="M28" s="8"/>
      <c r="N28" s="8"/>
      <c r="O28" s="8"/>
      <c r="P28" s="8"/>
      <c r="Q28" s="8"/>
      <c r="R28" s="8"/>
      <c r="S28" s="8"/>
      <c r="T28" s="8"/>
      <c r="U28" s="8"/>
      <c r="V28"/>
      <c r="W28" s="8"/>
    </row>
    <row r="29" spans="4:28" ht="15" x14ac:dyDescent="0.25">
      <c r="D29" s="8"/>
      <c r="E29" s="104"/>
      <c r="F29" s="8"/>
      <c r="G29" s="8"/>
      <c r="H29" s="31" t="str">
        <f>IF(AND(OR(L13=AA17,L13=AA16),L24&gt;0), "This child is not entitled to Extended hours funding.", " ")</f>
        <v xml:space="preserve"> </v>
      </c>
      <c r="I29" s="8"/>
      <c r="J29" s="8"/>
      <c r="K29" s="8"/>
      <c r="L29" s="8"/>
      <c r="M29" s="8"/>
      <c r="N29" s="8"/>
      <c r="O29" s="8"/>
      <c r="P29" s="8"/>
      <c r="Q29" s="8"/>
      <c r="R29" s="8"/>
      <c r="S29" s="8"/>
      <c r="T29" s="8"/>
      <c r="U29" s="8"/>
      <c r="V29"/>
      <c r="W29" s="8"/>
    </row>
    <row r="30" spans="4:28" ht="15" x14ac:dyDescent="0.25">
      <c r="D30" s="8"/>
      <c r="E30" s="104"/>
      <c r="F30" s="8"/>
      <c r="G30" s="8"/>
      <c r="H30" s="31" t="str">
        <f>IF(AND(OR($L$13=$AA$17,$L$13=$AA$16),$T$20&gt;15), "You cannot claim more than 15 hours per week.", IF(AND($L$13=$AA$18,$T$20&gt;30), "You cannot claim more than 30 hours per week.", " "))</f>
        <v xml:space="preserve"> </v>
      </c>
      <c r="I30" s="8"/>
      <c r="J30" s="8"/>
      <c r="K30" s="8"/>
      <c r="L30" s="8"/>
      <c r="M30" s="8"/>
      <c r="N30" s="8"/>
      <c r="O30" s="8"/>
      <c r="P30" s="8"/>
      <c r="Q30" s="8"/>
      <c r="R30" s="8"/>
      <c r="S30" s="8"/>
      <c r="T30" s="8"/>
      <c r="U30" s="8"/>
      <c r="V30"/>
      <c r="W30" s="8"/>
    </row>
    <row r="31" spans="4:28" ht="15" x14ac:dyDescent="0.25">
      <c r="D31" s="8"/>
      <c r="E31" s="104"/>
      <c r="F31" s="8"/>
      <c r="G31" s="8"/>
      <c r="H31" s="31" t="str">
        <f>IF(OR($T$22&gt;15,$T$24&gt;15), "You cannot claim more than 15 Universal or 15 Extended hours per week.", " ")</f>
        <v xml:space="preserve"> </v>
      </c>
      <c r="I31" s="8"/>
      <c r="J31" s="8"/>
      <c r="K31" s="8"/>
      <c r="L31" s="8"/>
      <c r="M31" s="8"/>
      <c r="N31" s="8"/>
      <c r="O31" s="8"/>
      <c r="P31" s="8"/>
      <c r="Q31" s="8"/>
      <c r="R31" s="8"/>
      <c r="S31" s="8"/>
      <c r="T31" s="8"/>
      <c r="U31" s="8"/>
      <c r="V31"/>
      <c r="W31" s="8"/>
    </row>
    <row r="32" spans="4:28" ht="19.899999999999999" customHeight="1" thickBot="1" x14ac:dyDescent="0.3">
      <c r="D32" s="8"/>
      <c r="E32" s="8"/>
      <c r="F32" s="8"/>
      <c r="G32" s="8"/>
      <c r="H32" s="8"/>
      <c r="I32" s="8"/>
      <c r="J32" s="8"/>
      <c r="K32" s="8"/>
      <c r="L32" s="8"/>
      <c r="M32" s="8"/>
      <c r="N32" s="8"/>
      <c r="O32" s="8"/>
      <c r="P32" s="8"/>
      <c r="Q32" s="8"/>
      <c r="R32" s="8"/>
      <c r="S32" s="8"/>
      <c r="T32" s="8"/>
      <c r="U32" s="8"/>
      <c r="V32"/>
      <c r="W32" s="8"/>
    </row>
    <row r="33" spans="4:23" ht="19.899999999999999" customHeight="1" thickBot="1" x14ac:dyDescent="0.3">
      <c r="D33" s="8"/>
      <c r="E33" s="104" t="s">
        <v>33</v>
      </c>
      <c r="F33" s="8"/>
      <c r="G33" s="8"/>
      <c r="H33" s="137" t="s">
        <v>34</v>
      </c>
      <c r="I33" s="138"/>
      <c r="J33" s="138"/>
      <c r="K33" s="138"/>
      <c r="L33" s="138"/>
      <c r="M33" s="138"/>
      <c r="N33" s="138"/>
      <c r="O33" s="138"/>
      <c r="P33" s="138"/>
      <c r="Q33" s="138"/>
      <c r="R33" s="138"/>
      <c r="S33" s="138"/>
      <c r="T33" s="138"/>
      <c r="U33" s="138"/>
      <c r="V33" s="139"/>
      <c r="W33" s="8"/>
    </row>
    <row r="34" spans="4:23" ht="19.899999999999999" customHeight="1" thickBot="1" x14ac:dyDescent="0.3">
      <c r="D34" s="8"/>
      <c r="E34" s="104"/>
      <c r="F34" s="8"/>
      <c r="G34" s="8"/>
      <c r="H34" s="140" t="s">
        <v>35</v>
      </c>
      <c r="I34" s="141"/>
      <c r="J34" s="141"/>
      <c r="K34" s="247">
        <v>16</v>
      </c>
      <c r="L34" s="248"/>
      <c r="M34" s="141" t="s">
        <v>36</v>
      </c>
      <c r="N34" s="141"/>
      <c r="O34" s="141"/>
      <c r="P34" s="247">
        <v>12</v>
      </c>
      <c r="Q34" s="248"/>
      <c r="R34" s="141" t="s">
        <v>37</v>
      </c>
      <c r="S34" s="141"/>
      <c r="T34" s="141"/>
      <c r="U34" s="247">
        <v>22</v>
      </c>
      <c r="V34" s="248"/>
      <c r="W34" s="8"/>
    </row>
    <row r="35" spans="4:23" ht="8.4499999999999993" customHeight="1" x14ac:dyDescent="0.25">
      <c r="D35" s="8"/>
      <c r="E35" s="104"/>
      <c r="F35" s="8"/>
      <c r="G35" s="8"/>
      <c r="H35" s="8"/>
      <c r="I35" s="8"/>
      <c r="J35" s="8"/>
      <c r="K35" s="8"/>
      <c r="L35" s="8"/>
      <c r="M35" s="8"/>
      <c r="N35" s="8"/>
      <c r="O35" s="8"/>
      <c r="P35" s="8"/>
      <c r="Q35" s="8"/>
      <c r="R35" s="8"/>
      <c r="S35" s="8"/>
      <c r="T35" s="8"/>
      <c r="U35" s="8"/>
      <c r="V35"/>
      <c r="W35" s="8"/>
    </row>
    <row r="36" spans="4:23" ht="19.899999999999999" customHeight="1" x14ac:dyDescent="0.25">
      <c r="D36" s="8"/>
      <c r="E36" s="104"/>
      <c r="F36" s="8"/>
      <c r="G36" s="8"/>
      <c r="H36" s="144" t="s">
        <v>38</v>
      </c>
      <c r="I36" s="144"/>
      <c r="J36" s="144" t="s">
        <v>39</v>
      </c>
      <c r="K36" s="144"/>
      <c r="L36" s="144"/>
      <c r="M36" s="144"/>
      <c r="N36" s="144"/>
      <c r="O36" s="144" t="s">
        <v>40</v>
      </c>
      <c r="P36" s="144"/>
      <c r="Q36" s="144"/>
      <c r="R36" s="144"/>
      <c r="S36" s="145" t="s">
        <v>41</v>
      </c>
      <c r="T36" s="145"/>
      <c r="U36" s="146" t="s">
        <v>42</v>
      </c>
      <c r="V36" s="146"/>
      <c r="W36" s="8"/>
    </row>
    <row r="37" spans="4:23" ht="19.899999999999999" customHeight="1" x14ac:dyDescent="0.25">
      <c r="D37" s="8"/>
      <c r="E37" s="104"/>
      <c r="F37" s="8"/>
      <c r="G37" s="8"/>
      <c r="H37" s="144"/>
      <c r="I37" s="144"/>
      <c r="J37" s="144"/>
      <c r="K37" s="144"/>
      <c r="L37" s="144"/>
      <c r="M37" s="144"/>
      <c r="N37" s="144"/>
      <c r="O37" s="147" t="s">
        <v>43</v>
      </c>
      <c r="P37" s="147"/>
      <c r="Q37" s="147" t="s">
        <v>44</v>
      </c>
      <c r="R37" s="147"/>
      <c r="S37" s="145"/>
      <c r="T37" s="145"/>
      <c r="U37" s="146"/>
      <c r="V37" s="146"/>
      <c r="W37" s="8"/>
    </row>
    <row r="38" spans="4:23" ht="19.899999999999999" customHeight="1" x14ac:dyDescent="0.25">
      <c r="D38" s="8"/>
      <c r="E38" s="104"/>
      <c r="F38" s="8"/>
      <c r="G38" s="8"/>
      <c r="H38" s="132" t="s">
        <v>35</v>
      </c>
      <c r="I38" s="132"/>
      <c r="J38" s="32">
        <v>1</v>
      </c>
      <c r="K38" s="133" t="str">
        <f>IF(OR($L$10=$AA$5,$L$10=$AA$10, $L$10=$AA$7,$L$10=$AA$9),$L$5, " ")</f>
        <v>TEST Provider</v>
      </c>
      <c r="L38" s="133"/>
      <c r="M38" s="133"/>
      <c r="N38" s="133"/>
      <c r="O38" s="134">
        <f>IFERROR(IF($L$10=$AA$5, $T$22, IF($L$10=$AA$10,($L$22*$AB$5/$S$38), IF($L$10=$AA$7,($L$22*$AB$5/$S$38), IF($L$10=$AA$9,($L$22*$AB$5/$S$38), " ")))), " ")</f>
        <v>13.125</v>
      </c>
      <c r="P38" s="134"/>
      <c r="Q38" s="134">
        <f>IFERROR(IF($L$10=$AA$5, $T$24, IF($L$10=$AA$10,($L$24*$AB$5/$S$38), IF($L$10=$AA$7,($L$24*$AB$5/$S$38), IF($L$10=$AA$9,($L$24*$AB$5/$S$38), " ")))), " ")</f>
        <v>0</v>
      </c>
      <c r="R38" s="134"/>
      <c r="S38" s="135">
        <f>IF($L$10=$AA$5, $L$20, IF(OR($L$10=$AA$10, $L$10=$AA$7, $L$10=$AA$9),$K$34," "))</f>
        <v>16</v>
      </c>
      <c r="T38" s="136"/>
      <c r="U38" s="134">
        <f>IFERROR(IF($L$10=$AA$5, (($O$38+$Q$38)*$S$38), IF(OR($L$10=$AA$7, $L$10=$AA$9, $L$10=$AA$10), (($O$38+$Q$38)*$S$38)," "))," ")</f>
        <v>210</v>
      </c>
      <c r="V38" s="134"/>
      <c r="W38" s="8"/>
    </row>
    <row r="39" spans="4:23" ht="19.899999999999999" customHeight="1" x14ac:dyDescent="0.25">
      <c r="D39" s="8"/>
      <c r="E39" s="104"/>
      <c r="F39" s="8"/>
      <c r="G39" s="8"/>
      <c r="H39" s="132"/>
      <c r="I39" s="132"/>
      <c r="J39" s="32">
        <v>2</v>
      </c>
      <c r="K39" s="133"/>
      <c r="L39" s="133"/>
      <c r="M39" s="133"/>
      <c r="N39" s="133"/>
      <c r="O39" s="134"/>
      <c r="P39" s="134"/>
      <c r="Q39" s="134"/>
      <c r="R39" s="134"/>
      <c r="S39" s="133"/>
      <c r="T39" s="133"/>
      <c r="U39" s="134"/>
      <c r="V39" s="134"/>
      <c r="W39" s="8"/>
    </row>
    <row r="40" spans="4:23" ht="19.899999999999999" customHeight="1" x14ac:dyDescent="0.25">
      <c r="D40" s="8"/>
      <c r="E40" s="104"/>
      <c r="F40" s="8"/>
      <c r="G40" s="8"/>
      <c r="H40" s="132" t="s">
        <v>36</v>
      </c>
      <c r="I40" s="132"/>
      <c r="J40" s="32">
        <v>1</v>
      </c>
      <c r="K40" s="133" t="str">
        <f>IF(OR($L$10=$AA$4,$L$10=$AA$10, $L$10=$AA$7,$L$10=$AA$8),$L$5, " ")</f>
        <v>TEST Provider</v>
      </c>
      <c r="L40" s="133"/>
      <c r="M40" s="133"/>
      <c r="N40" s="133"/>
      <c r="O40" s="134">
        <f>IFERROR(IF($L$10=$AA$4, $T$22, IF($L$10=$AA$10,($L$22*$AB$4/$S$40), IF($L$10=$AA$7,($L$22*$AB$4/$S$40), IF($L$10=$AA$8,($L$22*$AB$4/$S$40), " ")))), " ")</f>
        <v>13.75</v>
      </c>
      <c r="P40" s="134"/>
      <c r="Q40" s="134">
        <f>IFERROR(IF($L$10=$AA$4, $T$24, IF($L$10=$AA$10,($L$24*$AB$4/$S$40), IF($L$10=$AA$7,($L$24*$AB$4/$S$40), IF($L$10=$AA$8,($L$24*$AB$4/$S$40), " ")))), " ")</f>
        <v>0</v>
      </c>
      <c r="R40" s="134"/>
      <c r="S40" s="133">
        <f>IF($L$10=$AA$4, $L$20, IF(OR($L$10=$AA$10, $L$10=$AA$7, $L$10=$AA$8),$P$34," "))</f>
        <v>12</v>
      </c>
      <c r="T40" s="133"/>
      <c r="U40" s="148">
        <f>IFERROR(IF($L$10=$AA$4, (($O$40+$Q$40)*$S$40),  IF(OR($L$10=$AA$7, $L$10=$AA$8,$L$10=$AA$10), (($O$40+$Q$40)*$S$40)," "))," ")</f>
        <v>165</v>
      </c>
      <c r="V40" s="149"/>
      <c r="W40" s="8"/>
    </row>
    <row r="41" spans="4:23" ht="19.899999999999999" customHeight="1" x14ac:dyDescent="0.25">
      <c r="D41" s="8"/>
      <c r="E41" s="104"/>
      <c r="F41" s="8"/>
      <c r="G41" s="8"/>
      <c r="H41" s="132"/>
      <c r="I41" s="132"/>
      <c r="J41" s="32">
        <v>2</v>
      </c>
      <c r="K41" s="133"/>
      <c r="L41" s="133"/>
      <c r="M41" s="133"/>
      <c r="N41" s="133"/>
      <c r="O41" s="134"/>
      <c r="P41" s="134"/>
      <c r="Q41" s="134"/>
      <c r="R41" s="134"/>
      <c r="S41" s="133"/>
      <c r="T41" s="133"/>
      <c r="U41" s="134"/>
      <c r="V41" s="134"/>
      <c r="W41" s="8"/>
    </row>
    <row r="42" spans="4:23" ht="19.899999999999999" customHeight="1" x14ac:dyDescent="0.25">
      <c r="D42" s="8"/>
      <c r="E42" s="104"/>
      <c r="F42" s="8"/>
      <c r="G42" s="8"/>
      <c r="H42" s="132" t="s">
        <v>37</v>
      </c>
      <c r="I42" s="132"/>
      <c r="J42" s="32">
        <v>1</v>
      </c>
      <c r="K42" s="133" t="str">
        <f>IF(OR($L$10=$AA$6,$L$10=$AA$10, $L$10=$AA$8,$L$10=$AA$9),$L$5, " ")</f>
        <v xml:space="preserve"> </v>
      </c>
      <c r="L42" s="133"/>
      <c r="M42" s="133"/>
      <c r="N42" s="133"/>
      <c r="O42" s="134" t="str">
        <f>IFERROR(IF($L$10=$AA$6, $T$22, IF($L$10=$AA$10,($L$22*$AB$6/$S$42), IF($L$10=$AA$9,($L$22*$AB$6/$S$42), IF($L$10=$AA$8,($L$22*$AB$6/$S$42), " ")))), " ")</f>
        <v xml:space="preserve"> </v>
      </c>
      <c r="P42" s="134"/>
      <c r="Q42" s="134" t="str">
        <f>IFERROR(IF($L$10=$AA$6, $T$24, IF($L$10=$AA$10,($L$24*$AB$6/$S$42), IF($L$10=$AA$9,($L$24*$AB$6/$S$42), IF($L$10=$AA$8,($L$24*$AB$6/$S$42), " ")))), " ")</f>
        <v xml:space="preserve"> </v>
      </c>
      <c r="R42" s="134"/>
      <c r="S42" s="133" t="str">
        <f>IF($L$10=$AA$6, $L$20, IF(OR($L$10=$AA$10, $L$10=$AA$9, $L$10=$AA$8),$U$34," "))</f>
        <v xml:space="preserve"> </v>
      </c>
      <c r="T42" s="133"/>
      <c r="U42" s="134" t="str">
        <f>IFERROR(IF($L$10=$AA$6, (($O$42+$Q$42)*$S$42), IF(OR($L$10=$AA$8, $L$10=$AA$9,$L$10=$AA$10), (($O$42+$Q$42)*$S$42)," "))," ")</f>
        <v xml:space="preserve"> </v>
      </c>
      <c r="V42" s="134"/>
      <c r="W42" s="8"/>
    </row>
    <row r="43" spans="4:23" ht="19.899999999999999" customHeight="1" x14ac:dyDescent="0.25">
      <c r="D43" s="8"/>
      <c r="E43" s="104"/>
      <c r="F43" s="8"/>
      <c r="G43" s="8"/>
      <c r="H43" s="132"/>
      <c r="I43" s="132"/>
      <c r="J43" s="32">
        <v>2</v>
      </c>
      <c r="K43" s="133"/>
      <c r="L43" s="133"/>
      <c r="M43" s="133"/>
      <c r="N43" s="133"/>
      <c r="O43" s="134"/>
      <c r="P43" s="134"/>
      <c r="Q43" s="133"/>
      <c r="R43" s="133"/>
      <c r="S43" s="133"/>
      <c r="T43" s="133"/>
      <c r="U43" s="133"/>
      <c r="V43" s="133"/>
      <c r="W43" s="8"/>
    </row>
    <row r="44" spans="4:23" ht="15" x14ac:dyDescent="0.25">
      <c r="D44" s="8"/>
      <c r="E44" s="104"/>
      <c r="F44" s="8"/>
      <c r="G44" s="8"/>
      <c r="H44" s="33" t="str">
        <f>IF(L10=AA10, "If stretching over the year, please remember to enter weeks attending per term.", " ")</f>
        <v xml:space="preserve"> </v>
      </c>
      <c r="I44" s="34"/>
      <c r="J44" s="34"/>
      <c r="K44" s="34"/>
      <c r="L44" s="34"/>
      <c r="M44" s="34"/>
      <c r="N44" s="34"/>
      <c r="O44" s="34"/>
      <c r="P44" s="34"/>
      <c r="Q44" s="34"/>
      <c r="R44" s="34"/>
      <c r="S44" s="34"/>
      <c r="T44" s="34"/>
      <c r="U44" s="34"/>
      <c r="V44" s="34"/>
      <c r="W44" s="8"/>
    </row>
    <row r="45" spans="4:23" ht="36.6" customHeight="1" x14ac:dyDescent="0.25">
      <c r="D45" s="8"/>
      <c r="E45" s="104"/>
      <c r="F45" s="8"/>
      <c r="G45" s="8"/>
      <c r="H45" s="128" t="str">
        <f>IF(SUM(S38:T43)&gt;L20, "The sum of the number of weeks you have entered per term is greater than the number of weeks the child is attending. Please edit the number of weeks the child will attend per term.", " ")</f>
        <v xml:space="preserve"> </v>
      </c>
      <c r="I45" s="128"/>
      <c r="J45" s="128"/>
      <c r="K45" s="128"/>
      <c r="L45" s="128"/>
      <c r="M45" s="128"/>
      <c r="N45" s="128"/>
      <c r="O45" s="128"/>
      <c r="P45" s="128"/>
      <c r="Q45" s="128"/>
      <c r="R45" s="128"/>
      <c r="S45" s="128"/>
      <c r="T45" s="128"/>
      <c r="U45" s="128"/>
      <c r="V45" s="128"/>
      <c r="W45" s="8"/>
    </row>
    <row r="46" spans="4:23" ht="43.15" customHeight="1" x14ac:dyDescent="0.25">
      <c r="D46" s="8"/>
      <c r="E46" s="104"/>
      <c r="F46" s="8"/>
      <c r="G46" s="8"/>
      <c r="H46" s="129" t="str">
        <f>IF(SUM(S38:T43)&lt;L20, "The sum of the number of weeks you have entered per term is lower than the number of weeks the child is attending. Please edit the number of weeks the child will attend per term.", " ")</f>
        <v xml:space="preserve"> </v>
      </c>
      <c r="I46" s="129"/>
      <c r="J46" s="129"/>
      <c r="K46" s="129"/>
      <c r="L46" s="129"/>
      <c r="M46" s="129"/>
      <c r="N46" s="129"/>
      <c r="O46" s="129"/>
      <c r="P46" s="129"/>
      <c r="Q46" s="129"/>
      <c r="R46" s="129"/>
      <c r="S46" s="129"/>
      <c r="T46" s="129"/>
      <c r="U46" s="129"/>
      <c r="V46" s="129"/>
      <c r="W46" s="8"/>
    </row>
    <row r="47" spans="4:23" ht="19.899999999999999" customHeight="1" x14ac:dyDescent="0.25">
      <c r="D47" s="8"/>
      <c r="E47" s="35"/>
      <c r="F47" s="8"/>
      <c r="G47" s="8"/>
      <c r="H47" s="8"/>
      <c r="I47" s="8"/>
      <c r="J47" s="8"/>
      <c r="K47" s="8"/>
      <c r="L47" s="8"/>
      <c r="M47" s="8"/>
      <c r="N47" s="8"/>
      <c r="O47" s="8"/>
      <c r="P47" s="8"/>
      <c r="Q47" s="8"/>
      <c r="R47" s="8"/>
      <c r="S47" s="8"/>
      <c r="T47" s="8"/>
      <c r="U47" s="8"/>
      <c r="V47"/>
      <c r="W47" s="8"/>
    </row>
    <row r="48" spans="4:23" ht="19.899999999999999" customHeight="1" x14ac:dyDescent="0.25">
      <c r="D48" s="8"/>
      <c r="E48" s="104" t="s">
        <v>45</v>
      </c>
      <c r="F48" s="8"/>
      <c r="G48" s="8"/>
      <c r="H48" s="16" t="s">
        <v>46</v>
      </c>
      <c r="I48" s="8"/>
      <c r="J48" s="8"/>
      <c r="K48" s="8"/>
      <c r="L48" s="8"/>
      <c r="M48" s="8"/>
      <c r="N48" s="8"/>
      <c r="O48" s="8"/>
      <c r="P48" s="8"/>
      <c r="Q48" s="8"/>
      <c r="R48" s="8"/>
      <c r="S48" s="8"/>
      <c r="T48" s="8"/>
      <c r="U48" s="8"/>
      <c r="V48"/>
      <c r="W48" s="8"/>
    </row>
    <row r="49" spans="4:27" ht="19.899999999999999" customHeight="1" x14ac:dyDescent="0.25">
      <c r="D49" s="8"/>
      <c r="E49" s="104"/>
      <c r="F49" s="8"/>
      <c r="G49" s="8"/>
      <c r="H49" s="118" t="s">
        <v>47</v>
      </c>
      <c r="I49" s="119"/>
      <c r="J49" s="118" t="s">
        <v>48</v>
      </c>
      <c r="K49" s="119"/>
      <c r="L49" s="119"/>
      <c r="M49" s="118" t="s">
        <v>49</v>
      </c>
      <c r="N49" s="124"/>
      <c r="O49" s="119" t="s">
        <v>50</v>
      </c>
      <c r="P49" s="124"/>
      <c r="Q49" s="119" t="s">
        <v>51</v>
      </c>
      <c r="R49" s="124"/>
      <c r="S49" s="119" t="s">
        <v>52</v>
      </c>
      <c r="T49" s="124"/>
      <c r="U49" s="119" t="s">
        <v>53</v>
      </c>
      <c r="V49" s="124"/>
      <c r="W49" s="8"/>
    </row>
    <row r="50" spans="4:27" ht="19.899999999999999" customHeight="1" x14ac:dyDescent="0.25">
      <c r="D50" s="8"/>
      <c r="E50" s="104"/>
      <c r="F50" s="8"/>
      <c r="G50" s="8"/>
      <c r="H50" s="120"/>
      <c r="I50" s="121"/>
      <c r="J50" s="120"/>
      <c r="K50" s="121"/>
      <c r="L50" s="121"/>
      <c r="M50" s="120"/>
      <c r="N50" s="125"/>
      <c r="O50" s="121"/>
      <c r="P50" s="125"/>
      <c r="Q50" s="121"/>
      <c r="R50" s="125"/>
      <c r="S50" s="121"/>
      <c r="T50" s="125"/>
      <c r="U50" s="121"/>
      <c r="V50" s="125"/>
      <c r="W50" s="8"/>
    </row>
    <row r="51" spans="4:27" ht="19.899999999999999" customHeight="1" x14ac:dyDescent="0.25">
      <c r="D51" s="8"/>
      <c r="E51" s="104"/>
      <c r="F51" s="8"/>
      <c r="G51" s="8"/>
      <c r="H51" s="120"/>
      <c r="I51" s="121"/>
      <c r="J51" s="120"/>
      <c r="K51" s="121"/>
      <c r="L51" s="121"/>
      <c r="M51" s="120"/>
      <c r="N51" s="125"/>
      <c r="O51" s="121"/>
      <c r="P51" s="125"/>
      <c r="Q51" s="121"/>
      <c r="R51" s="125"/>
      <c r="S51" s="121"/>
      <c r="T51" s="125"/>
      <c r="U51" s="121"/>
      <c r="V51" s="125"/>
      <c r="W51" s="8"/>
    </row>
    <row r="52" spans="4:27" ht="19.899999999999999" customHeight="1" x14ac:dyDescent="0.25">
      <c r="D52" s="8"/>
      <c r="E52" s="104"/>
      <c r="F52" s="8"/>
      <c r="G52" s="8"/>
      <c r="H52" s="122"/>
      <c r="I52" s="123"/>
      <c r="J52" s="122"/>
      <c r="K52" s="123"/>
      <c r="L52" s="123"/>
      <c r="M52" s="122"/>
      <c r="N52" s="126"/>
      <c r="O52" s="123"/>
      <c r="P52" s="126"/>
      <c r="Q52" s="123"/>
      <c r="R52" s="126"/>
      <c r="S52" s="123"/>
      <c r="T52" s="126"/>
      <c r="U52" s="123"/>
      <c r="V52" s="126"/>
      <c r="W52" s="8"/>
    </row>
    <row r="53" spans="4:27" ht="19.899999999999999" customHeight="1" x14ac:dyDescent="0.25">
      <c r="D53" s="8"/>
      <c r="E53" s="104"/>
      <c r="F53" s="8"/>
      <c r="G53" s="8"/>
      <c r="H53" s="130">
        <f>IFERROR($S$38, "0.00")</f>
        <v>16</v>
      </c>
      <c r="I53" s="130"/>
      <c r="J53" s="131">
        <f>IFERROR(SUM(O38+Q38), "0.00")</f>
        <v>13.125</v>
      </c>
      <c r="K53" s="131"/>
      <c r="L53" s="131"/>
      <c r="M53" s="131">
        <f>IFERROR(U38,"0.00")</f>
        <v>210</v>
      </c>
      <c r="N53" s="131"/>
      <c r="O53" s="131">
        <f>IFERROR(O38, "0.00")</f>
        <v>13.125</v>
      </c>
      <c r="P53" s="131"/>
      <c r="Q53" s="131">
        <f>IFERROR(O38*S38, "0.00")</f>
        <v>210</v>
      </c>
      <c r="R53" s="131"/>
      <c r="S53" s="131">
        <f>IFERROR(Q38, "0.00")</f>
        <v>0</v>
      </c>
      <c r="T53" s="131"/>
      <c r="U53" s="131">
        <f>IFERROR(Q38*S38, "0.00")</f>
        <v>0</v>
      </c>
      <c r="V53" s="131"/>
      <c r="W53" s="8"/>
    </row>
    <row r="54" spans="4:27" ht="19.899999999999999" customHeight="1" x14ac:dyDescent="0.25">
      <c r="D54" s="8"/>
      <c r="E54" s="104"/>
      <c r="F54" s="8"/>
      <c r="G54" s="8"/>
      <c r="H54" s="130"/>
      <c r="I54" s="130"/>
      <c r="J54" s="131"/>
      <c r="K54" s="131"/>
      <c r="L54" s="131"/>
      <c r="M54" s="131"/>
      <c r="N54" s="131"/>
      <c r="O54" s="131"/>
      <c r="P54" s="131"/>
      <c r="Q54" s="131"/>
      <c r="R54" s="131"/>
      <c r="S54" s="131"/>
      <c r="T54" s="131"/>
      <c r="U54" s="131"/>
      <c r="V54" s="131"/>
      <c r="W54" s="8"/>
    </row>
    <row r="55" spans="4:27" ht="19.899999999999999" customHeight="1" x14ac:dyDescent="0.25">
      <c r="D55" s="8"/>
      <c r="E55" s="104"/>
      <c r="F55" s="8"/>
      <c r="G55" s="8"/>
      <c r="H55" s="36" t="s">
        <v>54</v>
      </c>
      <c r="I55"/>
      <c r="J55"/>
      <c r="K55"/>
      <c r="L55"/>
      <c r="M55"/>
      <c r="N55" s="8"/>
      <c r="O55"/>
      <c r="P55" s="8"/>
      <c r="Q55"/>
      <c r="R55" s="8"/>
      <c r="S55"/>
      <c r="T55" s="8"/>
      <c r="U55"/>
      <c r="V55"/>
      <c r="W55" s="8"/>
    </row>
    <row r="56" spans="4:27" ht="19.899999999999999" customHeight="1" x14ac:dyDescent="0.25">
      <c r="D56" s="8"/>
      <c r="E56" s="104"/>
      <c r="F56" s="8"/>
      <c r="G56" s="8"/>
      <c r="H56" s="118" t="s">
        <v>47</v>
      </c>
      <c r="I56" s="119"/>
      <c r="J56" s="118" t="s">
        <v>48</v>
      </c>
      <c r="K56" s="119"/>
      <c r="L56" s="119"/>
      <c r="M56" s="118" t="s">
        <v>49</v>
      </c>
      <c r="N56" s="124"/>
      <c r="O56" s="119" t="s">
        <v>50</v>
      </c>
      <c r="P56" s="124"/>
      <c r="Q56" s="119" t="s">
        <v>51</v>
      </c>
      <c r="R56" s="124"/>
      <c r="S56" s="119" t="s">
        <v>52</v>
      </c>
      <c r="T56" s="124"/>
      <c r="U56" s="119" t="s">
        <v>53</v>
      </c>
      <c r="V56" s="124"/>
      <c r="W56" s="8"/>
    </row>
    <row r="57" spans="4:27" ht="19.899999999999999" customHeight="1" x14ac:dyDescent="0.25">
      <c r="D57" s="8"/>
      <c r="E57" s="104"/>
      <c r="F57" s="8"/>
      <c r="G57" s="8"/>
      <c r="H57" s="120"/>
      <c r="I57" s="121"/>
      <c r="J57" s="120"/>
      <c r="K57" s="121"/>
      <c r="L57" s="121"/>
      <c r="M57" s="120"/>
      <c r="N57" s="125"/>
      <c r="O57" s="121"/>
      <c r="P57" s="125"/>
      <c r="Q57" s="121"/>
      <c r="R57" s="125"/>
      <c r="S57" s="121"/>
      <c r="T57" s="125"/>
      <c r="U57" s="121"/>
      <c r="V57" s="125"/>
      <c r="W57" s="8"/>
    </row>
    <row r="58" spans="4:27" ht="19.899999999999999" customHeight="1" x14ac:dyDescent="0.25">
      <c r="D58" s="8"/>
      <c r="E58" s="104"/>
      <c r="F58" s="8"/>
      <c r="G58" s="8"/>
      <c r="H58" s="120"/>
      <c r="I58" s="121"/>
      <c r="J58" s="120"/>
      <c r="K58" s="121"/>
      <c r="L58" s="121"/>
      <c r="M58" s="120"/>
      <c r="N58" s="125"/>
      <c r="O58" s="121"/>
      <c r="P58" s="125"/>
      <c r="Q58" s="121"/>
      <c r="R58" s="125"/>
      <c r="S58" s="121"/>
      <c r="T58" s="125"/>
      <c r="U58" s="121"/>
      <c r="V58" s="125"/>
      <c r="W58" s="8"/>
    </row>
    <row r="59" spans="4:27" ht="19.899999999999999" customHeight="1" x14ac:dyDescent="0.25">
      <c r="D59" s="8"/>
      <c r="E59" s="104"/>
      <c r="F59" s="8"/>
      <c r="G59" s="8"/>
      <c r="H59" s="122"/>
      <c r="I59" s="123"/>
      <c r="J59" s="122"/>
      <c r="K59" s="123"/>
      <c r="L59" s="123"/>
      <c r="M59" s="122"/>
      <c r="N59" s="126"/>
      <c r="O59" s="123"/>
      <c r="P59" s="126"/>
      <c r="Q59" s="123"/>
      <c r="R59" s="126"/>
      <c r="S59" s="123"/>
      <c r="T59" s="126"/>
      <c r="U59" s="123"/>
      <c r="V59" s="126"/>
      <c r="W59" s="8"/>
    </row>
    <row r="60" spans="4:27" ht="19.899999999999999" customHeight="1" x14ac:dyDescent="0.25">
      <c r="D60" s="8"/>
      <c r="E60" s="104"/>
      <c r="F60" s="8"/>
      <c r="G60" s="8"/>
      <c r="H60" s="127">
        <f>IFERROR(S40, "0.00")</f>
        <v>12</v>
      </c>
      <c r="I60" s="127"/>
      <c r="J60" s="117">
        <f>IFERROR(SUM(O40+Q40), "0.00")</f>
        <v>13.75</v>
      </c>
      <c r="K60" s="117"/>
      <c r="L60" s="117"/>
      <c r="M60" s="117">
        <f>IFERROR(U40, "0.00")</f>
        <v>165</v>
      </c>
      <c r="N60" s="117"/>
      <c r="O60" s="117">
        <f>IFERROR(O40, "0.00")</f>
        <v>13.75</v>
      </c>
      <c r="P60" s="117"/>
      <c r="Q60" s="117">
        <f>IFERROR(O40*S40, "0.00")</f>
        <v>165</v>
      </c>
      <c r="R60" s="117"/>
      <c r="S60" s="117">
        <f>IFERROR(Q40, "0.00")</f>
        <v>0</v>
      </c>
      <c r="T60" s="117"/>
      <c r="U60" s="117">
        <f>IFERROR(Q40*S40, "0.00")</f>
        <v>0</v>
      </c>
      <c r="V60" s="117"/>
      <c r="W60" s="8"/>
      <c r="AA60" s="9" t="b">
        <f>IF(OR($L$10=$AA$6,$L$10=$AA$5,$L$10=$AA$9),TRUE, FALSE)</f>
        <v>0</v>
      </c>
    </row>
    <row r="61" spans="4:27" ht="19.899999999999999" customHeight="1" x14ac:dyDescent="0.25">
      <c r="D61" s="8"/>
      <c r="E61" s="104"/>
      <c r="F61" s="8"/>
      <c r="G61" s="8"/>
      <c r="H61" s="127"/>
      <c r="I61" s="127"/>
      <c r="J61" s="117"/>
      <c r="K61" s="117"/>
      <c r="L61" s="117"/>
      <c r="M61" s="117"/>
      <c r="N61" s="117"/>
      <c r="O61" s="117"/>
      <c r="P61" s="117"/>
      <c r="Q61" s="117"/>
      <c r="R61" s="117"/>
      <c r="S61" s="117"/>
      <c r="T61" s="117"/>
      <c r="U61" s="117"/>
      <c r="V61" s="117"/>
      <c r="W61" s="8"/>
    </row>
    <row r="62" spans="4:27" ht="19.899999999999999" customHeight="1" x14ac:dyDescent="0.25">
      <c r="D62" s="8"/>
      <c r="E62" s="104"/>
      <c r="F62" s="8"/>
      <c r="G62" s="8"/>
      <c r="H62" s="36" t="s">
        <v>55</v>
      </c>
      <c r="I62"/>
      <c r="J62"/>
      <c r="K62"/>
      <c r="L62"/>
      <c r="M62"/>
      <c r="N62" s="8"/>
      <c r="O62"/>
      <c r="P62" s="8"/>
      <c r="Q62"/>
      <c r="R62" s="8"/>
      <c r="S62"/>
      <c r="T62" s="8"/>
      <c r="U62"/>
      <c r="V62"/>
      <c r="W62" s="8"/>
    </row>
    <row r="63" spans="4:27" ht="19.899999999999999" customHeight="1" x14ac:dyDescent="0.25">
      <c r="D63" s="8"/>
      <c r="E63" s="104"/>
      <c r="F63" s="8"/>
      <c r="G63" s="8"/>
      <c r="H63" s="118" t="s">
        <v>47</v>
      </c>
      <c r="I63" s="119"/>
      <c r="J63" s="118" t="s">
        <v>48</v>
      </c>
      <c r="K63" s="119"/>
      <c r="L63" s="119"/>
      <c r="M63" s="118" t="s">
        <v>49</v>
      </c>
      <c r="N63" s="124"/>
      <c r="O63" s="119" t="s">
        <v>50</v>
      </c>
      <c r="P63" s="124"/>
      <c r="Q63" s="119" t="s">
        <v>51</v>
      </c>
      <c r="R63" s="124"/>
      <c r="S63" s="119" t="s">
        <v>52</v>
      </c>
      <c r="T63" s="124"/>
      <c r="U63" s="119" t="s">
        <v>53</v>
      </c>
      <c r="V63" s="124"/>
      <c r="W63" s="8"/>
    </row>
    <row r="64" spans="4:27" ht="19.899999999999999" customHeight="1" x14ac:dyDescent="0.25">
      <c r="D64" s="8"/>
      <c r="E64" s="104"/>
      <c r="F64" s="8"/>
      <c r="G64" s="8"/>
      <c r="H64" s="120"/>
      <c r="I64" s="121"/>
      <c r="J64" s="120"/>
      <c r="K64" s="121"/>
      <c r="L64" s="121"/>
      <c r="M64" s="120"/>
      <c r="N64" s="125"/>
      <c r="O64" s="121"/>
      <c r="P64" s="125"/>
      <c r="Q64" s="121"/>
      <c r="R64" s="125"/>
      <c r="S64" s="121"/>
      <c r="T64" s="125"/>
      <c r="U64" s="121"/>
      <c r="V64" s="125"/>
      <c r="W64" s="8"/>
    </row>
    <row r="65" spans="4:23" ht="19.899999999999999" customHeight="1" x14ac:dyDescent="0.25">
      <c r="D65" s="8"/>
      <c r="E65" s="104"/>
      <c r="F65" s="8"/>
      <c r="G65" s="8"/>
      <c r="H65" s="120"/>
      <c r="I65" s="121"/>
      <c r="J65" s="120"/>
      <c r="K65" s="121"/>
      <c r="L65" s="121"/>
      <c r="M65" s="120"/>
      <c r="N65" s="125"/>
      <c r="O65" s="121"/>
      <c r="P65" s="125"/>
      <c r="Q65" s="121"/>
      <c r="R65" s="125"/>
      <c r="S65" s="121"/>
      <c r="T65" s="125"/>
      <c r="U65" s="121"/>
      <c r="V65" s="125"/>
      <c r="W65" s="8"/>
    </row>
    <row r="66" spans="4:23" ht="19.899999999999999" customHeight="1" x14ac:dyDescent="0.25">
      <c r="D66" s="8"/>
      <c r="E66" s="104"/>
      <c r="F66" s="8"/>
      <c r="G66" s="8"/>
      <c r="H66" s="122"/>
      <c r="I66" s="123"/>
      <c r="J66" s="122"/>
      <c r="K66" s="123"/>
      <c r="L66" s="123"/>
      <c r="M66" s="122"/>
      <c r="N66" s="126"/>
      <c r="O66" s="123"/>
      <c r="P66" s="126"/>
      <c r="Q66" s="123"/>
      <c r="R66" s="126"/>
      <c r="S66" s="123"/>
      <c r="T66" s="126"/>
      <c r="U66" s="123"/>
      <c r="V66" s="126"/>
      <c r="W66" s="8"/>
    </row>
    <row r="67" spans="4:23" ht="19.899999999999999" customHeight="1" x14ac:dyDescent="0.25">
      <c r="D67" s="8"/>
      <c r="E67" s="104"/>
      <c r="F67" s="8"/>
      <c r="G67" s="8"/>
      <c r="H67" s="127" t="str">
        <f>IFERROR(S42, "0.00")</f>
        <v xml:space="preserve"> </v>
      </c>
      <c r="I67" s="127"/>
      <c r="J67" s="117" t="str">
        <f>IFERROR(SUM(O42+Q42), "0.00")</f>
        <v>0.00</v>
      </c>
      <c r="K67" s="117"/>
      <c r="L67" s="117"/>
      <c r="M67" s="117" t="str">
        <f>IFERROR(U42, "0.00")</f>
        <v xml:space="preserve"> </v>
      </c>
      <c r="N67" s="117"/>
      <c r="O67" s="117" t="str">
        <f>IFERROR(O42, "0.00")</f>
        <v xml:space="preserve"> </v>
      </c>
      <c r="P67" s="117"/>
      <c r="Q67" s="117" t="str">
        <f>IFERROR(O42*S42, "0.00")</f>
        <v>0.00</v>
      </c>
      <c r="R67" s="117"/>
      <c r="S67" s="117" t="str">
        <f>IFERROR(Q42, "0.00")</f>
        <v xml:space="preserve"> </v>
      </c>
      <c r="T67" s="117"/>
      <c r="U67" s="117" t="str">
        <f>IFERROR(Q42*S42, "0.00")</f>
        <v>0.00</v>
      </c>
      <c r="V67" s="117"/>
      <c r="W67" s="37"/>
    </row>
    <row r="68" spans="4:23" ht="19.899999999999999" customHeight="1" x14ac:dyDescent="0.25">
      <c r="D68" s="8"/>
      <c r="E68" s="104"/>
      <c r="F68" s="8"/>
      <c r="G68" s="8"/>
      <c r="H68" s="127"/>
      <c r="I68" s="127"/>
      <c r="J68" s="117"/>
      <c r="K68" s="117"/>
      <c r="L68" s="117"/>
      <c r="M68" s="117"/>
      <c r="N68" s="117"/>
      <c r="O68" s="117"/>
      <c r="P68" s="117"/>
      <c r="Q68" s="117"/>
      <c r="R68" s="117"/>
      <c r="S68" s="117"/>
      <c r="T68" s="117"/>
      <c r="U68" s="117"/>
      <c r="V68" s="117"/>
      <c r="W68" s="8"/>
    </row>
    <row r="69" spans="4:23" ht="19.899999999999999" customHeight="1" x14ac:dyDescent="0.25">
      <c r="D69" s="8"/>
      <c r="E69" s="38"/>
      <c r="F69" s="8"/>
      <c r="G69" s="8"/>
      <c r="H69"/>
      <c r="I69"/>
      <c r="J69"/>
      <c r="K69"/>
      <c r="L69"/>
      <c r="M69"/>
      <c r="N69" s="8"/>
      <c r="O69"/>
      <c r="P69" s="8"/>
      <c r="Q69"/>
      <c r="R69" s="8"/>
      <c r="S69"/>
      <c r="T69" s="8"/>
      <c r="U69"/>
      <c r="V69"/>
      <c r="W69" s="8"/>
    </row>
    <row r="70" spans="4:23" ht="28.9" customHeight="1" x14ac:dyDescent="0.25">
      <c r="D70" s="8"/>
      <c r="E70" s="104" t="s">
        <v>56</v>
      </c>
      <c r="F70" s="8"/>
      <c r="G70" s="8"/>
      <c r="H70" s="105" t="s">
        <v>57</v>
      </c>
      <c r="I70" s="105"/>
      <c r="J70" s="105"/>
      <c r="K70" s="106" t="s">
        <v>58</v>
      </c>
      <c r="L70" s="106"/>
      <c r="M70" s="106"/>
      <c r="N70" s="106"/>
      <c r="O70" s="106"/>
      <c r="P70" s="106"/>
      <c r="Q70" s="106"/>
      <c r="R70" s="106"/>
      <c r="S70" s="106"/>
      <c r="T70" s="106"/>
      <c r="U70" s="106"/>
      <c r="V70" s="106"/>
      <c r="W70" s="8"/>
    </row>
    <row r="71" spans="4:23" ht="15" x14ac:dyDescent="0.25">
      <c r="D71" s="8"/>
      <c r="E71" s="104"/>
      <c r="F71" s="8"/>
      <c r="G71" s="8"/>
      <c r="H71" s="57"/>
      <c r="I71" s="57"/>
      <c r="J71" s="57"/>
      <c r="K71" s="107" t="s">
        <v>59</v>
      </c>
      <c r="L71" s="107"/>
      <c r="M71" s="107"/>
      <c r="N71" s="107"/>
      <c r="O71" s="107"/>
      <c r="P71" s="107"/>
      <c r="Q71" s="107"/>
      <c r="R71" s="107"/>
      <c r="S71" s="107"/>
      <c r="T71" s="107"/>
      <c r="U71" s="107"/>
      <c r="V71" s="107"/>
      <c r="W71" s="8"/>
    </row>
    <row r="72" spans="4:23" ht="15" x14ac:dyDescent="0.25">
      <c r="D72" s="8"/>
      <c r="E72" s="104"/>
      <c r="F72" s="8"/>
      <c r="G72" s="8"/>
      <c r="H72" s="57"/>
      <c r="I72" s="57"/>
      <c r="J72" s="57"/>
      <c r="K72" s="107" t="s">
        <v>60</v>
      </c>
      <c r="L72" s="107"/>
      <c r="M72" s="107"/>
      <c r="N72" s="107"/>
      <c r="O72" s="107"/>
      <c r="P72" s="107"/>
      <c r="Q72" s="107"/>
      <c r="R72" s="107"/>
      <c r="S72" s="107"/>
      <c r="T72" s="107"/>
      <c r="U72" s="107"/>
      <c r="V72" s="107"/>
      <c r="W72" s="8"/>
    </row>
    <row r="73" spans="4:23" ht="15" x14ac:dyDescent="0.25">
      <c r="D73" s="8"/>
      <c r="E73" s="104"/>
      <c r="F73" s="8"/>
      <c r="G73" s="8"/>
      <c r="H73" s="57"/>
      <c r="I73" s="57"/>
      <c r="J73" s="57"/>
      <c r="K73" s="107" t="s">
        <v>61</v>
      </c>
      <c r="L73" s="107"/>
      <c r="M73" s="107"/>
      <c r="N73" s="107"/>
      <c r="O73" s="107"/>
      <c r="P73" s="107"/>
      <c r="Q73" s="107"/>
      <c r="R73" s="107"/>
      <c r="S73" s="107"/>
      <c r="T73" s="107"/>
      <c r="U73" s="107"/>
      <c r="V73" s="107"/>
      <c r="W73" s="8"/>
    </row>
    <row r="74" spans="4:23" ht="15" x14ac:dyDescent="0.25">
      <c r="D74" s="8"/>
      <c r="E74" s="104"/>
      <c r="F74" s="8"/>
      <c r="G74" s="8"/>
      <c r="H74" s="57"/>
      <c r="I74" s="57"/>
      <c r="J74" s="57"/>
      <c r="K74" s="107" t="s">
        <v>62</v>
      </c>
      <c r="L74" s="107"/>
      <c r="M74" s="107"/>
      <c r="N74" s="107"/>
      <c r="O74" s="107"/>
      <c r="P74" s="107"/>
      <c r="Q74" s="107"/>
      <c r="R74" s="107"/>
      <c r="S74" s="107"/>
      <c r="T74" s="107"/>
      <c r="U74" s="107"/>
      <c r="V74" s="107"/>
      <c r="W74" s="8"/>
    </row>
    <row r="75" spans="4:23" ht="15" x14ac:dyDescent="0.25">
      <c r="D75" s="8"/>
      <c r="E75" s="104"/>
      <c r="F75" s="8"/>
      <c r="G75" s="8"/>
      <c r="H75" s="57"/>
      <c r="I75" s="57"/>
      <c r="J75" s="57"/>
      <c r="K75" s="57" t="s">
        <v>63</v>
      </c>
      <c r="L75" s="57"/>
      <c r="M75" s="57"/>
      <c r="N75" s="57"/>
      <c r="O75" s="57"/>
      <c r="P75" s="57"/>
      <c r="Q75" s="57"/>
      <c r="R75" s="57"/>
      <c r="S75" s="57"/>
      <c r="T75" s="57"/>
      <c r="U75" s="57"/>
      <c r="V75" s="57"/>
      <c r="W75" s="8"/>
    </row>
    <row r="76" spans="4:23" ht="19.899999999999999" customHeight="1" thickBot="1" x14ac:dyDescent="0.3">
      <c r="D76" s="8"/>
      <c r="E76" s="104"/>
      <c r="F76" s="8"/>
      <c r="G76" s="8"/>
      <c r="H76" s="8"/>
      <c r="I76" s="8"/>
      <c r="J76" s="8"/>
      <c r="K76" s="8"/>
      <c r="L76" s="8"/>
      <c r="M76" s="8"/>
      <c r="N76" s="8"/>
      <c r="O76" s="8"/>
      <c r="P76" s="8"/>
      <c r="Q76" s="8"/>
      <c r="R76" s="8"/>
      <c r="S76" s="8"/>
      <c r="T76" s="8"/>
      <c r="U76" s="8"/>
      <c r="V76"/>
      <c r="W76" s="8"/>
    </row>
    <row r="77" spans="4:23" ht="19.899999999999999" customHeight="1" x14ac:dyDescent="0.25">
      <c r="D77" s="8"/>
      <c r="E77" s="104"/>
      <c r="F77" s="8"/>
      <c r="G77" s="8"/>
      <c r="H77" s="8"/>
      <c r="I77" s="39" t="s">
        <v>64</v>
      </c>
      <c r="J77" s="40" t="s">
        <v>65</v>
      </c>
      <c r="K77" s="41" t="s">
        <v>66</v>
      </c>
      <c r="L77" s="8"/>
      <c r="M77" s="39" t="s">
        <v>67</v>
      </c>
      <c r="N77" s="40" t="s">
        <v>68</v>
      </c>
      <c r="O77" s="40" t="s">
        <v>69</v>
      </c>
      <c r="P77" s="40" t="s">
        <v>70</v>
      </c>
      <c r="Q77" s="41" t="s">
        <v>71</v>
      </c>
      <c r="R77" s="8"/>
      <c r="S77" s="39" t="s">
        <v>72</v>
      </c>
      <c r="T77" s="40" t="s">
        <v>73</v>
      </c>
      <c r="U77" s="40" t="s">
        <v>74</v>
      </c>
      <c r="V77" s="41" t="s">
        <v>75</v>
      </c>
      <c r="W77" s="8"/>
    </row>
    <row r="78" spans="4:23" ht="19.899999999999999" customHeight="1" x14ac:dyDescent="0.25">
      <c r="D78" s="8"/>
      <c r="E78" s="104"/>
      <c r="F78" s="8"/>
      <c r="G78" s="8"/>
      <c r="H78" s="8"/>
      <c r="I78" s="42"/>
      <c r="J78" s="43">
        <v>1</v>
      </c>
      <c r="K78" s="44">
        <v>1</v>
      </c>
      <c r="L78" s="8"/>
      <c r="M78" s="42">
        <v>1</v>
      </c>
      <c r="N78" s="43">
        <v>1</v>
      </c>
      <c r="O78" s="43">
        <v>1</v>
      </c>
      <c r="P78" s="43">
        <v>1</v>
      </c>
      <c r="Q78" s="44">
        <v>1</v>
      </c>
      <c r="R78" s="8"/>
      <c r="S78" s="42">
        <v>1</v>
      </c>
      <c r="T78" s="43"/>
      <c r="U78" s="43">
        <v>1</v>
      </c>
      <c r="V78" s="44">
        <v>1</v>
      </c>
      <c r="W78" s="8"/>
    </row>
    <row r="79" spans="4:23" ht="19.899999999999999" customHeight="1" x14ac:dyDescent="0.25">
      <c r="D79" s="8"/>
      <c r="E79" s="104"/>
      <c r="F79" s="8"/>
      <c r="G79" s="8"/>
      <c r="H79" s="8"/>
      <c r="I79" s="42"/>
      <c r="J79" s="43">
        <v>2</v>
      </c>
      <c r="K79" s="44">
        <v>2</v>
      </c>
      <c r="L79" s="8"/>
      <c r="M79" s="42">
        <v>2</v>
      </c>
      <c r="N79" s="43">
        <v>2</v>
      </c>
      <c r="O79" s="43">
        <v>2</v>
      </c>
      <c r="P79" s="43">
        <v>2</v>
      </c>
      <c r="Q79" s="44">
        <v>2</v>
      </c>
      <c r="R79" s="8"/>
      <c r="S79" s="42"/>
      <c r="T79" s="43">
        <v>2</v>
      </c>
      <c r="U79" s="43">
        <v>2</v>
      </c>
      <c r="V79" s="44"/>
      <c r="W79" s="8"/>
    </row>
    <row r="80" spans="4:23" ht="19.899999999999999" customHeight="1" x14ac:dyDescent="0.25">
      <c r="D80" s="8"/>
      <c r="E80" s="104"/>
      <c r="F80" s="8"/>
      <c r="G80" s="8"/>
      <c r="H80" s="8"/>
      <c r="I80" s="42">
        <v>3</v>
      </c>
      <c r="J80" s="43">
        <v>3</v>
      </c>
      <c r="K80" s="44">
        <v>3</v>
      </c>
      <c r="L80" s="8"/>
      <c r="M80" s="42">
        <v>3</v>
      </c>
      <c r="N80" s="43">
        <v>3</v>
      </c>
      <c r="O80" s="43">
        <v>3</v>
      </c>
      <c r="P80" s="43">
        <v>3</v>
      </c>
      <c r="Q80" s="44">
        <v>3</v>
      </c>
      <c r="R80" s="8"/>
      <c r="S80" s="42"/>
      <c r="T80" s="43">
        <v>3</v>
      </c>
      <c r="U80" s="43">
        <v>3</v>
      </c>
      <c r="V80" s="44"/>
      <c r="W80" s="8"/>
    </row>
    <row r="81" spans="4:25" ht="19.899999999999999" customHeight="1" x14ac:dyDescent="0.25">
      <c r="D81" s="8"/>
      <c r="E81" s="104"/>
      <c r="F81" s="8"/>
      <c r="G81" s="8"/>
      <c r="H81" s="45"/>
      <c r="I81" s="42">
        <v>4</v>
      </c>
      <c r="J81" s="43"/>
      <c r="K81" s="44"/>
      <c r="L81" s="8"/>
      <c r="M81" s="42">
        <v>4</v>
      </c>
      <c r="N81" s="43">
        <v>4</v>
      </c>
      <c r="O81" s="43">
        <v>4</v>
      </c>
      <c r="P81" s="43">
        <v>4</v>
      </c>
      <c r="Q81" s="44">
        <v>4</v>
      </c>
      <c r="R81" s="8"/>
      <c r="S81" s="42">
        <v>4</v>
      </c>
      <c r="T81" s="43">
        <v>4</v>
      </c>
      <c r="U81" s="43"/>
      <c r="V81" s="44">
        <v>4</v>
      </c>
      <c r="W81" s="8"/>
    </row>
    <row r="82" spans="4:25" ht="19.899999999999999" customHeight="1" x14ac:dyDescent="0.25">
      <c r="D82" s="8"/>
      <c r="E82" s="104"/>
      <c r="F82" s="8"/>
      <c r="G82" s="8"/>
      <c r="H82" s="45"/>
      <c r="I82" s="42">
        <v>5</v>
      </c>
      <c r="J82" s="43"/>
      <c r="K82" s="44"/>
      <c r="L82" s="8"/>
      <c r="M82" s="42">
        <v>5</v>
      </c>
      <c r="N82" s="43">
        <v>5</v>
      </c>
      <c r="O82" s="43">
        <v>5</v>
      </c>
      <c r="P82" s="43">
        <v>5</v>
      </c>
      <c r="Q82" s="44">
        <v>5</v>
      </c>
      <c r="R82" s="8"/>
      <c r="S82" s="42">
        <v>5</v>
      </c>
      <c r="T82" s="43">
        <v>5</v>
      </c>
      <c r="U82" s="43"/>
      <c r="V82" s="44">
        <v>5</v>
      </c>
      <c r="W82" s="8"/>
    </row>
    <row r="83" spans="4:25" ht="19.899999999999999" customHeight="1" x14ac:dyDescent="0.25">
      <c r="D83" s="8"/>
      <c r="E83" s="104"/>
      <c r="F83" s="8"/>
      <c r="G83" s="8"/>
      <c r="H83"/>
      <c r="I83" s="42">
        <v>6</v>
      </c>
      <c r="J83" s="43">
        <v>6</v>
      </c>
      <c r="K83" s="44">
        <v>6</v>
      </c>
      <c r="L83" s="8"/>
      <c r="M83" s="42">
        <v>6</v>
      </c>
      <c r="N83" s="43">
        <v>6</v>
      </c>
      <c r="O83" s="43">
        <v>6</v>
      </c>
      <c r="P83" s="43">
        <v>6</v>
      </c>
      <c r="Q83" s="44">
        <v>6</v>
      </c>
      <c r="R83" s="8"/>
      <c r="S83" s="42">
        <v>6</v>
      </c>
      <c r="T83" s="43">
        <v>6</v>
      </c>
      <c r="U83" s="43">
        <v>6</v>
      </c>
      <c r="V83" s="44">
        <v>6</v>
      </c>
      <c r="W83"/>
      <c r="X83" s="46"/>
      <c r="Y83" s="46"/>
    </row>
    <row r="84" spans="4:25" ht="19.899999999999999" customHeight="1" x14ac:dyDescent="0.25">
      <c r="D84" s="8"/>
      <c r="E84" s="104"/>
      <c r="F84" s="8"/>
      <c r="G84" s="8"/>
      <c r="H84"/>
      <c r="I84" s="42"/>
      <c r="J84" s="43">
        <v>7</v>
      </c>
      <c r="K84" s="44">
        <v>7</v>
      </c>
      <c r="L84" s="8"/>
      <c r="M84" s="42">
        <v>7</v>
      </c>
      <c r="N84" s="43">
        <v>7</v>
      </c>
      <c r="O84" s="43">
        <v>7</v>
      </c>
      <c r="P84" s="43">
        <v>7</v>
      </c>
      <c r="Q84" s="44">
        <v>7</v>
      </c>
      <c r="R84" s="8"/>
      <c r="S84" s="42">
        <v>7</v>
      </c>
      <c r="T84" s="43"/>
      <c r="U84" s="43">
        <v>7</v>
      </c>
      <c r="V84" s="44">
        <v>7</v>
      </c>
      <c r="W84"/>
      <c r="X84" s="46"/>
      <c r="Y84" s="46"/>
    </row>
    <row r="85" spans="4:25" ht="19.899999999999999" customHeight="1" x14ac:dyDescent="0.25">
      <c r="D85" s="8"/>
      <c r="E85" s="104"/>
      <c r="F85" s="8"/>
      <c r="G85" s="8"/>
      <c r="H85"/>
      <c r="I85" s="42"/>
      <c r="J85" s="43">
        <v>8</v>
      </c>
      <c r="K85" s="44">
        <v>8</v>
      </c>
      <c r="L85" s="8"/>
      <c r="M85" s="42">
        <v>8</v>
      </c>
      <c r="N85" s="43">
        <v>8</v>
      </c>
      <c r="O85" s="43">
        <v>8</v>
      </c>
      <c r="P85" s="43">
        <v>8</v>
      </c>
      <c r="Q85" s="44">
        <v>8</v>
      </c>
      <c r="R85" s="8"/>
      <c r="S85" s="42">
        <v>8</v>
      </c>
      <c r="T85" s="43"/>
      <c r="U85" s="43">
        <v>8</v>
      </c>
      <c r="V85" s="44">
        <v>8</v>
      </c>
      <c r="W85"/>
      <c r="X85" s="46"/>
      <c r="Y85" s="46"/>
    </row>
    <row r="86" spans="4:25" ht="19.899999999999999" customHeight="1" x14ac:dyDescent="0.25">
      <c r="D86" s="8"/>
      <c r="E86" s="104"/>
      <c r="F86" s="8"/>
      <c r="G86" s="8"/>
      <c r="H86"/>
      <c r="I86" s="42">
        <v>9</v>
      </c>
      <c r="J86" s="43">
        <v>9</v>
      </c>
      <c r="K86" s="44">
        <v>9</v>
      </c>
      <c r="L86" s="8"/>
      <c r="M86" s="42">
        <v>9</v>
      </c>
      <c r="N86" s="43">
        <v>9</v>
      </c>
      <c r="O86" s="43">
        <v>9</v>
      </c>
      <c r="P86" s="43">
        <v>9</v>
      </c>
      <c r="Q86" s="44">
        <v>9</v>
      </c>
      <c r="R86" s="8"/>
      <c r="S86" s="42"/>
      <c r="T86" s="43">
        <v>9</v>
      </c>
      <c r="U86" s="43">
        <v>9</v>
      </c>
      <c r="V86" s="44"/>
      <c r="W86"/>
      <c r="X86" s="46"/>
      <c r="Y86" s="46"/>
    </row>
    <row r="87" spans="4:25" ht="19.899999999999999" customHeight="1" x14ac:dyDescent="0.25">
      <c r="D87" s="8"/>
      <c r="E87" s="104"/>
      <c r="F87" s="8"/>
      <c r="G87" s="8"/>
      <c r="H87"/>
      <c r="I87" s="42">
        <v>10</v>
      </c>
      <c r="J87" s="43">
        <v>10</v>
      </c>
      <c r="K87" s="44">
        <v>10</v>
      </c>
      <c r="L87" s="8"/>
      <c r="M87" s="42">
        <v>10</v>
      </c>
      <c r="N87" s="43">
        <v>10</v>
      </c>
      <c r="O87" s="43">
        <v>10</v>
      </c>
      <c r="P87" s="43">
        <v>10</v>
      </c>
      <c r="Q87" s="44">
        <v>10</v>
      </c>
      <c r="R87" s="8"/>
      <c r="S87" s="42"/>
      <c r="T87" s="43">
        <v>10</v>
      </c>
      <c r="U87" s="43">
        <v>10</v>
      </c>
      <c r="V87" s="44"/>
      <c r="W87"/>
      <c r="X87" s="46"/>
      <c r="Y87" s="46"/>
    </row>
    <row r="88" spans="4:25" ht="19.899999999999999" customHeight="1" x14ac:dyDescent="0.25">
      <c r="D88" s="8"/>
      <c r="E88" s="104"/>
      <c r="F88" s="8"/>
      <c r="G88" s="8"/>
      <c r="H88"/>
      <c r="I88" s="42">
        <v>11</v>
      </c>
      <c r="J88" s="43"/>
      <c r="K88" s="44"/>
      <c r="L88" s="8"/>
      <c r="M88" s="42">
        <v>11</v>
      </c>
      <c r="N88" s="43">
        <v>11</v>
      </c>
      <c r="O88" s="43">
        <v>11</v>
      </c>
      <c r="P88" s="43">
        <v>11</v>
      </c>
      <c r="Q88" s="44">
        <v>11</v>
      </c>
      <c r="R88" s="8"/>
      <c r="S88" s="42">
        <v>11</v>
      </c>
      <c r="T88" s="43">
        <v>11</v>
      </c>
      <c r="U88" s="43"/>
      <c r="V88" s="44">
        <v>11</v>
      </c>
      <c r="W88"/>
      <c r="X88" s="46"/>
      <c r="Y88" s="46"/>
    </row>
    <row r="89" spans="4:25" ht="19.899999999999999" customHeight="1" x14ac:dyDescent="0.25">
      <c r="D89" s="8"/>
      <c r="E89" s="104"/>
      <c r="F89" s="8"/>
      <c r="G89" s="8"/>
      <c r="H89"/>
      <c r="I89" s="42">
        <v>12</v>
      </c>
      <c r="J89" s="43"/>
      <c r="K89" s="44"/>
      <c r="L89" s="8"/>
      <c r="M89" s="42">
        <v>12</v>
      </c>
      <c r="N89" s="43">
        <v>12</v>
      </c>
      <c r="O89" s="43">
        <v>12</v>
      </c>
      <c r="P89" s="43">
        <v>12</v>
      </c>
      <c r="Q89" s="44">
        <v>12</v>
      </c>
      <c r="R89" s="8"/>
      <c r="S89" s="42">
        <v>12</v>
      </c>
      <c r="T89" s="43">
        <v>12</v>
      </c>
      <c r="U89" s="43"/>
      <c r="V89" s="44">
        <v>12</v>
      </c>
      <c r="W89"/>
      <c r="X89" s="46"/>
      <c r="Y89" s="46"/>
    </row>
    <row r="90" spans="4:25" ht="19.899999999999999" customHeight="1" x14ac:dyDescent="0.25">
      <c r="D90" s="8"/>
      <c r="E90" s="104"/>
      <c r="F90" s="8"/>
      <c r="G90" s="8"/>
      <c r="H90"/>
      <c r="I90" s="42">
        <v>13</v>
      </c>
      <c r="J90" s="43">
        <v>13</v>
      </c>
      <c r="K90" s="44">
        <v>13</v>
      </c>
      <c r="L90" s="8"/>
      <c r="M90" s="42">
        <v>13</v>
      </c>
      <c r="N90" s="43">
        <v>13</v>
      </c>
      <c r="O90" s="43">
        <v>13</v>
      </c>
      <c r="P90" s="43">
        <v>13</v>
      </c>
      <c r="Q90" s="44">
        <v>13</v>
      </c>
      <c r="R90" s="8"/>
      <c r="S90" s="42">
        <v>13</v>
      </c>
      <c r="T90" s="43">
        <v>13</v>
      </c>
      <c r="U90" s="43">
        <v>13</v>
      </c>
      <c r="V90" s="44">
        <v>13</v>
      </c>
      <c r="W90"/>
      <c r="X90" s="46"/>
      <c r="Y90" s="46"/>
    </row>
    <row r="91" spans="4:25" ht="19.899999999999999" customHeight="1" x14ac:dyDescent="0.25">
      <c r="D91" s="8"/>
      <c r="E91" s="104"/>
      <c r="F91" s="8"/>
      <c r="G91" s="8"/>
      <c r="H91"/>
      <c r="I91" s="42"/>
      <c r="J91" s="43">
        <v>14</v>
      </c>
      <c r="K91" s="44">
        <v>14</v>
      </c>
      <c r="L91" s="8"/>
      <c r="M91" s="42">
        <v>14</v>
      </c>
      <c r="N91" s="43">
        <v>14</v>
      </c>
      <c r="O91" s="43">
        <v>14</v>
      </c>
      <c r="P91" s="43">
        <v>14</v>
      </c>
      <c r="Q91" s="44">
        <v>14</v>
      </c>
      <c r="R91" s="8"/>
      <c r="S91" s="42">
        <v>14</v>
      </c>
      <c r="T91" s="43"/>
      <c r="U91" s="43">
        <v>14</v>
      </c>
      <c r="V91" s="44">
        <v>14</v>
      </c>
      <c r="W91"/>
      <c r="X91" s="46"/>
      <c r="Y91" s="46"/>
    </row>
    <row r="92" spans="4:25" ht="19.899999999999999" customHeight="1" x14ac:dyDescent="0.25">
      <c r="D92" s="8"/>
      <c r="E92" s="104"/>
      <c r="F92" s="8"/>
      <c r="G92" s="8"/>
      <c r="H92"/>
      <c r="I92" s="42"/>
      <c r="J92" s="43">
        <v>15</v>
      </c>
      <c r="K92" s="44">
        <v>15</v>
      </c>
      <c r="L92" s="8"/>
      <c r="M92" s="42">
        <v>15</v>
      </c>
      <c r="N92" s="43">
        <v>15</v>
      </c>
      <c r="O92" s="43">
        <v>15</v>
      </c>
      <c r="P92" s="43">
        <v>15</v>
      </c>
      <c r="Q92" s="44">
        <v>15</v>
      </c>
      <c r="R92" s="8"/>
      <c r="S92" s="42">
        <v>15</v>
      </c>
      <c r="T92" s="43"/>
      <c r="U92" s="43">
        <v>15</v>
      </c>
      <c r="V92" s="44">
        <v>15</v>
      </c>
      <c r="W92"/>
      <c r="X92" s="46"/>
      <c r="Y92" s="46"/>
    </row>
    <row r="93" spans="4:25" ht="19.899999999999999" customHeight="1" x14ac:dyDescent="0.25">
      <c r="D93" s="8"/>
      <c r="E93" s="104"/>
      <c r="F93" s="8"/>
      <c r="G93" s="8"/>
      <c r="H93" s="8"/>
      <c r="I93" s="42">
        <v>16</v>
      </c>
      <c r="J93" s="43">
        <v>16</v>
      </c>
      <c r="K93" s="44">
        <v>16</v>
      </c>
      <c r="L93" s="8"/>
      <c r="M93" s="42">
        <v>16</v>
      </c>
      <c r="N93" s="43">
        <v>16</v>
      </c>
      <c r="O93" s="43">
        <v>16</v>
      </c>
      <c r="P93" s="43">
        <v>16</v>
      </c>
      <c r="Q93" s="44">
        <v>16</v>
      </c>
      <c r="R93" s="8"/>
      <c r="S93" s="42"/>
      <c r="T93" s="43">
        <v>16</v>
      </c>
      <c r="U93" s="43">
        <v>16</v>
      </c>
      <c r="V93" s="44"/>
      <c r="W93" s="8"/>
    </row>
    <row r="94" spans="4:25" ht="19.899999999999999" customHeight="1" x14ac:dyDescent="0.25">
      <c r="D94" s="8"/>
      <c r="E94" s="104"/>
      <c r="F94" s="8"/>
      <c r="G94" s="8"/>
      <c r="H94" s="8"/>
      <c r="I94" s="42">
        <v>17</v>
      </c>
      <c r="J94" s="43">
        <v>17</v>
      </c>
      <c r="K94" s="44">
        <v>17</v>
      </c>
      <c r="L94" s="8"/>
      <c r="M94" s="42">
        <v>17</v>
      </c>
      <c r="N94" s="43">
        <v>17</v>
      </c>
      <c r="O94" s="43">
        <v>17</v>
      </c>
      <c r="P94" s="43">
        <v>17</v>
      </c>
      <c r="Q94" s="44">
        <v>17</v>
      </c>
      <c r="R94" s="8"/>
      <c r="S94" s="42"/>
      <c r="T94" s="43">
        <v>17</v>
      </c>
      <c r="U94" s="43">
        <v>17</v>
      </c>
      <c r="V94" s="44"/>
      <c r="W94" s="8"/>
    </row>
    <row r="95" spans="4:25" ht="19.899999999999999" customHeight="1" x14ac:dyDescent="0.25">
      <c r="D95" s="8"/>
      <c r="E95" s="104"/>
      <c r="F95" s="8"/>
      <c r="G95" s="8"/>
      <c r="H95" s="8"/>
      <c r="I95" s="42">
        <v>18</v>
      </c>
      <c r="J95" s="43"/>
      <c r="K95" s="44"/>
      <c r="L95" s="8"/>
      <c r="M95" s="42">
        <v>18</v>
      </c>
      <c r="N95" s="43">
        <v>18</v>
      </c>
      <c r="O95" s="43">
        <v>18</v>
      </c>
      <c r="P95" s="43">
        <v>18</v>
      </c>
      <c r="Q95" s="44">
        <v>18</v>
      </c>
      <c r="R95" s="8"/>
      <c r="S95" s="42">
        <v>18</v>
      </c>
      <c r="T95" s="43">
        <v>18</v>
      </c>
      <c r="U95" s="43"/>
      <c r="V95" s="44">
        <v>18</v>
      </c>
      <c r="W95" s="8"/>
    </row>
    <row r="96" spans="4:25" ht="19.899999999999999" customHeight="1" x14ac:dyDescent="0.25">
      <c r="D96" s="8"/>
      <c r="E96" s="104"/>
      <c r="F96" s="8"/>
      <c r="G96" s="8"/>
      <c r="H96" s="8"/>
      <c r="I96" s="42">
        <v>19</v>
      </c>
      <c r="J96" s="43"/>
      <c r="K96" s="44"/>
      <c r="L96" s="8"/>
      <c r="M96" s="42">
        <v>19</v>
      </c>
      <c r="N96" s="43">
        <v>19</v>
      </c>
      <c r="O96" s="43">
        <v>19</v>
      </c>
      <c r="P96" s="43">
        <v>19</v>
      </c>
      <c r="Q96" s="44">
        <v>19</v>
      </c>
      <c r="R96" s="8"/>
      <c r="S96" s="42">
        <v>19</v>
      </c>
      <c r="T96" s="43">
        <v>19</v>
      </c>
      <c r="U96" s="43"/>
      <c r="V96" s="44">
        <v>19</v>
      </c>
      <c r="W96" s="8"/>
    </row>
    <row r="97" spans="4:34" ht="19.899999999999999" customHeight="1" x14ac:dyDescent="0.25">
      <c r="D97" s="8"/>
      <c r="E97" s="104"/>
      <c r="F97" s="8"/>
      <c r="G97" s="8"/>
      <c r="H97" s="8"/>
      <c r="I97" s="42">
        <v>20</v>
      </c>
      <c r="J97" s="43">
        <v>20</v>
      </c>
      <c r="K97" s="44">
        <v>20</v>
      </c>
      <c r="L97" s="8"/>
      <c r="M97" s="42">
        <v>20</v>
      </c>
      <c r="N97" s="43">
        <v>20</v>
      </c>
      <c r="O97" s="43">
        <v>20</v>
      </c>
      <c r="P97" s="43">
        <v>20</v>
      </c>
      <c r="Q97" s="44">
        <v>20</v>
      </c>
      <c r="R97" s="8"/>
      <c r="S97" s="42">
        <v>20</v>
      </c>
      <c r="T97" s="43">
        <v>20</v>
      </c>
      <c r="U97" s="43">
        <v>20</v>
      </c>
      <c r="V97" s="44">
        <v>20</v>
      </c>
      <c r="W97" s="8"/>
    </row>
    <row r="98" spans="4:34" ht="19.899999999999999" customHeight="1" x14ac:dyDescent="0.25">
      <c r="D98" s="8"/>
      <c r="E98" s="104"/>
      <c r="F98" s="8"/>
      <c r="G98" s="8"/>
      <c r="H98" s="8"/>
      <c r="I98" s="42"/>
      <c r="J98" s="43">
        <v>21</v>
      </c>
      <c r="K98" s="44">
        <v>21</v>
      </c>
      <c r="L98" s="8"/>
      <c r="M98" s="42">
        <v>21</v>
      </c>
      <c r="N98" s="43">
        <v>21</v>
      </c>
      <c r="O98" s="43">
        <v>21</v>
      </c>
      <c r="P98" s="43">
        <v>21</v>
      </c>
      <c r="Q98" s="44">
        <v>21</v>
      </c>
      <c r="R98" s="8"/>
      <c r="S98" s="42">
        <v>21</v>
      </c>
      <c r="T98" s="43"/>
      <c r="U98" s="43">
        <v>21</v>
      </c>
      <c r="V98" s="44">
        <v>21</v>
      </c>
      <c r="W98" s="8"/>
    </row>
    <row r="99" spans="4:34" ht="19.899999999999999" customHeight="1" x14ac:dyDescent="0.25">
      <c r="D99" s="8"/>
      <c r="E99" s="104"/>
      <c r="F99" s="8"/>
      <c r="G99" s="8"/>
      <c r="H99" s="8"/>
      <c r="I99" s="42"/>
      <c r="J99" s="43">
        <v>22</v>
      </c>
      <c r="K99" s="44">
        <v>22</v>
      </c>
      <c r="L99" s="8"/>
      <c r="M99" s="42">
        <v>22</v>
      </c>
      <c r="N99" s="43">
        <v>22</v>
      </c>
      <c r="O99" s="43">
        <v>22</v>
      </c>
      <c r="P99" s="43">
        <v>22</v>
      </c>
      <c r="Q99" s="44">
        <v>22</v>
      </c>
      <c r="R99" s="8"/>
      <c r="S99" s="42">
        <v>22</v>
      </c>
      <c r="T99" s="43"/>
      <c r="U99" s="43">
        <v>22</v>
      </c>
      <c r="V99" s="44">
        <v>22</v>
      </c>
      <c r="W99" s="8"/>
    </row>
    <row r="100" spans="4:34" ht="19.899999999999999" customHeight="1" x14ac:dyDescent="0.25">
      <c r="D100" s="8"/>
      <c r="E100" s="104"/>
      <c r="F100" s="8"/>
      <c r="G100" s="8"/>
      <c r="H100" s="8"/>
      <c r="I100" s="42">
        <v>23</v>
      </c>
      <c r="J100" s="43">
        <v>23</v>
      </c>
      <c r="K100" s="44">
        <v>23</v>
      </c>
      <c r="L100" s="8"/>
      <c r="M100" s="42">
        <v>23</v>
      </c>
      <c r="N100" s="43">
        <v>23</v>
      </c>
      <c r="O100" s="43">
        <v>23</v>
      </c>
      <c r="P100" s="43">
        <v>23</v>
      </c>
      <c r="Q100" s="44">
        <v>23</v>
      </c>
      <c r="R100" s="8"/>
      <c r="S100" s="42"/>
      <c r="T100" s="43">
        <v>23</v>
      </c>
      <c r="U100" s="43">
        <v>23</v>
      </c>
      <c r="V100" s="44"/>
      <c r="W100" s="8"/>
      <c r="AA100" s="46"/>
      <c r="AB100" s="46"/>
      <c r="AC100" s="46"/>
      <c r="AD100" s="46"/>
      <c r="AE100" s="46"/>
      <c r="AF100" s="46"/>
      <c r="AG100" s="46"/>
      <c r="AH100" s="46"/>
    </row>
    <row r="101" spans="4:34" ht="19.899999999999999" customHeight="1" x14ac:dyDescent="0.25">
      <c r="D101" s="8"/>
      <c r="E101" s="104"/>
      <c r="F101" s="8"/>
      <c r="G101" s="8"/>
      <c r="H101" s="8"/>
      <c r="I101" s="42">
        <v>24</v>
      </c>
      <c r="J101" s="43">
        <v>24</v>
      </c>
      <c r="K101" s="44">
        <v>24</v>
      </c>
      <c r="L101" s="8"/>
      <c r="M101" s="42">
        <v>24</v>
      </c>
      <c r="N101" s="43">
        <v>24</v>
      </c>
      <c r="O101" s="43">
        <v>24</v>
      </c>
      <c r="P101" s="43">
        <v>24</v>
      </c>
      <c r="Q101" s="44">
        <v>24</v>
      </c>
      <c r="R101" s="8"/>
      <c r="S101" s="42"/>
      <c r="T101" s="43">
        <v>24</v>
      </c>
      <c r="U101" s="43">
        <v>24</v>
      </c>
      <c r="V101" s="44"/>
      <c r="W101" s="8"/>
      <c r="AA101" s="46"/>
      <c r="AB101" s="46"/>
      <c r="AC101" s="46"/>
      <c r="AD101" s="46"/>
      <c r="AE101" s="46"/>
      <c r="AF101" s="46"/>
      <c r="AG101" s="46"/>
      <c r="AH101" s="46"/>
    </row>
    <row r="102" spans="4:34" ht="19.899999999999999" customHeight="1" thickBot="1" x14ac:dyDescent="0.3">
      <c r="D102" s="8"/>
      <c r="E102" s="104"/>
      <c r="F102" s="8"/>
      <c r="G102" s="8"/>
      <c r="H102" s="8"/>
      <c r="I102" s="42">
        <v>25</v>
      </c>
      <c r="J102" s="43"/>
      <c r="K102" s="44"/>
      <c r="L102" s="8"/>
      <c r="M102" s="42">
        <v>25</v>
      </c>
      <c r="N102" s="43">
        <v>25</v>
      </c>
      <c r="O102" s="43">
        <v>25</v>
      </c>
      <c r="P102" s="43">
        <v>25</v>
      </c>
      <c r="Q102" s="44">
        <v>25</v>
      </c>
      <c r="R102" s="8"/>
      <c r="S102" s="42">
        <v>25</v>
      </c>
      <c r="T102" s="43">
        <v>25</v>
      </c>
      <c r="U102" s="43"/>
      <c r="V102" s="44"/>
      <c r="W102" s="8"/>
    </row>
    <row r="103" spans="4:34" ht="19.899999999999999" customHeight="1" thickBot="1" x14ac:dyDescent="0.3">
      <c r="D103" s="8"/>
      <c r="E103" s="104"/>
      <c r="F103" s="8"/>
      <c r="G103" s="8"/>
      <c r="H103" s="8"/>
      <c r="I103" s="42">
        <v>26</v>
      </c>
      <c r="J103" s="43"/>
      <c r="K103" s="44"/>
      <c r="L103" s="8"/>
      <c r="M103" s="42">
        <v>26</v>
      </c>
      <c r="N103" s="43">
        <v>26</v>
      </c>
      <c r="O103" s="43">
        <v>26</v>
      </c>
      <c r="P103" s="43">
        <v>26</v>
      </c>
      <c r="Q103" s="44">
        <v>26</v>
      </c>
      <c r="R103" s="8"/>
      <c r="S103" s="42">
        <v>26</v>
      </c>
      <c r="T103" s="43">
        <v>26</v>
      </c>
      <c r="U103" s="43"/>
      <c r="V103" s="44"/>
      <c r="W103" s="8"/>
      <c r="AB103" s="47" t="s">
        <v>76</v>
      </c>
    </row>
    <row r="104" spans="4:34" ht="19.899999999999999" customHeight="1" thickBot="1" x14ac:dyDescent="0.3">
      <c r="D104" s="8"/>
      <c r="E104" s="104"/>
      <c r="F104" s="8"/>
      <c r="G104" s="8"/>
      <c r="H104" s="8"/>
      <c r="I104" s="42">
        <v>27</v>
      </c>
      <c r="J104" s="43">
        <v>27</v>
      </c>
      <c r="K104" s="44">
        <v>27</v>
      </c>
      <c r="L104" s="8"/>
      <c r="M104" s="42">
        <v>27</v>
      </c>
      <c r="N104" s="43">
        <v>27</v>
      </c>
      <c r="O104" s="43">
        <v>27</v>
      </c>
      <c r="P104" s="43">
        <v>27</v>
      </c>
      <c r="Q104" s="44">
        <v>27</v>
      </c>
      <c r="R104" s="8"/>
      <c r="S104" s="42">
        <v>27</v>
      </c>
      <c r="T104" s="43">
        <v>27</v>
      </c>
      <c r="U104" s="43">
        <v>27</v>
      </c>
      <c r="V104" s="44">
        <v>27</v>
      </c>
      <c r="W104" s="8"/>
      <c r="AA104" s="17" t="s">
        <v>5</v>
      </c>
      <c r="AB104" s="48">
        <f>COUNTIF($I$78:$K$108,"&lt;&gt;"&amp;"")</f>
        <v>62</v>
      </c>
    </row>
    <row r="105" spans="4:34" ht="19.899999999999999" customHeight="1" thickBot="1" x14ac:dyDescent="0.3">
      <c r="D105" s="8"/>
      <c r="E105" s="104"/>
      <c r="F105" s="8"/>
      <c r="G105" s="8"/>
      <c r="H105" s="8"/>
      <c r="I105" s="42"/>
      <c r="J105" s="43">
        <v>28</v>
      </c>
      <c r="K105" s="44">
        <v>28</v>
      </c>
      <c r="L105" s="8"/>
      <c r="M105" s="42">
        <v>28</v>
      </c>
      <c r="N105" s="43">
        <v>28</v>
      </c>
      <c r="O105" s="43">
        <v>28</v>
      </c>
      <c r="P105" s="43">
        <v>28</v>
      </c>
      <c r="Q105" s="44">
        <v>28</v>
      </c>
      <c r="R105" s="8"/>
      <c r="S105" s="42">
        <v>28</v>
      </c>
      <c r="T105" s="43"/>
      <c r="U105" s="43">
        <v>28</v>
      </c>
      <c r="V105" s="44">
        <v>28</v>
      </c>
      <c r="W105" s="8"/>
      <c r="AA105" s="20" t="s">
        <v>8</v>
      </c>
      <c r="AB105" s="49">
        <f>COUNTIF($S$78:$V$108,"&lt;&gt;"&amp;"")</f>
        <v>84</v>
      </c>
    </row>
    <row r="106" spans="4:34" ht="19.899999999999999" customHeight="1" thickBot="1" x14ac:dyDescent="0.3">
      <c r="D106" s="8"/>
      <c r="E106" s="104"/>
      <c r="F106" s="8"/>
      <c r="G106" s="8"/>
      <c r="H106" s="8"/>
      <c r="I106" s="42"/>
      <c r="J106" s="50"/>
      <c r="K106" s="44">
        <v>29</v>
      </c>
      <c r="L106" s="8"/>
      <c r="M106" s="42">
        <v>29</v>
      </c>
      <c r="N106" s="43">
        <v>29</v>
      </c>
      <c r="O106" s="43">
        <v>29</v>
      </c>
      <c r="P106" s="43">
        <v>29</v>
      </c>
      <c r="Q106" s="44">
        <v>29</v>
      </c>
      <c r="R106" s="8"/>
      <c r="S106" s="42">
        <v>29</v>
      </c>
      <c r="T106" s="43"/>
      <c r="U106" s="43">
        <v>29</v>
      </c>
      <c r="V106" s="44">
        <v>29</v>
      </c>
      <c r="W106" s="8"/>
      <c r="AA106" s="20" t="s">
        <v>9</v>
      </c>
      <c r="AB106" s="49">
        <f>COUNTIF($M$78:$Q$108,"&lt;&gt;"&amp;"")</f>
        <v>153</v>
      </c>
    </row>
    <row r="107" spans="4:34" ht="19.899999999999999" customHeight="1" thickBot="1" x14ac:dyDescent="0.3">
      <c r="D107" s="8"/>
      <c r="E107" s="104"/>
      <c r="F107" s="8"/>
      <c r="G107" s="8"/>
      <c r="H107" s="8"/>
      <c r="I107" s="42">
        <v>30</v>
      </c>
      <c r="J107" s="51"/>
      <c r="K107" s="44"/>
      <c r="L107" s="8"/>
      <c r="M107" s="42">
        <v>30</v>
      </c>
      <c r="N107" s="43">
        <v>30</v>
      </c>
      <c r="O107" s="43">
        <v>30</v>
      </c>
      <c r="P107" s="43">
        <v>30</v>
      </c>
      <c r="Q107" s="44">
        <v>30</v>
      </c>
      <c r="R107" s="8"/>
      <c r="S107" s="42"/>
      <c r="T107" s="43">
        <v>30</v>
      </c>
      <c r="U107" s="43">
        <v>30</v>
      </c>
      <c r="V107" s="44"/>
      <c r="W107" s="8"/>
      <c r="AA107" s="23" t="s">
        <v>11</v>
      </c>
      <c r="AB107" s="49">
        <f>SUM(COUNTIF($I$78:$K$108,"&lt;&gt;"&amp;"")+COUNTIF($S$78:$V$108,"&lt;&gt;"&amp;""))</f>
        <v>146</v>
      </c>
    </row>
    <row r="108" spans="4:34" ht="19.899999999999999" customHeight="1" thickBot="1" x14ac:dyDescent="0.3">
      <c r="D108" s="8"/>
      <c r="E108" s="104"/>
      <c r="F108" s="8"/>
      <c r="G108" s="8"/>
      <c r="H108" s="8"/>
      <c r="I108" s="52">
        <v>31</v>
      </c>
      <c r="J108" s="53"/>
      <c r="K108" s="54"/>
      <c r="L108" s="8"/>
      <c r="M108" s="55"/>
      <c r="N108" s="56">
        <v>31</v>
      </c>
      <c r="O108" s="53"/>
      <c r="P108" s="56">
        <v>31</v>
      </c>
      <c r="Q108" s="54">
        <v>31</v>
      </c>
      <c r="R108" s="8"/>
      <c r="S108" s="55"/>
      <c r="T108" s="56">
        <v>31</v>
      </c>
      <c r="U108" s="53"/>
      <c r="V108" s="54"/>
      <c r="W108" s="8"/>
      <c r="AA108" s="23" t="s">
        <v>14</v>
      </c>
      <c r="AB108" s="49">
        <f>SUM(COUNTIF($I$78:$K$108,"&lt;&gt;"&amp;"")+COUNTIF($M$78:$Q$108,"&lt;&gt;"&amp;""))</f>
        <v>215</v>
      </c>
    </row>
    <row r="109" spans="4:34" ht="19.899999999999999" customHeight="1" thickBot="1" x14ac:dyDescent="0.3">
      <c r="D109" s="8"/>
      <c r="E109" s="104"/>
      <c r="F109" s="8"/>
      <c r="G109" s="8"/>
      <c r="H109" s="8"/>
      <c r="I109" s="8"/>
      <c r="J109" s="8"/>
      <c r="K109" s="8"/>
      <c r="L109" s="8"/>
      <c r="M109" s="8"/>
      <c r="N109" s="8"/>
      <c r="O109" s="8"/>
      <c r="P109" s="8"/>
      <c r="Q109" s="8"/>
      <c r="R109" s="8"/>
      <c r="S109" s="8"/>
      <c r="T109" s="8"/>
      <c r="U109" s="8"/>
      <c r="V109"/>
      <c r="W109" s="8"/>
      <c r="AA109" s="23" t="s">
        <v>15</v>
      </c>
      <c r="AB109" s="49">
        <f>SUM(COUNTIF($S$78:$V$108,"&lt;&gt;"&amp;"")+COUNTIF($M$78:$Q$108,"&lt;&gt;"&amp;""))</f>
        <v>237</v>
      </c>
    </row>
    <row r="110" spans="4:34" ht="19.899999999999999" customHeight="1" thickBot="1" x14ac:dyDescent="0.3">
      <c r="D110" s="8"/>
      <c r="E110" s="104"/>
      <c r="F110" s="8"/>
      <c r="G110" s="8"/>
      <c r="H110" s="8"/>
      <c r="I110" s="8"/>
      <c r="J110" s="108" t="str">
        <f>IF(OR($L$10=$AA$4,$L$10=$AA$5,$L$10=$AA$6), "Number of days attending (this term)", IF($L$10=$AA$10, "Number of days attending (this year)"," Number of days attending "))</f>
        <v xml:space="preserve"> Number of days attending </v>
      </c>
      <c r="K110" s="109"/>
      <c r="L110" s="109"/>
      <c r="M110" s="110"/>
      <c r="N110" s="108" t="s">
        <v>77</v>
      </c>
      <c r="O110" s="109"/>
      <c r="P110" s="109"/>
      <c r="Q110" s="110"/>
      <c r="R110" s="108" t="str">
        <f>IF(OR($L$10=$AA$4,$L$10=$AA$5,$L$10=$AA$6), "Total hours attending (this term)", IF($L$10=$AA$10, "Total hours attending (this year)","Total hours attending"))</f>
        <v>Total hours attending</v>
      </c>
      <c r="S110" s="109"/>
      <c r="T110" s="109"/>
      <c r="U110" s="110"/>
      <c r="V110"/>
      <c r="W110" s="8"/>
      <c r="AA110" s="24" t="s">
        <v>18</v>
      </c>
      <c r="AB110" s="49">
        <f>SUM($AB$105+$AB$104+$AB$106)</f>
        <v>299</v>
      </c>
    </row>
    <row r="111" spans="4:34" ht="19.899999999999999" customHeight="1" thickBot="1" x14ac:dyDescent="0.3">
      <c r="D111" s="8"/>
      <c r="E111" s="104"/>
      <c r="F111" s="8"/>
      <c r="G111" s="8"/>
      <c r="H111" s="8"/>
      <c r="I111" s="8"/>
      <c r="J111" s="111"/>
      <c r="K111" s="112"/>
      <c r="L111" s="112"/>
      <c r="M111" s="113"/>
      <c r="N111" s="111"/>
      <c r="O111" s="112"/>
      <c r="P111" s="112"/>
      <c r="Q111" s="113"/>
      <c r="R111" s="114"/>
      <c r="S111" s="115"/>
      <c r="T111" s="115"/>
      <c r="U111" s="116"/>
      <c r="V111"/>
      <c r="W111" s="8"/>
    </row>
    <row r="112" spans="4:34" ht="19.899999999999999" customHeight="1" x14ac:dyDescent="0.25">
      <c r="D112" s="8"/>
      <c r="E112" s="104"/>
      <c r="F112" s="8"/>
      <c r="G112" s="8"/>
      <c r="H112" s="8"/>
      <c r="I112" s="8"/>
      <c r="J112" s="92">
        <f>IFERROR(VLOOKUP(G113,AA104:AB110,2,FALSE)," ")</f>
        <v>146</v>
      </c>
      <c r="K112" s="93"/>
      <c r="L112" s="93"/>
      <c r="M112" s="94"/>
      <c r="N112" s="98">
        <f>IFERROR($AB$20/$J$112, " ")</f>
        <v>2.5684931506849313</v>
      </c>
      <c r="O112" s="99"/>
      <c r="P112" s="99"/>
      <c r="Q112" s="100"/>
      <c r="R112" s="92">
        <f>IFERROR($AB$20," ")</f>
        <v>375</v>
      </c>
      <c r="S112" s="93"/>
      <c r="T112" s="93"/>
      <c r="U112" s="94"/>
      <c r="V112"/>
      <c r="W112" s="8"/>
    </row>
    <row r="113" spans="4:23" ht="19.899999999999999" customHeight="1" thickBot="1" x14ac:dyDescent="0.3">
      <c r="D113" s="8"/>
      <c r="E113" s="104"/>
      <c r="F113" s="8"/>
      <c r="G113" s="8" t="str">
        <f>$L$10</f>
        <v>Autumn &amp; Spring Term</v>
      </c>
      <c r="H113" s="8"/>
      <c r="I113" s="8"/>
      <c r="J113" s="95"/>
      <c r="K113" s="96"/>
      <c r="L113" s="96"/>
      <c r="M113" s="97"/>
      <c r="N113" s="101"/>
      <c r="O113" s="102"/>
      <c r="P113" s="102"/>
      <c r="Q113" s="103"/>
      <c r="R113" s="95"/>
      <c r="S113" s="96"/>
      <c r="T113" s="96"/>
      <c r="U113" s="97"/>
      <c r="V113"/>
      <c r="W113" s="8"/>
    </row>
    <row r="114" spans="4:23" ht="19.899999999999999" customHeight="1" x14ac:dyDescent="0.25">
      <c r="D114" s="8"/>
      <c r="E114" s="8"/>
      <c r="F114" s="8"/>
      <c r="G114" s="8"/>
      <c r="H114" s="8"/>
      <c r="I114" s="8"/>
      <c r="J114" s="8"/>
      <c r="K114" s="8"/>
      <c r="L114" s="8"/>
      <c r="M114" s="8"/>
      <c r="N114" s="8"/>
      <c r="O114" s="8"/>
      <c r="P114" s="8"/>
      <c r="Q114" s="8"/>
      <c r="R114" s="8"/>
      <c r="S114" s="8"/>
      <c r="T114" s="8"/>
      <c r="U114" s="8"/>
      <c r="V114"/>
      <c r="W114" s="8"/>
    </row>
    <row r="115" spans="4:23" ht="6" customHeight="1" x14ac:dyDescent="0.25"/>
  </sheetData>
  <sheetProtection algorithmName="SHA-512" hashValue="ktcpMGTAGTjn63PCrQhKqnRqjvQhOhfkphJbuOXxKHzxIHn7q5MJyTPGzhnI6dzK/oiful9TYtlFWu8lm6AIbg==" saltValue="L5hwY0s1+Ih5Z3G8PlhBlQ==" spinCount="100000" sheet="1" objects="1" scenarios="1" selectLockedCells="1" selectUnlockedCells="1"/>
  <mergeCells count="142">
    <mergeCell ref="H3:V3"/>
    <mergeCell ref="E5:E8"/>
    <mergeCell ref="H5:K5"/>
    <mergeCell ref="L5:V5"/>
    <mergeCell ref="H7:K7"/>
    <mergeCell ref="L7:V7"/>
    <mergeCell ref="AH7:AN10"/>
    <mergeCell ref="H8:K8"/>
    <mergeCell ref="L8:V8"/>
    <mergeCell ref="E10:E31"/>
    <mergeCell ref="H10:K11"/>
    <mergeCell ref="L10:V11"/>
    <mergeCell ref="H13:K14"/>
    <mergeCell ref="L13:V14"/>
    <mergeCell ref="H16:L17"/>
    <mergeCell ref="M16:Q17"/>
    <mergeCell ref="H22:K23"/>
    <mergeCell ref="L22:N23"/>
    <mergeCell ref="P22:S23"/>
    <mergeCell ref="T22:V23"/>
    <mergeCell ref="H24:K25"/>
    <mergeCell ref="L24:N25"/>
    <mergeCell ref="P24:S25"/>
    <mergeCell ref="T24:V25"/>
    <mergeCell ref="R16:V17"/>
    <mergeCell ref="H18:L18"/>
    <mergeCell ref="M18:Q18"/>
    <mergeCell ref="R18:V18"/>
    <mergeCell ref="H20:K21"/>
    <mergeCell ref="L20:N21"/>
    <mergeCell ref="P20:S21"/>
    <mergeCell ref="T20:V21"/>
    <mergeCell ref="H26:K27"/>
    <mergeCell ref="L26:N27"/>
    <mergeCell ref="P26:S27"/>
    <mergeCell ref="T26:V27"/>
    <mergeCell ref="E33:E46"/>
    <mergeCell ref="H33:V33"/>
    <mergeCell ref="H34:J34"/>
    <mergeCell ref="K34:L34"/>
    <mergeCell ref="M34:O34"/>
    <mergeCell ref="P34:Q34"/>
    <mergeCell ref="R34:T34"/>
    <mergeCell ref="U34:V34"/>
    <mergeCell ref="H36:I37"/>
    <mergeCell ref="J36:N37"/>
    <mergeCell ref="O36:R36"/>
    <mergeCell ref="S36:T37"/>
    <mergeCell ref="U36:V37"/>
    <mergeCell ref="O37:P37"/>
    <mergeCell ref="Q37:R37"/>
    <mergeCell ref="U39:V39"/>
    <mergeCell ref="H40:I41"/>
    <mergeCell ref="K40:N40"/>
    <mergeCell ref="O40:P40"/>
    <mergeCell ref="Q40:R40"/>
    <mergeCell ref="S40:T40"/>
    <mergeCell ref="U40:V40"/>
    <mergeCell ref="K41:N41"/>
    <mergeCell ref="O41:P41"/>
    <mergeCell ref="Q41:R41"/>
    <mergeCell ref="H38:I39"/>
    <mergeCell ref="K38:N38"/>
    <mergeCell ref="O38:P38"/>
    <mergeCell ref="Q38:R38"/>
    <mergeCell ref="S38:T38"/>
    <mergeCell ref="U38:V38"/>
    <mergeCell ref="K39:N39"/>
    <mergeCell ref="O39:P39"/>
    <mergeCell ref="Q39:R39"/>
    <mergeCell ref="S39:T39"/>
    <mergeCell ref="S41:T41"/>
    <mergeCell ref="U41:V41"/>
    <mergeCell ref="H42:I43"/>
    <mergeCell ref="K42:N42"/>
    <mergeCell ref="O42:P42"/>
    <mergeCell ref="Q42:R42"/>
    <mergeCell ref="S42:T42"/>
    <mergeCell ref="U42:V42"/>
    <mergeCell ref="K43:N43"/>
    <mergeCell ref="O43:P43"/>
    <mergeCell ref="Q43:R43"/>
    <mergeCell ref="S43:T43"/>
    <mergeCell ref="U43:V43"/>
    <mergeCell ref="H45:V45"/>
    <mergeCell ref="H46:V46"/>
    <mergeCell ref="E48:E68"/>
    <mergeCell ref="H49:I52"/>
    <mergeCell ref="J49:L52"/>
    <mergeCell ref="M49:N52"/>
    <mergeCell ref="O49:P52"/>
    <mergeCell ref="Q49:R52"/>
    <mergeCell ref="S49:T52"/>
    <mergeCell ref="U49:V52"/>
    <mergeCell ref="H53:I54"/>
    <mergeCell ref="J53:L54"/>
    <mergeCell ref="M53:N54"/>
    <mergeCell ref="O53:P54"/>
    <mergeCell ref="Q53:R54"/>
    <mergeCell ref="S53:T54"/>
    <mergeCell ref="U53:V54"/>
    <mergeCell ref="U56:V59"/>
    <mergeCell ref="H60:I61"/>
    <mergeCell ref="J60:L61"/>
    <mergeCell ref="M60:N61"/>
    <mergeCell ref="O60:P61"/>
    <mergeCell ref="Q60:R61"/>
    <mergeCell ref="S60:T61"/>
    <mergeCell ref="U60:V61"/>
    <mergeCell ref="H56:I59"/>
    <mergeCell ref="J56:L59"/>
    <mergeCell ref="M56:N59"/>
    <mergeCell ref="O56:P59"/>
    <mergeCell ref="Q56:R59"/>
    <mergeCell ref="S56:T59"/>
    <mergeCell ref="U63:V66"/>
    <mergeCell ref="H67:I68"/>
    <mergeCell ref="J67:L68"/>
    <mergeCell ref="M67:N68"/>
    <mergeCell ref="O67:P68"/>
    <mergeCell ref="Q67:R68"/>
    <mergeCell ref="S67:T68"/>
    <mergeCell ref="U67:V68"/>
    <mergeCell ref="H63:I66"/>
    <mergeCell ref="J63:L66"/>
    <mergeCell ref="M63:N66"/>
    <mergeCell ref="O63:P66"/>
    <mergeCell ref="Q63:R66"/>
    <mergeCell ref="S63:T66"/>
    <mergeCell ref="J112:M113"/>
    <mergeCell ref="N112:Q113"/>
    <mergeCell ref="R112:U113"/>
    <mergeCell ref="E70:E113"/>
    <mergeCell ref="H70:J70"/>
    <mergeCell ref="K70:V70"/>
    <mergeCell ref="K71:V71"/>
    <mergeCell ref="K72:V72"/>
    <mergeCell ref="K73:V73"/>
    <mergeCell ref="K74:V74"/>
    <mergeCell ref="J110:M111"/>
    <mergeCell ref="N110:Q111"/>
    <mergeCell ref="R110:U111"/>
  </mergeCells>
  <conditionalFormatting sqref="H55">
    <cfRule type="expression" dxfId="49" priority="5">
      <formula>IF(OR($L$10=$AA$6,$L$10=$AA$5,$L$10=AA9),TRUE, FALSE)</formula>
    </cfRule>
  </conditionalFormatting>
  <conditionalFormatting sqref="H62">
    <cfRule type="expression" dxfId="48" priority="7">
      <formula>IF(OR($L$10=$AA$4,$L$10=$AA$5,$L$10=$AA$7),TRUE, FALSE)</formula>
    </cfRule>
  </conditionalFormatting>
  <conditionalFormatting sqref="H34:L34">
    <cfRule type="expression" dxfId="47" priority="13">
      <formula>IF($L$10=$AA$8, TRUE, FALSE)</formula>
    </cfRule>
  </conditionalFormatting>
  <conditionalFormatting sqref="H33:V34">
    <cfRule type="expression" dxfId="46" priority="14">
      <formula>IF(OR($L$10=$AA$4, $L$10=$AA$5, $L$10=$AA$6, $L$10=0), TRUE, FALSE)</formula>
    </cfRule>
  </conditionalFormatting>
  <conditionalFormatting sqref="H48:V54">
    <cfRule type="expression" dxfId="45" priority="4">
      <formula>IF(OR($L$10=$AA$4,$L$10=$AA$6,$L$10=$AA$8),TRUE, FALSE)</formula>
    </cfRule>
  </conditionalFormatting>
  <conditionalFormatting sqref="H56:V61">
    <cfRule type="expression" dxfId="44" priority="6">
      <formula>IF(OR($L$10=$AA$6,$L$10=$AA$5,$L$10=$AA$9),TRUE, FALSE)</formula>
    </cfRule>
  </conditionalFormatting>
  <conditionalFormatting sqref="H63:V68">
    <cfRule type="expression" dxfId="43" priority="8">
      <formula>IF(OR($L$10=$AA$4,$L$10=$AA$5,$L$10=$AA$7),TRUE, FALSE)</formula>
    </cfRule>
  </conditionalFormatting>
  <conditionalFormatting sqref="I77:K108 S77:V108">
    <cfRule type="expression" dxfId="42" priority="21">
      <formula>IF($L$10=$AA$6, TRUE, FALSE)</formula>
    </cfRule>
  </conditionalFormatting>
  <conditionalFormatting sqref="I77:K108">
    <cfRule type="expression" dxfId="41" priority="1">
      <formula>IF($L$10=$AA$9, TRUE, FALSE)</formula>
    </cfRule>
  </conditionalFormatting>
  <conditionalFormatting sqref="I77:Q108">
    <cfRule type="expression" dxfId="40" priority="17">
      <formula>IF($L$10=$AA$5, TRUE, FALSE)</formula>
    </cfRule>
  </conditionalFormatting>
  <conditionalFormatting sqref="L20">
    <cfRule type="expression" dxfId="39" priority="9">
      <formula>IF(SUM(S38:T43)&gt;L20, TRUE, FALSE)</formula>
    </cfRule>
    <cfRule type="expression" dxfId="38" priority="10">
      <formula>IF(SUM(S38:T43)&lt;L20, TRUE, FALSE)</formula>
    </cfRule>
    <cfRule type="expression" dxfId="37" priority="25">
      <formula>IF(OR(AND($L$10=$AA$4,$L$20&gt;$AC$4), AND($L$10=$AA$5,$L$20&gt;$AC$5), AND($L$10=$AA$6,$L$20&gt;$AC$6),AND($L$10=$AA$10,$L$20&gt;$AC$10), AND($L$10=$AA$7,$L$20&gt;$AC$7), AND($L$10=$AA$8,$L$20&gt;$AC$8),AND($L$10=$AA$9,$L$20&gt;$AC$9)), TRUE,FALSE)</formula>
    </cfRule>
  </conditionalFormatting>
  <conditionalFormatting sqref="L24">
    <cfRule type="expression" dxfId="36" priority="22">
      <formula>IF(AND(OR($L$13=$AA$17,$L$13=$AA$16),$L$24&gt;0), TRUE, FALSE)</formula>
    </cfRule>
  </conditionalFormatting>
  <conditionalFormatting sqref="M34:Q34">
    <cfRule type="expression" dxfId="35" priority="11">
      <formula>IF($L$10=$AA$9, TRUE, FALSE)</formula>
    </cfRule>
  </conditionalFormatting>
  <conditionalFormatting sqref="M77:Q108">
    <cfRule type="expression" dxfId="34" priority="3">
      <formula>IF($L$10=$AA$7, TRUE, FALSE)</formula>
    </cfRule>
  </conditionalFormatting>
  <conditionalFormatting sqref="M77:V108">
    <cfRule type="expression" dxfId="33" priority="18">
      <formula>IF($L$10=$AA$4, TRUE, FALSE)</formula>
    </cfRule>
  </conditionalFormatting>
  <conditionalFormatting sqref="R34:V34">
    <cfRule type="expression" dxfId="32" priority="12">
      <formula>IF($L$10=$AA$7, TRUE, FALSE)</formula>
    </cfRule>
  </conditionalFormatting>
  <conditionalFormatting sqref="S38 S40 S42">
    <cfRule type="expression" dxfId="31" priority="16">
      <formula>IF(SUM($S$38+$S$40+$S$42)&gt;$L$20,"TRUE","FALSE")</formula>
    </cfRule>
  </conditionalFormatting>
  <conditionalFormatting sqref="S77:V108">
    <cfRule type="expression" dxfId="30" priority="2">
      <formula>IF($L$10=$AA$8, TRUE, FALSE)</formula>
    </cfRule>
  </conditionalFormatting>
  <conditionalFormatting sqref="T20">
    <cfRule type="expression" dxfId="29" priority="23">
      <formula>IF(AND(OR($L$13=$AA$17,$L$13=$AA$16),$T$20&gt;15), TRUE, IF(AND($L$13=$AA$18,$T$20&gt;30), TRUE, FALSE))</formula>
    </cfRule>
  </conditionalFormatting>
  <conditionalFormatting sqref="T24">
    <cfRule type="expression" dxfId="28" priority="24">
      <formula>IF(AND(OR($L$13=$AA$16,$L$13=$AA$17),$T$24&gt;0), TRUE, FALSE)</formula>
    </cfRule>
  </conditionalFormatting>
  <conditionalFormatting sqref="T26">
    <cfRule type="cellIs" dxfId="27" priority="19" operator="greaterThan">
      <formula>0</formula>
    </cfRule>
    <cfRule type="cellIs" dxfId="26" priority="20" operator="lessThan">
      <formula>0</formula>
    </cfRule>
  </conditionalFormatting>
  <conditionalFormatting sqref="T22:V23">
    <cfRule type="expression" dxfId="25" priority="15">
      <formula>IF($T$22&gt;15, TRUE, FALSE)</formula>
    </cfRule>
  </conditionalFormatting>
  <dataValidations count="8">
    <dataValidation type="custom" allowBlank="1" showInputMessage="1" showErrorMessage="1" errorTitle="Maximum number of weeks exceeded" error="The number of weeks you have entered exceeds the weeks available to claim in this term. Please see the above table for the maximum available weeks in this term._x000a_" sqref="L20:N21" xr:uid="{5989D49B-2EA7-4006-B40A-381051469D0C}">
      <formula1>IF($L$10=$AA$4,$L$20&lt;=$AC$4,IF($L$10=$AA$5,$L$20&lt;=$AC$5,IF($L$10=$AA$6,$L$20&lt;=$AC$6, IF($L$10=$AA$7,$L$20&lt;=$AC$7, IF($L$10=$AA$8,$L$20&lt;=$AC$8, IF($L$10=$AA$9,$L$20&lt;=$AC$9, IF($L$10=$AA$10,$L$20&lt;=$AC$10)))))))</formula1>
    </dataValidation>
    <dataValidation type="list" allowBlank="1" showInputMessage="1" showErrorMessage="1" sqref="L10:V11" xr:uid="{5FDD26F3-027B-4D1D-BE45-90A00B46291D}">
      <formula1>$AA$4:$AA$10</formula1>
    </dataValidation>
    <dataValidation type="list" allowBlank="1" showInputMessage="1" showErrorMessage="1" sqref="L13:V14" xr:uid="{B4AD2D45-7D20-4B1B-84A3-0178567DFD0F}">
      <formula1>$AA$16:$AA$18</formula1>
    </dataValidation>
    <dataValidation type="custom" allowBlank="1" showInputMessage="1" showErrorMessage="1" error="The number of hours you have entered exceeds the hours available to claim per week for this child." sqref="L24:N25" xr:uid="{C68BC61D-9133-43BA-8097-EB3FC482E439}">
      <formula1>IF($L$13=$AA$16,$L$24=0,IF($L$13=$AA$17,$L$24=0,IF($L$13=$AA$18,$L$24&lt;=15)))</formula1>
    </dataValidation>
    <dataValidation type="whole" allowBlank="1" showInputMessage="1" showErrorMessage="1" error="The number of hours you have entered exceeds the hours available to claim per week for this child." sqref="L22:N23" xr:uid="{E74B31C4-89AB-4CF0-8288-3CD16907230F}">
      <formula1>0</formula1>
      <formula2>15</formula2>
    </dataValidation>
    <dataValidation allowBlank="1" showInputMessage="1" showErrorMessage="1" prompt="There are 14 funded weeks in Autumn with a maxiumum of 17 weeks available for stretched offers." sqref="K34:L34" xr:uid="{09032893-DF38-4315-9EB4-304283243716}"/>
    <dataValidation allowBlank="1" showInputMessage="1" showErrorMessage="1" prompt="There are 11 funded weeks in Spring with a maxiumum of 13_x000a_ weeks available for stretched offers." sqref="P34:Q34" xr:uid="{8A765C5D-2871-488F-9C76-11BB100FCC0D}"/>
    <dataValidation allowBlank="1" showInputMessage="1" showErrorMessage="1" prompt="There are 13 funded weeks in Summer with a maxiumum of 22 weeks available for stretched offers." sqref="U34:V34" xr:uid="{FB8D05F6-D35A-4C96-8354-A16A05BE67D7}"/>
  </dataValidations>
  <printOptions horizontalCentered="1"/>
  <pageMargins left="0.23622047244094491" right="0.23622047244094491" top="0.62992125984251968" bottom="0.23622047244094491" header="0.19685039370078741" footer="0.31496062992125984"/>
  <pageSetup paperSize="9" orientation="portrait" r:id="rId1"/>
  <headerFooter>
    <oddHeader>&amp;R&amp;G</oddHeader>
  </headerFooter>
  <rowBreaks count="2" manualBreakCount="2">
    <brk id="31" max="16383" man="1"/>
    <brk id="68" max="16383" man="1"/>
  </row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1B88DE1A40DE9478C4B48E417599068" ma:contentTypeVersion="10" ma:contentTypeDescription="Create a new document." ma:contentTypeScope="" ma:versionID="544f5c1ad83bc977750dc4bdc9a50ccc">
  <xsd:schema xmlns:xsd="http://www.w3.org/2001/XMLSchema" xmlns:xs="http://www.w3.org/2001/XMLSchema" xmlns:p="http://schemas.microsoft.com/office/2006/metadata/properties" xmlns:ns2="e1f977f0-4e89-4c23-97dc-51b81734fb06" xmlns:ns3="6f18bde0-3b50-4842-9933-48efcf2220a9" targetNamespace="http://schemas.microsoft.com/office/2006/metadata/properties" ma:root="true" ma:fieldsID="e48606afa8bc4f4677dc10b8f03ea4ae" ns2:_="" ns3:_="">
    <xsd:import namespace="e1f977f0-4e89-4c23-97dc-51b81734fb06"/>
    <xsd:import namespace="6f18bde0-3b50-4842-9933-48efcf2220a9"/>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f977f0-4e89-4c23-97dc-51b81734fb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f18bde0-3b50-4842-9933-48efcf2220a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80F212-3861-424F-8A79-79DB4C2CB1F3}">
  <ds:schemaRefs>
    <ds:schemaRef ds:uri="http://purl.org/dc/terms/"/>
    <ds:schemaRef ds:uri="http://schemas.microsoft.com/office/infopath/2007/PartnerControls"/>
    <ds:schemaRef ds:uri="6f18bde0-3b50-4842-9933-48efcf2220a9"/>
    <ds:schemaRef ds:uri="http://schemas.microsoft.com/office/2006/documentManagement/types"/>
    <ds:schemaRef ds:uri="http://schemas.openxmlformats.org/package/2006/metadata/core-properties"/>
    <ds:schemaRef ds:uri="e1f977f0-4e89-4c23-97dc-51b81734fb06"/>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1BFB8A0-0E9F-4028-AD0C-A04E294EC239}">
  <ds:schemaRefs>
    <ds:schemaRef ds:uri="http://schemas.microsoft.com/sharepoint/v3/contenttype/forms"/>
  </ds:schemaRefs>
</ds:datastoreItem>
</file>

<file path=customXml/itemProps3.xml><?xml version="1.0" encoding="utf-8"?>
<ds:datastoreItem xmlns:ds="http://schemas.openxmlformats.org/officeDocument/2006/customXml" ds:itemID="{49D6ACD9-90C1-43C0-B2A0-99FD51E130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f977f0-4e89-4c23-97dc-51b81734fb06"/>
    <ds:schemaRef ds:uri="6f18bde0-3b50-4842-9933-48efcf2220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26</vt:i4>
      </vt:variant>
    </vt:vector>
  </HeadingPairs>
  <TitlesOfParts>
    <vt:vector size="36" baseType="lpstr">
      <vt:lpstr>PAF Calculator (2)</vt:lpstr>
      <vt:lpstr>Declaration (2)</vt:lpstr>
      <vt:lpstr>Calculator - How To</vt:lpstr>
      <vt:lpstr>PAF Calculator (3)</vt:lpstr>
      <vt:lpstr>Stretched Offer Calculator</vt:lpstr>
      <vt:lpstr>Declaration</vt:lpstr>
      <vt:lpstr>Example (1)</vt:lpstr>
      <vt:lpstr>Example (2)</vt:lpstr>
      <vt:lpstr>Example (3)</vt:lpstr>
      <vt:lpstr>Example (4)</vt:lpstr>
      <vt:lpstr>'Calculator - How To'!CalendarYear</vt:lpstr>
      <vt:lpstr>'Example (1)'!CalendarYear</vt:lpstr>
      <vt:lpstr>'Example (2)'!CalendarYear</vt:lpstr>
      <vt:lpstr>'Example (3)'!CalendarYear</vt:lpstr>
      <vt:lpstr>'Example (4)'!CalendarYear</vt:lpstr>
      <vt:lpstr>'PAF Calculator (2)'!CalendarYear</vt:lpstr>
      <vt:lpstr>'PAF Calculator (3)'!CalendarYear</vt:lpstr>
      <vt:lpstr>'Stretched Offer Calculator'!CalendarYear</vt:lpstr>
      <vt:lpstr>'Calculator - How To'!Print_Area</vt:lpstr>
      <vt:lpstr>Declaration!Print_Area</vt:lpstr>
      <vt:lpstr>'Declaration (2)'!Print_Area</vt:lpstr>
      <vt:lpstr>'Example (1)'!Print_Area</vt:lpstr>
      <vt:lpstr>'Example (2)'!Print_Area</vt:lpstr>
      <vt:lpstr>'Example (3)'!Print_Area</vt:lpstr>
      <vt:lpstr>'Example (4)'!Print_Area</vt:lpstr>
      <vt:lpstr>'PAF Calculator (2)'!Print_Area</vt:lpstr>
      <vt:lpstr>'PAF Calculator (3)'!Print_Area</vt:lpstr>
      <vt:lpstr>'Stretched Offer Calculator'!Print_Area</vt:lpstr>
      <vt:lpstr>'Calculator - How To'!WeekStart</vt:lpstr>
      <vt:lpstr>'Example (1)'!WeekStart</vt:lpstr>
      <vt:lpstr>'Example (2)'!WeekStart</vt:lpstr>
      <vt:lpstr>'Example (3)'!WeekStart</vt:lpstr>
      <vt:lpstr>'Example (4)'!WeekStart</vt:lpstr>
      <vt:lpstr>'PAF Calculator (2)'!WeekStart</vt:lpstr>
      <vt:lpstr>'PAF Calculator (3)'!WeekStart</vt:lpstr>
      <vt:lpstr>'Stretched Offer Calculator'!WeekStart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Charlotte Pybus</dc:creator>
  <cp:keywords/>
  <dc:description/>
  <cp:lastModifiedBy>Samuel Calder</cp:lastModifiedBy>
  <cp:revision/>
  <dcterms:created xsi:type="dcterms:W3CDTF">2023-03-14T13:34:20Z</dcterms:created>
  <dcterms:modified xsi:type="dcterms:W3CDTF">2025-07-04T09:15:04Z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0x01010041B88DE1A40DE9478C4B48E417599068</vt:lpwstr>
  </property>
</Properties>
</file>