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ffolknet-my.sharepoint.com/personal/richard_burbage_suffolk_gov_uk/Documents/Documents/Suffolk Assessment/"/>
    </mc:Choice>
  </mc:AlternateContent>
  <xr:revisionPtr revIDLastSave="93" documentId="8_{262A7F82-E6F1-410C-9AEC-D0D3948E2B29}" xr6:coauthVersionLast="47" xr6:coauthVersionMax="47" xr10:uidLastSave="{FF7AA23B-E2C6-43ED-8672-A1ADF8FA0268}"/>
  <bookViews>
    <workbookView xWindow="-108" yWindow="-108" windowWidth="23256" windowHeight="12576" xr2:uid="{CA82E61F-020C-4752-82C2-290E0F1B2D0C}"/>
  </bookViews>
  <sheets>
    <sheet name="Overview" sheetId="4" r:id="rId1"/>
    <sheet name="Lookup" sheetId="5" r:id="rId2"/>
    <sheet name="Completed example" sheetId="6" r:id="rId3"/>
  </sheets>
  <definedNames>
    <definedName name="_xlnm._FilterDatabase" localSheetId="2" hidden="1">'Completed example'!$A$1:$K$20</definedName>
    <definedName name="_xlnm._FilterDatabase" localSheetId="0" hidden="1">Overview!$A$1:$K$106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4" l="1"/>
  <c r="AF4" i="4"/>
  <c r="AF5" i="4"/>
  <c r="N5" i="4" s="1"/>
  <c r="AF6" i="4"/>
  <c r="N6" i="4" s="1"/>
  <c r="AF7" i="4"/>
  <c r="AF8" i="4"/>
  <c r="AF9" i="4"/>
  <c r="N9" i="4" s="1"/>
  <c r="AF10" i="4"/>
  <c r="N10" i="4" s="1"/>
  <c r="AF11" i="4"/>
  <c r="AF12" i="4"/>
  <c r="AF13" i="4"/>
  <c r="N13" i="4" s="1"/>
  <c r="AF14" i="4"/>
  <c r="N14" i="4" s="1"/>
  <c r="AF15" i="4"/>
  <c r="AF16" i="4"/>
  <c r="AF17" i="4"/>
  <c r="N17" i="4" s="1"/>
  <c r="AF18" i="4"/>
  <c r="N18" i="4" s="1"/>
  <c r="AF19" i="4"/>
  <c r="AF20" i="4"/>
  <c r="AF21" i="4"/>
  <c r="N21" i="4" s="1"/>
  <c r="AF22" i="4"/>
  <c r="N22" i="4" s="1"/>
  <c r="AF23" i="4"/>
  <c r="AF24" i="4"/>
  <c r="AF25" i="4"/>
  <c r="N25" i="4" s="1"/>
  <c r="AF26" i="4"/>
  <c r="N26" i="4" s="1"/>
  <c r="AF27" i="4"/>
  <c r="AF28" i="4"/>
  <c r="AF29" i="4"/>
  <c r="N29" i="4" s="1"/>
  <c r="AF30" i="4"/>
  <c r="N30" i="4" s="1"/>
  <c r="AF31" i="4"/>
  <c r="AF32" i="4"/>
  <c r="AF33" i="4"/>
  <c r="N33" i="4" s="1"/>
  <c r="AF34" i="4"/>
  <c r="N34" i="4" s="1"/>
  <c r="AF35" i="4"/>
  <c r="AF36" i="4"/>
  <c r="AF37" i="4"/>
  <c r="N37" i="4" s="1"/>
  <c r="AF38" i="4"/>
  <c r="N38" i="4" s="1"/>
  <c r="AF39" i="4"/>
  <c r="AF40" i="4"/>
  <c r="AF41" i="4"/>
  <c r="N41" i="4" s="1"/>
  <c r="AF42" i="4"/>
  <c r="N42" i="4" s="1"/>
  <c r="AF43" i="4"/>
  <c r="AF44" i="4"/>
  <c r="AF45" i="4"/>
  <c r="N45" i="4" s="1"/>
  <c r="AF46" i="4"/>
  <c r="N46" i="4" s="1"/>
  <c r="AF47" i="4"/>
  <c r="AF48" i="4"/>
  <c r="AF49" i="4"/>
  <c r="N49" i="4" s="1"/>
  <c r="AF50" i="4"/>
  <c r="N50" i="4" s="1"/>
  <c r="AF51" i="4"/>
  <c r="AF52" i="4"/>
  <c r="AF53" i="4"/>
  <c r="N53" i="4" s="1"/>
  <c r="AF54" i="4"/>
  <c r="N54" i="4" s="1"/>
  <c r="AF55" i="4"/>
  <c r="AF56" i="4"/>
  <c r="AF57" i="4"/>
  <c r="N57" i="4" s="1"/>
  <c r="AF58" i="4"/>
  <c r="N58" i="4" s="1"/>
  <c r="AF59" i="4"/>
  <c r="AF60" i="4"/>
  <c r="AF61" i="4"/>
  <c r="N61" i="4" s="1"/>
  <c r="AF62" i="4"/>
  <c r="N62" i="4" s="1"/>
  <c r="AF63" i="4"/>
  <c r="AF64" i="4"/>
  <c r="AF65" i="4"/>
  <c r="N65" i="4" s="1"/>
  <c r="AF66" i="4"/>
  <c r="N66" i="4" s="1"/>
  <c r="AF67" i="4"/>
  <c r="AF68" i="4"/>
  <c r="AF69" i="4"/>
  <c r="N69" i="4" s="1"/>
  <c r="AF70" i="4"/>
  <c r="N70" i="4" s="1"/>
  <c r="AF71" i="4"/>
  <c r="AF72" i="4"/>
  <c r="AF73" i="4"/>
  <c r="N73" i="4" s="1"/>
  <c r="AF74" i="4"/>
  <c r="N74" i="4" s="1"/>
  <c r="AF75" i="4"/>
  <c r="AF76" i="4"/>
  <c r="AF77" i="4"/>
  <c r="N77" i="4" s="1"/>
  <c r="AF78" i="4"/>
  <c r="N78" i="4" s="1"/>
  <c r="AF79" i="4"/>
  <c r="AF80" i="4"/>
  <c r="AF81" i="4"/>
  <c r="N81" i="4" s="1"/>
  <c r="AF82" i="4"/>
  <c r="N82" i="4" s="1"/>
  <c r="AF83" i="4"/>
  <c r="AF84" i="4"/>
  <c r="AF85" i="4"/>
  <c r="N85" i="4" s="1"/>
  <c r="AF86" i="4"/>
  <c r="N86" i="4" s="1"/>
  <c r="AF87" i="4"/>
  <c r="AF88" i="4"/>
  <c r="AF89" i="4"/>
  <c r="N89" i="4" s="1"/>
  <c r="AF90" i="4"/>
  <c r="N90" i="4" s="1"/>
  <c r="AF91" i="4"/>
  <c r="AF92" i="4"/>
  <c r="AF93" i="4"/>
  <c r="N93" i="4" s="1"/>
  <c r="AF94" i="4"/>
  <c r="N94" i="4" s="1"/>
  <c r="AF95" i="4"/>
  <c r="AF96" i="4"/>
  <c r="AF97" i="4"/>
  <c r="N97" i="4" s="1"/>
  <c r="AF98" i="4"/>
  <c r="N98" i="4" s="1"/>
  <c r="AF99" i="4"/>
  <c r="AF100" i="4"/>
  <c r="AF101" i="4"/>
  <c r="N101" i="4" s="1"/>
  <c r="AF102" i="4"/>
  <c r="N102" i="4" s="1"/>
  <c r="AF103" i="4"/>
  <c r="AF104" i="4"/>
  <c r="AF105" i="4"/>
  <c r="N105" i="4" s="1"/>
  <c r="AF106" i="4"/>
  <c r="N106" i="4" s="1"/>
  <c r="N3" i="4"/>
  <c r="O3" i="4"/>
  <c r="N4" i="4"/>
  <c r="O4" i="4"/>
  <c r="N7" i="4"/>
  <c r="O7" i="4"/>
  <c r="N8" i="4"/>
  <c r="O8" i="4"/>
  <c r="O10" i="4"/>
  <c r="N11" i="4"/>
  <c r="O11" i="4"/>
  <c r="N12" i="4"/>
  <c r="O12" i="4"/>
  <c r="O14" i="4"/>
  <c r="N15" i="4"/>
  <c r="O15" i="4"/>
  <c r="N16" i="4"/>
  <c r="O16" i="4"/>
  <c r="O18" i="4"/>
  <c r="N19" i="4"/>
  <c r="O19" i="4"/>
  <c r="N20" i="4"/>
  <c r="O20" i="4"/>
  <c r="O22" i="4"/>
  <c r="N23" i="4"/>
  <c r="O23" i="4"/>
  <c r="N24" i="4"/>
  <c r="O24" i="4"/>
  <c r="O26" i="4"/>
  <c r="N27" i="4"/>
  <c r="O27" i="4"/>
  <c r="N28" i="4"/>
  <c r="O28" i="4"/>
  <c r="O30" i="4"/>
  <c r="N31" i="4"/>
  <c r="O31" i="4"/>
  <c r="N32" i="4"/>
  <c r="O32" i="4"/>
  <c r="O34" i="4"/>
  <c r="N35" i="4"/>
  <c r="O35" i="4"/>
  <c r="N36" i="4"/>
  <c r="O36" i="4"/>
  <c r="O38" i="4"/>
  <c r="N39" i="4"/>
  <c r="O39" i="4"/>
  <c r="N40" i="4"/>
  <c r="O40" i="4"/>
  <c r="O42" i="4"/>
  <c r="N43" i="4"/>
  <c r="O43" i="4"/>
  <c r="N44" i="4"/>
  <c r="O44" i="4"/>
  <c r="O46" i="4"/>
  <c r="N47" i="4"/>
  <c r="O47" i="4"/>
  <c r="N48" i="4"/>
  <c r="O48" i="4"/>
  <c r="O50" i="4"/>
  <c r="N51" i="4"/>
  <c r="O51" i="4"/>
  <c r="N52" i="4"/>
  <c r="O52" i="4"/>
  <c r="O54" i="4"/>
  <c r="N55" i="4"/>
  <c r="O55" i="4"/>
  <c r="N56" i="4"/>
  <c r="O56" i="4"/>
  <c r="O58" i="4"/>
  <c r="N59" i="4"/>
  <c r="O59" i="4"/>
  <c r="N60" i="4"/>
  <c r="O60" i="4"/>
  <c r="O62" i="4"/>
  <c r="N63" i="4"/>
  <c r="O63" i="4"/>
  <c r="N64" i="4"/>
  <c r="O64" i="4"/>
  <c r="O66" i="4"/>
  <c r="N67" i="4"/>
  <c r="O67" i="4"/>
  <c r="N68" i="4"/>
  <c r="O68" i="4"/>
  <c r="O70" i="4"/>
  <c r="N71" i="4"/>
  <c r="O71" i="4"/>
  <c r="N72" i="4"/>
  <c r="O72" i="4"/>
  <c r="O74" i="4"/>
  <c r="N75" i="4"/>
  <c r="O75" i="4"/>
  <c r="N76" i="4"/>
  <c r="O76" i="4"/>
  <c r="O78" i="4"/>
  <c r="N79" i="4"/>
  <c r="O79" i="4"/>
  <c r="N80" i="4"/>
  <c r="O80" i="4"/>
  <c r="O82" i="4"/>
  <c r="N83" i="4"/>
  <c r="O83" i="4"/>
  <c r="N84" i="4"/>
  <c r="O84" i="4"/>
  <c r="O86" i="4"/>
  <c r="N87" i="4"/>
  <c r="O87" i="4"/>
  <c r="N88" i="4"/>
  <c r="O88" i="4"/>
  <c r="O90" i="4"/>
  <c r="N91" i="4"/>
  <c r="O91" i="4"/>
  <c r="N92" i="4"/>
  <c r="O92" i="4"/>
  <c r="O94" i="4"/>
  <c r="N95" i="4"/>
  <c r="O95" i="4"/>
  <c r="N96" i="4"/>
  <c r="O96" i="4"/>
  <c r="O98" i="4"/>
  <c r="N99" i="4"/>
  <c r="O99" i="4"/>
  <c r="N100" i="4"/>
  <c r="O100" i="4"/>
  <c r="O102" i="4"/>
  <c r="N103" i="4"/>
  <c r="O103" i="4"/>
  <c r="N104" i="4"/>
  <c r="O104" i="4"/>
  <c r="O106" i="4"/>
  <c r="R50" i="4"/>
  <c r="V3" i="4"/>
  <c r="U3" i="4"/>
  <c r="S3" i="4"/>
  <c r="O6" i="4" l="1"/>
  <c r="O105" i="4"/>
  <c r="O101" i="4"/>
  <c r="O97" i="4"/>
  <c r="O93" i="4"/>
  <c r="O89" i="4"/>
  <c r="O85" i="4"/>
  <c r="O81" i="4"/>
  <c r="O77" i="4"/>
  <c r="O73" i="4"/>
  <c r="O69" i="4"/>
  <c r="O65" i="4"/>
  <c r="O61" i="4"/>
  <c r="O57" i="4"/>
  <c r="O53" i="4"/>
  <c r="O49" i="4"/>
  <c r="O45" i="4"/>
  <c r="O41" i="4"/>
  <c r="O37" i="4"/>
  <c r="O33" i="4"/>
  <c r="O29" i="4"/>
  <c r="O25" i="4"/>
  <c r="O21" i="4"/>
  <c r="O17" i="4"/>
  <c r="O13" i="4"/>
  <c r="O9" i="4"/>
  <c r="O5" i="4"/>
  <c r="AF3" i="6"/>
  <c r="N3" i="6" s="1"/>
  <c r="AF4" i="6"/>
  <c r="N4" i="6" s="1"/>
  <c r="AF5" i="6"/>
  <c r="N5" i="6" s="1"/>
  <c r="AF6" i="6"/>
  <c r="AF7" i="6"/>
  <c r="N7" i="6" s="1"/>
  <c r="AF8" i="6"/>
  <c r="N8" i="6" s="1"/>
  <c r="AF9" i="6"/>
  <c r="N9" i="6" s="1"/>
  <c r="AF10" i="6"/>
  <c r="T51" i="6" s="1"/>
  <c r="AF11" i="6"/>
  <c r="N11" i="6" s="1"/>
  <c r="AF12" i="6"/>
  <c r="N12" i="6" s="1"/>
  <c r="AF13" i="6"/>
  <c r="N13" i="6" s="1"/>
  <c r="AF14" i="6"/>
  <c r="N14" i="6" s="1"/>
  <c r="AF15" i="6"/>
  <c r="N15" i="6" s="1"/>
  <c r="AF16" i="6"/>
  <c r="N16" i="6" s="1"/>
  <c r="AF17" i="6"/>
  <c r="N17" i="6" s="1"/>
  <c r="AF18" i="6"/>
  <c r="N18" i="6" s="1"/>
  <c r="AF19" i="6"/>
  <c r="N19" i="6" s="1"/>
  <c r="AF20" i="6"/>
  <c r="N20" i="6" s="1"/>
  <c r="AF21" i="6"/>
  <c r="N21" i="6" s="1"/>
  <c r="AF22" i="6"/>
  <c r="N22" i="6" s="1"/>
  <c r="AF23" i="6"/>
  <c r="N23" i="6" s="1"/>
  <c r="AF24" i="6"/>
  <c r="N24" i="6" s="1"/>
  <c r="AF25" i="6"/>
  <c r="N25" i="6" s="1"/>
  <c r="AF26" i="6"/>
  <c r="N26" i="6" s="1"/>
  <c r="AF27" i="6"/>
  <c r="N27" i="6" s="1"/>
  <c r="AF28" i="6"/>
  <c r="N28" i="6" s="1"/>
  <c r="AF29" i="6"/>
  <c r="N29" i="6" s="1"/>
  <c r="AF30" i="6"/>
  <c r="N30" i="6" s="1"/>
  <c r="AF31" i="6"/>
  <c r="N31" i="6" s="1"/>
  <c r="AF32" i="6"/>
  <c r="N32" i="6" s="1"/>
  <c r="AF33" i="6"/>
  <c r="N33" i="6" s="1"/>
  <c r="AF34" i="6"/>
  <c r="N34" i="6" s="1"/>
  <c r="AF35" i="6"/>
  <c r="N35" i="6" s="1"/>
  <c r="AF36" i="6"/>
  <c r="N36" i="6" s="1"/>
  <c r="AF37" i="6"/>
  <c r="N37" i="6" s="1"/>
  <c r="AF38" i="6"/>
  <c r="N38" i="6" s="1"/>
  <c r="AF39" i="6"/>
  <c r="N39" i="6" s="1"/>
  <c r="AF40" i="6"/>
  <c r="N40" i="6" s="1"/>
  <c r="AF41" i="6"/>
  <c r="N41" i="6" s="1"/>
  <c r="AF42" i="6"/>
  <c r="N42" i="6" s="1"/>
  <c r="AF43" i="6"/>
  <c r="N43" i="6" s="1"/>
  <c r="AF44" i="6"/>
  <c r="N44" i="6" s="1"/>
  <c r="AF45" i="6"/>
  <c r="N45" i="6" s="1"/>
  <c r="AF46" i="6"/>
  <c r="N46" i="6" s="1"/>
  <c r="AF47" i="6"/>
  <c r="N47" i="6" s="1"/>
  <c r="AF48" i="6"/>
  <c r="N48" i="6" s="1"/>
  <c r="AF49" i="6"/>
  <c r="N49" i="6" s="1"/>
  <c r="AF50" i="6"/>
  <c r="N50" i="6" s="1"/>
  <c r="AF51" i="6"/>
  <c r="N51" i="6" s="1"/>
  <c r="AF52" i="6"/>
  <c r="N52" i="6" s="1"/>
  <c r="AF53" i="6"/>
  <c r="N53" i="6" s="1"/>
  <c r="AF54" i="6"/>
  <c r="N54" i="6" s="1"/>
  <c r="AF55" i="6"/>
  <c r="N55" i="6" s="1"/>
  <c r="AF56" i="6"/>
  <c r="N56" i="6" s="1"/>
  <c r="AF57" i="6"/>
  <c r="N57" i="6" s="1"/>
  <c r="AF58" i="6"/>
  <c r="N58" i="6" s="1"/>
  <c r="AF59" i="6"/>
  <c r="N59" i="6" s="1"/>
  <c r="AF60" i="6"/>
  <c r="N60" i="6" s="1"/>
  <c r="AF61" i="6"/>
  <c r="N61" i="6" s="1"/>
  <c r="AF62" i="6"/>
  <c r="N62" i="6" s="1"/>
  <c r="AF63" i="6"/>
  <c r="N63" i="6" s="1"/>
  <c r="AF64" i="6"/>
  <c r="N64" i="6" s="1"/>
  <c r="AF65" i="6"/>
  <c r="N65" i="6" s="1"/>
  <c r="AF66" i="6"/>
  <c r="N66" i="6" s="1"/>
  <c r="AF67" i="6"/>
  <c r="N67" i="6" s="1"/>
  <c r="AF68" i="6"/>
  <c r="N68" i="6" s="1"/>
  <c r="AF69" i="6"/>
  <c r="N69" i="6" s="1"/>
  <c r="AF70" i="6"/>
  <c r="N70" i="6" s="1"/>
  <c r="AF71" i="6"/>
  <c r="N71" i="6" s="1"/>
  <c r="AF72" i="6"/>
  <c r="N72" i="6" s="1"/>
  <c r="AF73" i="6"/>
  <c r="N73" i="6" s="1"/>
  <c r="AF74" i="6"/>
  <c r="N74" i="6" s="1"/>
  <c r="AF75" i="6"/>
  <c r="N75" i="6" s="1"/>
  <c r="AF76" i="6"/>
  <c r="N76" i="6" s="1"/>
  <c r="AF77" i="6"/>
  <c r="N77" i="6" s="1"/>
  <c r="AF78" i="6"/>
  <c r="N78" i="6" s="1"/>
  <c r="AF79" i="6"/>
  <c r="N79" i="6" s="1"/>
  <c r="AF80" i="6"/>
  <c r="N80" i="6" s="1"/>
  <c r="AF81" i="6"/>
  <c r="N81" i="6" s="1"/>
  <c r="AF82" i="6"/>
  <c r="N82" i="6" s="1"/>
  <c r="AF83" i="6"/>
  <c r="N83" i="6" s="1"/>
  <c r="AF84" i="6"/>
  <c r="N84" i="6" s="1"/>
  <c r="AF85" i="6"/>
  <c r="N85" i="6" s="1"/>
  <c r="AF86" i="6"/>
  <c r="N86" i="6" s="1"/>
  <c r="AF87" i="6"/>
  <c r="N87" i="6" s="1"/>
  <c r="AF88" i="6"/>
  <c r="N88" i="6" s="1"/>
  <c r="AF89" i="6"/>
  <c r="N89" i="6" s="1"/>
  <c r="AF90" i="6"/>
  <c r="N90" i="6" s="1"/>
  <c r="AF91" i="6"/>
  <c r="N91" i="6" s="1"/>
  <c r="AF92" i="6"/>
  <c r="N92" i="6" s="1"/>
  <c r="AF93" i="6"/>
  <c r="N93" i="6" s="1"/>
  <c r="AF94" i="6"/>
  <c r="N94" i="6" s="1"/>
  <c r="AF95" i="6"/>
  <c r="N95" i="6" s="1"/>
  <c r="AF96" i="6"/>
  <c r="N96" i="6" s="1"/>
  <c r="AF97" i="6"/>
  <c r="N97" i="6" s="1"/>
  <c r="AF98" i="6"/>
  <c r="N98" i="6" s="1"/>
  <c r="AF99" i="6"/>
  <c r="N99" i="6" s="1"/>
  <c r="AF100" i="6"/>
  <c r="N100" i="6" s="1"/>
  <c r="AF101" i="6"/>
  <c r="N101" i="6" s="1"/>
  <c r="AF102" i="6"/>
  <c r="N102" i="6" s="1"/>
  <c r="AF103" i="6"/>
  <c r="N103" i="6" s="1"/>
  <c r="AF104" i="6"/>
  <c r="N104" i="6" s="1"/>
  <c r="AF105" i="6"/>
  <c r="N105" i="6" s="1"/>
  <c r="AF2" i="6"/>
  <c r="N2" i="6" s="1"/>
  <c r="AC52" i="6"/>
  <c r="AB52" i="6"/>
  <c r="Z52" i="6"/>
  <c r="V52" i="6"/>
  <c r="U52" i="6"/>
  <c r="S52" i="6"/>
  <c r="AC51" i="6"/>
  <c r="AB51" i="6"/>
  <c r="Z51" i="6"/>
  <c r="V51" i="6"/>
  <c r="U51" i="6"/>
  <c r="S51" i="6"/>
  <c r="R50" i="6"/>
  <c r="AC42" i="6"/>
  <c r="AB42" i="6"/>
  <c r="Z42" i="6"/>
  <c r="V42" i="6"/>
  <c r="U42" i="6"/>
  <c r="S42" i="6"/>
  <c r="AC41" i="6"/>
  <c r="AB41" i="6"/>
  <c r="Z41" i="6"/>
  <c r="V41" i="6"/>
  <c r="V43" i="6" s="1"/>
  <c r="U41" i="6"/>
  <c r="S41" i="6"/>
  <c r="R40" i="6"/>
  <c r="AC32" i="6"/>
  <c r="AB32" i="6"/>
  <c r="Z32" i="6"/>
  <c r="V32" i="6"/>
  <c r="U32" i="6"/>
  <c r="S32" i="6"/>
  <c r="AC31" i="6"/>
  <c r="AB31" i="6"/>
  <c r="Z31" i="6"/>
  <c r="V31" i="6"/>
  <c r="U31" i="6"/>
  <c r="S31" i="6"/>
  <c r="R30" i="6"/>
  <c r="AC21" i="6"/>
  <c r="AB21" i="6"/>
  <c r="Z21" i="6"/>
  <c r="V21" i="6"/>
  <c r="U21" i="6"/>
  <c r="T21" i="6"/>
  <c r="S21" i="6"/>
  <c r="AC20" i="6"/>
  <c r="AB20" i="6"/>
  <c r="Z20" i="6"/>
  <c r="V20" i="6"/>
  <c r="U20" i="6"/>
  <c r="S20" i="6"/>
  <c r="Y19" i="6"/>
  <c r="R19" i="6"/>
  <c r="V15" i="6"/>
  <c r="U15" i="6"/>
  <c r="S15" i="6"/>
  <c r="V4" i="6"/>
  <c r="U4" i="6"/>
  <c r="S4" i="6"/>
  <c r="V3" i="6"/>
  <c r="U3" i="6"/>
  <c r="S3" i="6"/>
  <c r="R2" i="6"/>
  <c r="R30" i="4"/>
  <c r="S37" i="4" s="1"/>
  <c r="R40" i="4"/>
  <c r="AF2" i="4"/>
  <c r="AC52" i="4"/>
  <c r="AB52" i="4"/>
  <c r="Z52" i="4"/>
  <c r="AC51" i="4"/>
  <c r="AB51" i="4"/>
  <c r="Z51" i="4"/>
  <c r="V52" i="4"/>
  <c r="U52" i="4"/>
  <c r="T52" i="4"/>
  <c r="S52" i="4"/>
  <c r="V51" i="4"/>
  <c r="U51" i="4"/>
  <c r="T51" i="4"/>
  <c r="S51" i="4"/>
  <c r="AC42" i="4"/>
  <c r="AB42" i="4"/>
  <c r="Z42" i="4"/>
  <c r="AC41" i="4"/>
  <c r="AB41" i="4"/>
  <c r="Z41" i="4"/>
  <c r="V42" i="4"/>
  <c r="U42" i="4"/>
  <c r="V41" i="4"/>
  <c r="U41" i="4"/>
  <c r="V32" i="4"/>
  <c r="U32" i="4"/>
  <c r="V31" i="4"/>
  <c r="U31" i="4"/>
  <c r="AC21" i="4"/>
  <c r="AB21" i="4"/>
  <c r="AC20" i="4"/>
  <c r="AB20" i="4"/>
  <c r="V21" i="4"/>
  <c r="U21" i="4"/>
  <c r="V20" i="4"/>
  <c r="U20" i="4"/>
  <c r="U4" i="4"/>
  <c r="V4" i="4"/>
  <c r="AB32" i="4"/>
  <c r="AC32" i="4"/>
  <c r="AC31" i="4"/>
  <c r="AB31" i="4"/>
  <c r="Z32" i="4"/>
  <c r="S42" i="4"/>
  <c r="S41" i="4"/>
  <c r="S32" i="4"/>
  <c r="S31" i="4"/>
  <c r="Z31" i="4"/>
  <c r="Z21" i="4"/>
  <c r="Z20" i="4"/>
  <c r="Y19" i="4"/>
  <c r="S21" i="4"/>
  <c r="S20" i="4"/>
  <c r="R19" i="4"/>
  <c r="R2" i="4"/>
  <c r="S4" i="4"/>
  <c r="V15" i="4"/>
  <c r="U15" i="4"/>
  <c r="S15" i="4"/>
  <c r="O2" i="4" l="1"/>
  <c r="N2" i="4"/>
  <c r="T3" i="4"/>
  <c r="T5" i="4" s="1"/>
  <c r="Z25" i="4"/>
  <c r="AA21" i="6"/>
  <c r="U54" i="6"/>
  <c r="O104" i="6"/>
  <c r="O102" i="6"/>
  <c r="O100" i="6"/>
  <c r="O98" i="6"/>
  <c r="O96" i="6"/>
  <c r="O94" i="6"/>
  <c r="O92" i="6"/>
  <c r="O90" i="6"/>
  <c r="O88" i="6"/>
  <c r="O86" i="6"/>
  <c r="O84" i="6"/>
  <c r="O82" i="6"/>
  <c r="O80" i="6"/>
  <c r="O78" i="6"/>
  <c r="O76" i="6"/>
  <c r="O74" i="6"/>
  <c r="O72" i="6"/>
  <c r="O70" i="6"/>
  <c r="O68" i="6"/>
  <c r="O66" i="6"/>
  <c r="O64" i="6"/>
  <c r="O62" i="6"/>
  <c r="O60" i="6"/>
  <c r="O58" i="6"/>
  <c r="O56" i="6"/>
  <c r="O54" i="6"/>
  <c r="O52" i="6"/>
  <c r="O50" i="6"/>
  <c r="O48" i="6"/>
  <c r="O46" i="6"/>
  <c r="O44" i="6"/>
  <c r="O42" i="6"/>
  <c r="O40" i="6"/>
  <c r="O38" i="6"/>
  <c r="O36" i="6"/>
  <c r="O34" i="6"/>
  <c r="O32" i="6"/>
  <c r="O30" i="6"/>
  <c r="O28" i="6"/>
  <c r="O26" i="6"/>
  <c r="O24" i="6"/>
  <c r="O22" i="6"/>
  <c r="O20" i="6"/>
  <c r="O18" i="6"/>
  <c r="O16" i="6"/>
  <c r="O12" i="6"/>
  <c r="T32" i="6"/>
  <c r="O105" i="6"/>
  <c r="O103" i="6"/>
  <c r="O101" i="6"/>
  <c r="O99" i="6"/>
  <c r="O97" i="6"/>
  <c r="O95" i="6"/>
  <c r="O93" i="6"/>
  <c r="O91" i="6"/>
  <c r="O89" i="6"/>
  <c r="O87" i="6"/>
  <c r="O85" i="6"/>
  <c r="O83" i="6"/>
  <c r="O81" i="6"/>
  <c r="O79" i="6"/>
  <c r="O77" i="6"/>
  <c r="O75" i="6"/>
  <c r="O73" i="6"/>
  <c r="O71" i="6"/>
  <c r="O69" i="6"/>
  <c r="O67" i="6"/>
  <c r="O65" i="6"/>
  <c r="O63" i="6"/>
  <c r="O61" i="6"/>
  <c r="O59" i="6"/>
  <c r="O57" i="6"/>
  <c r="O55" i="6"/>
  <c r="O53" i="6"/>
  <c r="O51" i="6"/>
  <c r="O49" i="6"/>
  <c r="O47" i="6"/>
  <c r="O45" i="6"/>
  <c r="O43" i="6"/>
  <c r="O41" i="6"/>
  <c r="O39" i="6"/>
  <c r="O37" i="6"/>
  <c r="O35" i="6"/>
  <c r="O33" i="6"/>
  <c r="O31" i="6"/>
  <c r="O29" i="6"/>
  <c r="O27" i="6"/>
  <c r="O25" i="6"/>
  <c r="O23" i="6"/>
  <c r="O21" i="6"/>
  <c r="O19" i="6"/>
  <c r="O17" i="6"/>
  <c r="O8" i="6"/>
  <c r="O4" i="6"/>
  <c r="S47" i="4"/>
  <c r="T31" i="4"/>
  <c r="T33" i="4" s="1"/>
  <c r="S57" i="4"/>
  <c r="T42" i="4"/>
  <c r="T44" i="4" s="1"/>
  <c r="S56" i="4"/>
  <c r="Y50" i="4"/>
  <c r="Z54" i="4" s="1"/>
  <c r="S46" i="4"/>
  <c r="O14" i="6"/>
  <c r="O10" i="6"/>
  <c r="S54" i="6"/>
  <c r="O2" i="6"/>
  <c r="N10" i="6"/>
  <c r="S9" i="6" s="1"/>
  <c r="N6" i="6"/>
  <c r="S44" i="6"/>
  <c r="U53" i="6"/>
  <c r="V54" i="6"/>
  <c r="O6" i="6"/>
  <c r="V33" i="6"/>
  <c r="T41" i="6"/>
  <c r="T43" i="6" s="1"/>
  <c r="S56" i="6"/>
  <c r="T52" i="6"/>
  <c r="T54" i="6" s="1"/>
  <c r="O15" i="6"/>
  <c r="O13" i="6"/>
  <c r="O11" i="6"/>
  <c r="O9" i="6"/>
  <c r="O7" i="6"/>
  <c r="O5" i="6"/>
  <c r="O3" i="6"/>
  <c r="U43" i="6"/>
  <c r="Z26" i="4"/>
  <c r="T31" i="6"/>
  <c r="T33" i="6" s="1"/>
  <c r="T42" i="6"/>
  <c r="T44" i="6" s="1"/>
  <c r="T20" i="6"/>
  <c r="T22" i="6" s="1"/>
  <c r="AA20" i="6"/>
  <c r="AA22" i="6" s="1"/>
  <c r="U22" i="6"/>
  <c r="AB22" i="6"/>
  <c r="V23" i="6"/>
  <c r="S22" i="6"/>
  <c r="AC23" i="6"/>
  <c r="AC22" i="6"/>
  <c r="AA23" i="6"/>
  <c r="U23" i="6"/>
  <c r="AB23" i="6"/>
  <c r="U6" i="6"/>
  <c r="V5" i="6"/>
  <c r="S6" i="6"/>
  <c r="V22" i="6"/>
  <c r="S23" i="6"/>
  <c r="Z22" i="6"/>
  <c r="T23" i="6"/>
  <c r="V34" i="6"/>
  <c r="S43" i="6"/>
  <c r="V53" i="6"/>
  <c r="S5" i="6"/>
  <c r="AA51" i="6"/>
  <c r="T34" i="6"/>
  <c r="S33" i="6"/>
  <c r="T4" i="6"/>
  <c r="T6" i="6" s="1"/>
  <c r="U33" i="6"/>
  <c r="S34" i="6"/>
  <c r="V44" i="6"/>
  <c r="S53" i="6"/>
  <c r="U44" i="6"/>
  <c r="T3" i="6"/>
  <c r="T5" i="6" s="1"/>
  <c r="S25" i="6"/>
  <c r="Y30" i="6"/>
  <c r="Z33" i="6" s="1"/>
  <c r="AA32" i="6"/>
  <c r="S37" i="6"/>
  <c r="Y40" i="6"/>
  <c r="AC44" i="6" s="1"/>
  <c r="AA42" i="6"/>
  <c r="Y50" i="6"/>
  <c r="AC54" i="6" s="1"/>
  <c r="AA52" i="6"/>
  <c r="S57" i="6"/>
  <c r="U5" i="6"/>
  <c r="V6" i="6"/>
  <c r="U34" i="6"/>
  <c r="S46" i="6"/>
  <c r="AA31" i="6"/>
  <c r="AA33" i="6" s="1"/>
  <c r="AA41" i="6"/>
  <c r="S36" i="6"/>
  <c r="T53" i="6"/>
  <c r="Z23" i="6"/>
  <c r="V54" i="4"/>
  <c r="V53" i="4"/>
  <c r="U53" i="4"/>
  <c r="U54" i="4"/>
  <c r="S53" i="4"/>
  <c r="S54" i="4"/>
  <c r="T53" i="4"/>
  <c r="T54" i="4"/>
  <c r="AA52" i="4"/>
  <c r="AA51" i="4"/>
  <c r="T41" i="4"/>
  <c r="T43" i="4" s="1"/>
  <c r="AA21" i="4"/>
  <c r="AA23" i="4" s="1"/>
  <c r="AA20" i="4"/>
  <c r="AA22" i="4" s="1"/>
  <c r="T21" i="4"/>
  <c r="T23" i="4" s="1"/>
  <c r="T32" i="4"/>
  <c r="T34" i="4" s="1"/>
  <c r="T20" i="4"/>
  <c r="T22" i="4" s="1"/>
  <c r="Y40" i="4"/>
  <c r="AA41" i="4"/>
  <c r="Y30" i="4"/>
  <c r="AA42" i="4"/>
  <c r="AA31" i="4"/>
  <c r="AA32" i="4"/>
  <c r="T4" i="4"/>
  <c r="T6" i="4" s="1"/>
  <c r="S44" i="4"/>
  <c r="U44" i="4"/>
  <c r="V33" i="4"/>
  <c r="V43" i="4"/>
  <c r="U6" i="4"/>
  <c r="S34" i="4"/>
  <c r="AC22" i="4"/>
  <c r="S22" i="4"/>
  <c r="Z23" i="4"/>
  <c r="U5" i="4"/>
  <c r="V6" i="4"/>
  <c r="V5" i="4"/>
  <c r="S6" i="4"/>
  <c r="U22" i="4"/>
  <c r="V23" i="4"/>
  <c r="AB23" i="4"/>
  <c r="S33" i="4"/>
  <c r="U23" i="4"/>
  <c r="Z22" i="4"/>
  <c r="S43" i="4"/>
  <c r="S5" i="4"/>
  <c r="V22" i="4"/>
  <c r="S23" i="4"/>
  <c r="AB22" i="4"/>
  <c r="AC23" i="4"/>
  <c r="U34" i="4"/>
  <c r="U43" i="4"/>
  <c r="V44" i="4"/>
  <c r="S25" i="4"/>
  <c r="S26" i="4"/>
  <c r="U33" i="4"/>
  <c r="V34" i="4"/>
  <c r="S36" i="4"/>
  <c r="Z25" i="6" l="1"/>
  <c r="S47" i="6"/>
  <c r="S9" i="4"/>
  <c r="S10" i="4"/>
  <c r="T10" i="4"/>
  <c r="T9" i="4"/>
  <c r="Z26" i="6"/>
  <c r="S10" i="6"/>
  <c r="S26" i="6"/>
  <c r="AA53" i="4"/>
  <c r="Z53" i="4"/>
  <c r="AC53" i="4"/>
  <c r="Z57" i="4"/>
  <c r="Z56" i="4"/>
  <c r="AB54" i="4"/>
  <c r="AB53" i="4"/>
  <c r="AC54" i="4"/>
  <c r="AA54" i="4"/>
  <c r="AA34" i="6"/>
  <c r="AA54" i="6"/>
  <c r="AC33" i="6"/>
  <c r="AA43" i="6"/>
  <c r="AB33" i="6"/>
  <c r="AC34" i="6"/>
  <c r="AB54" i="6"/>
  <c r="Z57" i="6"/>
  <c r="Z56" i="6"/>
  <c r="Z53" i="6"/>
  <c r="AC43" i="6"/>
  <c r="Z44" i="6"/>
  <c r="AB43" i="6"/>
  <c r="Z54" i="6"/>
  <c r="AA53" i="6"/>
  <c r="AB44" i="6"/>
  <c r="Z47" i="6"/>
  <c r="Z46" i="6"/>
  <c r="AA44" i="6"/>
  <c r="AB34" i="6"/>
  <c r="Z37" i="6"/>
  <c r="Z36" i="6"/>
  <c r="Z34" i="6"/>
  <c r="Z43" i="6"/>
  <c r="AC53" i="6"/>
  <c r="AB53" i="6"/>
  <c r="Z34" i="4"/>
  <c r="AA33" i="4"/>
  <c r="Z36" i="4"/>
  <c r="AA34" i="4"/>
  <c r="AB33" i="4"/>
  <c r="AC34" i="4"/>
  <c r="Z33" i="4"/>
  <c r="AB34" i="4"/>
  <c r="AC33" i="4"/>
  <c r="Z37" i="4"/>
  <c r="AC44" i="4"/>
  <c r="Z43" i="4"/>
  <c r="Z44" i="4"/>
  <c r="AA43" i="4"/>
  <c r="Z47" i="4"/>
  <c r="AA44" i="4"/>
  <c r="AB43" i="4"/>
  <c r="Z46" i="4"/>
  <c r="AB44" i="4"/>
  <c r="AC43" i="4"/>
</calcChain>
</file>

<file path=xl/sharedStrings.xml><?xml version="1.0" encoding="utf-8"?>
<sst xmlns="http://schemas.openxmlformats.org/spreadsheetml/2006/main" count="291" uniqueCount="69">
  <si>
    <t>Pupil</t>
  </si>
  <si>
    <t>Class</t>
  </si>
  <si>
    <t>Gender</t>
  </si>
  <si>
    <t>Pupil Premium</t>
  </si>
  <si>
    <t>SEND</t>
  </si>
  <si>
    <t>EAL</t>
  </si>
  <si>
    <t>English Reading Scaled Score</t>
  </si>
  <si>
    <t>Writing Teacher Assessment</t>
  </si>
  <si>
    <t>English GPS Scaled Score</t>
  </si>
  <si>
    <t>Mathematics Scaled Score</t>
  </si>
  <si>
    <t>EXS Combined?</t>
  </si>
  <si>
    <t>GDS Combined?</t>
  </si>
  <si>
    <t>Reading</t>
  </si>
  <si>
    <t>Writing</t>
  </si>
  <si>
    <t>Maths</t>
  </si>
  <si>
    <t>GPS</t>
  </si>
  <si>
    <t>Writing as a scaled score</t>
  </si>
  <si>
    <t>Number in Y6 cohort</t>
  </si>
  <si>
    <t>Number achieving EXS</t>
  </si>
  <si>
    <t>Number achieving HS/GDS</t>
  </si>
  <si>
    <t>Percentage acheving at least EXS</t>
  </si>
  <si>
    <t>Percentage achieving HS/GDS</t>
  </si>
  <si>
    <t>Pecentage achieving EXS Combined in RWM</t>
  </si>
  <si>
    <t>Pecentage achieving HS Combined in RWM</t>
  </si>
  <si>
    <t>Average Scaled Score</t>
  </si>
  <si>
    <t>Number of Male</t>
  </si>
  <si>
    <t>Number of Female</t>
  </si>
  <si>
    <t>Number of Pupil Premium</t>
  </si>
  <si>
    <t>Number of NON-Pupil Premium</t>
  </si>
  <si>
    <t>Number of SEND</t>
  </si>
  <si>
    <t>Number of NON-SEND</t>
  </si>
  <si>
    <t>Number of EAL</t>
  </si>
  <si>
    <t>Number of NON-EAL</t>
  </si>
  <si>
    <t>EXS</t>
  </si>
  <si>
    <t>GDS</t>
  </si>
  <si>
    <t>WTS</t>
  </si>
  <si>
    <t>Hailee </t>
  </si>
  <si>
    <t>Willoughby</t>
  </si>
  <si>
    <t>F</t>
  </si>
  <si>
    <t>Anna</t>
  </si>
  <si>
    <t>Cokes</t>
  </si>
  <si>
    <t>Regena </t>
  </si>
  <si>
    <t>Foster</t>
  </si>
  <si>
    <t>Colin </t>
  </si>
  <si>
    <t>Morrison</t>
  </si>
  <si>
    <t>M</t>
  </si>
  <si>
    <t>Vinnie </t>
  </si>
  <si>
    <t>Saunders</t>
  </si>
  <si>
    <t>Jillie </t>
  </si>
  <si>
    <t>Wallis</t>
  </si>
  <si>
    <t>Harriette </t>
  </si>
  <si>
    <t>Conner</t>
  </si>
  <si>
    <t>Ginnie </t>
  </si>
  <si>
    <t>Rennell</t>
  </si>
  <si>
    <t>Rachel </t>
  </si>
  <si>
    <t>Case</t>
  </si>
  <si>
    <t>Garrett </t>
  </si>
  <si>
    <t>Bower</t>
  </si>
  <si>
    <t>Pauline </t>
  </si>
  <si>
    <t>Paddon</t>
  </si>
  <si>
    <t>Trina </t>
  </si>
  <si>
    <t>Chamberlain</t>
  </si>
  <si>
    <t>Roseanne </t>
  </si>
  <si>
    <t>Westbrook</t>
  </si>
  <si>
    <t>Santiago </t>
  </si>
  <si>
    <t>Warner</t>
  </si>
  <si>
    <t>Kacie </t>
  </si>
  <si>
    <t>Pottinger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</si>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</sst>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333333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DDCF9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E2F0D9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5" fillId="0" borderId="0" xfId="0" applyFont="1"/>
    <xf numFmtId="0" fontId="4" fillId="0" borderId="0" xfId="0" applyFont="1" applyAlignment="1">
      <alignment horizontal="center" textRotation="90"/>
    </xf>
    <xf numFmtId="0" fontId="6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3" borderId="0" xfId="0" applyFont="1" applyFill="1"/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4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4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38"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85725</xdr:rowOff>
    </xdr:from>
    <xdr:to>
      <xdr:col>15</xdr:col>
      <xdr:colOff>142875</xdr:colOff>
      <xdr:row>0</xdr:row>
      <xdr:rowOff>619125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889A25-713F-089C-4788-A18C4E2AD30F}"/>
            </a:ext>
          </a:extLst>
        </xdr:cNvPr>
        <xdr:cNvSpPr txBox="1"/>
      </xdr:nvSpPr>
      <xdr:spPr>
        <a:xfrm>
          <a:off x="5029200" y="85725"/>
          <a:ext cx="22860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 WTS,</a:t>
          </a:r>
          <a:r>
            <a:rPr lang="en-GB" sz="1100" baseline="0"/>
            <a:t> EXS or GDS for Writing Teacher Assessment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85725</xdr:rowOff>
    </xdr:from>
    <xdr:to>
      <xdr:col>15</xdr:col>
      <xdr:colOff>142875</xdr:colOff>
      <xdr:row>0</xdr:row>
      <xdr:rowOff>619125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B6B22A-3092-4F47-9822-8F9F3B26680E}"/>
            </a:ext>
          </a:extLst>
        </xdr:cNvPr>
        <xdr:cNvSpPr txBox="1"/>
      </xdr:nvSpPr>
      <xdr:spPr>
        <a:xfrm>
          <a:off x="5046345" y="85725"/>
          <a:ext cx="214503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 WTS,</a:t>
          </a:r>
          <a:r>
            <a:rPr lang="en-GB" sz="1100" baseline="0"/>
            <a:t> EXS or GDS for Writing Teacher Assessment</a:t>
          </a:r>
        </a:p>
        <a:p>
          <a:endParaRPr lang="en-GB" sz="1100"/>
        </a:p>
      </xdr:txBody>
    </xdr:sp>
    <xdr:clientData/>
  </xdr:twoCellAnchor>
  <xdr:twoCellAnchor>
    <xdr:from>
      <xdr:col>8</xdr:col>
      <xdr:colOff>504825</xdr:colOff>
      <xdr:row>0</xdr:row>
      <xdr:rowOff>85725</xdr:rowOff>
    </xdr:from>
    <xdr:to>
      <xdr:col>15</xdr:col>
      <xdr:colOff>142875</xdr:colOff>
      <xdr:row>0</xdr:row>
      <xdr:rowOff>619125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6EFD25-F06C-4892-AE96-85E2CC6B0511}"/>
            </a:ext>
          </a:extLst>
        </xdr:cNvPr>
        <xdr:cNvSpPr txBox="1"/>
      </xdr:nvSpPr>
      <xdr:spPr>
        <a:xfrm>
          <a:off x="5046345" y="85725"/>
          <a:ext cx="214503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 WTS,</a:t>
          </a:r>
          <a:r>
            <a:rPr lang="en-GB" sz="1100" baseline="0"/>
            <a:t> EXS or GDS for Writing Teacher Assessment</a:t>
          </a:r>
        </a:p>
        <a:p>
          <a:endParaRPr lang="en-GB" sz="1100"/>
        </a:p>
      </xdr:txBody>
    </xdr:sp>
    <xdr:clientData/>
  </xdr:twoCellAnchor>
  <xdr:twoCellAnchor>
    <xdr:from>
      <xdr:col>8</xdr:col>
      <xdr:colOff>504825</xdr:colOff>
      <xdr:row>0</xdr:row>
      <xdr:rowOff>85725</xdr:rowOff>
    </xdr:from>
    <xdr:to>
      <xdr:col>15</xdr:col>
      <xdr:colOff>142875</xdr:colOff>
      <xdr:row>0</xdr:row>
      <xdr:rowOff>619125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A14B26-1136-4D63-9C48-6AFE2422A9AE}"/>
            </a:ext>
          </a:extLst>
        </xdr:cNvPr>
        <xdr:cNvSpPr txBox="1"/>
      </xdr:nvSpPr>
      <xdr:spPr>
        <a:xfrm>
          <a:off x="5046345" y="85725"/>
          <a:ext cx="214503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 WTS,</a:t>
          </a:r>
          <a:r>
            <a:rPr lang="en-GB" sz="1100" baseline="0"/>
            <a:t> EXS or GDS for Writing Teacher Assessment</a:t>
          </a:r>
        </a:p>
        <a:p>
          <a:endParaRPr lang="en-GB" sz="1100"/>
        </a:p>
      </xdr:txBody>
    </xdr:sp>
    <xdr:clientData/>
  </xdr:twoCellAnchor>
  <xdr:twoCellAnchor>
    <xdr:from>
      <xdr:col>22</xdr:col>
      <xdr:colOff>402771</xdr:colOff>
      <xdr:row>0</xdr:row>
      <xdr:rowOff>1306286</xdr:rowOff>
    </xdr:from>
    <xdr:to>
      <xdr:col>25</xdr:col>
      <xdr:colOff>620486</xdr:colOff>
      <xdr:row>6</xdr:row>
      <xdr:rowOff>174171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D29C23-CBD1-B35E-C366-25DBDE629834}"/>
            </a:ext>
          </a:extLst>
        </xdr:cNvPr>
        <xdr:cNvSpPr txBox="1"/>
      </xdr:nvSpPr>
      <xdr:spPr>
        <a:xfrm>
          <a:off x="14543314" y="1306286"/>
          <a:ext cx="4397829" cy="23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/>
            <a:t>To</a:t>
          </a:r>
          <a:r>
            <a:rPr lang="en-GB" sz="1800" baseline="0"/>
            <a:t> print on one page:</a:t>
          </a:r>
        </a:p>
        <a:p>
          <a:r>
            <a:rPr lang="en-GB" sz="1800" baseline="0"/>
            <a:t>Click file, and print.</a:t>
          </a:r>
        </a:p>
        <a:p>
          <a:r>
            <a:rPr lang="en-GB" sz="1800" baseline="0"/>
            <a:t>Change 'Page Orientation' and change to 'Landscape'</a:t>
          </a:r>
        </a:p>
        <a:p>
          <a:r>
            <a:rPr lang="en-GB" sz="1800" baseline="0"/>
            <a:t>Change 'No scaling' to 'Fit all columns on one page'</a:t>
          </a:r>
        </a:p>
        <a:p>
          <a:r>
            <a:rPr lang="en-GB" sz="1800" baseline="0"/>
            <a:t>In 'printer properties'  and 'Paper / Quality' tab, you can change the paper size to A3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D73E-C2DF-4698-8663-558FD539A317}">
  <sheetPr>
    <pageSetUpPr fitToPage="1"/>
  </sheetPr>
  <dimension ref="A1:AF175"/>
  <sheetViews>
    <sheetView tabSelected="1" zoomScale="60" zoomScaleNormal="60" workbookViewId="0">
      <selection activeCell="J14" sqref="J14"/>
    </sheetView>
  </sheetViews>
  <sheetFormatPr defaultColWidth="9.6640625" defaultRowHeight="15.6" x14ac:dyDescent="0.3"/>
  <cols>
    <col min="1" max="1" width="9.6640625" style="1"/>
    <col min="2" max="2" width="17.88671875" style="5" customWidth="1"/>
    <col min="3" max="7" width="5.88671875" style="2" customWidth="1"/>
    <col min="8" max="8" width="9.33203125" customWidth="1"/>
    <col min="9" max="9" width="9.109375" style="2" customWidth="1"/>
    <col min="10" max="11" width="9.33203125" customWidth="1"/>
    <col min="12" max="12" width="3.109375" style="1" customWidth="1"/>
    <col min="13" max="13" width="2.6640625" style="1" hidden="1" customWidth="1"/>
    <col min="14" max="14" width="14.21875" style="2" hidden="1" customWidth="1"/>
    <col min="15" max="15" width="16" style="2" hidden="1" customWidth="1"/>
    <col min="16" max="16" width="5.109375" style="2" customWidth="1"/>
    <col min="17" max="17" width="42.44140625" style="1" customWidth="1"/>
    <col min="18" max="18" width="8.33203125" style="1" customWidth="1"/>
    <col min="19" max="23" width="11.88671875" style="1" customWidth="1"/>
    <col min="24" max="24" width="42.44140625" style="1" customWidth="1"/>
    <col min="25" max="25" width="6.6640625" style="2" customWidth="1"/>
    <col min="26" max="30" width="11.88671875" style="1" customWidth="1"/>
    <col min="31" max="31" width="8.109375" style="1" customWidth="1"/>
    <col min="32" max="32" width="21.109375" style="2" hidden="1" customWidth="1"/>
    <col min="33" max="1026" width="11.88671875" style="1" customWidth="1"/>
    <col min="1027" max="16384" width="9.6640625" style="1"/>
  </cols>
  <sheetData>
    <row r="1" spans="1:32" ht="188.4" customHeight="1" thickTop="1" thickBot="1" x14ac:dyDescent="0.3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K1" s="4" t="s">
        <v>8</v>
      </c>
      <c r="N1" s="3" t="s">
        <v>10</v>
      </c>
      <c r="O1" s="3" t="s">
        <v>11</v>
      </c>
      <c r="P1" s="4"/>
      <c r="Q1" s="7"/>
      <c r="R1" s="7"/>
      <c r="S1" s="8" t="s">
        <v>12</v>
      </c>
      <c r="T1" s="8" t="s">
        <v>13</v>
      </c>
      <c r="U1" s="8" t="s">
        <v>14</v>
      </c>
      <c r="V1" s="8" t="s">
        <v>15</v>
      </c>
      <c r="AF1" s="6" t="s">
        <v>16</v>
      </c>
    </row>
    <row r="2" spans="1:32" ht="16.8" thickTop="1" thickBot="1" x14ac:dyDescent="0.35">
      <c r="A2" s="28"/>
      <c r="B2" s="28"/>
      <c r="C2" s="27"/>
      <c r="D2" s="27"/>
      <c r="E2" s="27"/>
      <c r="F2" s="27"/>
      <c r="G2" s="27"/>
      <c r="H2" s="30"/>
      <c r="I2" s="31"/>
      <c r="J2" s="30"/>
      <c r="K2" s="30"/>
      <c r="N2" s="2" t="e">
        <f>AND(H2&gt;=100,AF2&gt;=100,J2&gt;=100)</f>
        <v>#N/A</v>
      </c>
      <c r="O2" s="2" t="e">
        <f>AND(H2&gt;=110,AF2&gt;=110,J2&gt;=110)</f>
        <v>#N/A</v>
      </c>
      <c r="Q2" s="9" t="s">
        <v>17</v>
      </c>
      <c r="R2" s="10">
        <f>COUNTA(B2:B106)</f>
        <v>0</v>
      </c>
      <c r="S2" s="11"/>
      <c r="T2" s="12"/>
      <c r="U2" s="12"/>
      <c r="V2" s="12"/>
      <c r="AF2" s="23" t="e">
        <f>LOOKUP(I2,Lookup!$A$1:$A$3,Lookup!$B$1:$B$3)</f>
        <v>#N/A</v>
      </c>
    </row>
    <row r="3" spans="1:32" ht="16.8" thickTop="1" thickBot="1" x14ac:dyDescent="0.35">
      <c r="A3" s="28"/>
      <c r="B3" s="28"/>
      <c r="C3" s="27"/>
      <c r="D3" s="27"/>
      <c r="E3" s="27"/>
      <c r="F3" s="27"/>
      <c r="G3" s="27"/>
      <c r="H3" s="30"/>
      <c r="I3" s="31"/>
      <c r="J3" s="30"/>
      <c r="K3" s="30"/>
      <c r="N3" s="2" t="e">
        <f t="shared" ref="N3:N66" si="0">AND(H3&gt;=100,AF3&gt;=100,J3&gt;=100)</f>
        <v>#N/A</v>
      </c>
      <c r="O3" s="2" t="e">
        <f t="shared" ref="O3:O66" si="1">AND(H3&gt;=110,AF3&gt;=110,J3&gt;=110)</f>
        <v>#N/A</v>
      </c>
      <c r="Q3" s="9" t="s">
        <v>18</v>
      </c>
      <c r="R3" s="13"/>
      <c r="S3" s="14">
        <f>COUNTIF($H$2:$H$106, "&gt;=100")</f>
        <v>0</v>
      </c>
      <c r="T3" s="14">
        <f>COUNTIF($AF$2:$AF$106, "&gt;=100")</f>
        <v>0</v>
      </c>
      <c r="U3" s="14">
        <f>COUNTIF($J$2:$J$106, "&gt;=100")</f>
        <v>0</v>
      </c>
      <c r="V3" s="14">
        <f>COUNTIF($K$2:$K$106, "&gt;=100")</f>
        <v>0</v>
      </c>
      <c r="AF3" s="23" t="e">
        <f>LOOKUP(I3,Lookup!$A$1:$A$3,Lookup!$B$1:$B$3)</f>
        <v>#N/A</v>
      </c>
    </row>
    <row r="4" spans="1:32" ht="16.8" thickTop="1" thickBot="1" x14ac:dyDescent="0.35">
      <c r="A4" s="28"/>
      <c r="B4" s="28"/>
      <c r="C4" s="27"/>
      <c r="D4" s="27"/>
      <c r="E4" s="27"/>
      <c r="F4" s="27"/>
      <c r="G4" s="27"/>
      <c r="H4" s="30"/>
      <c r="I4" s="31"/>
      <c r="J4" s="30"/>
      <c r="K4" s="30"/>
      <c r="N4" s="2" t="e">
        <f t="shared" si="0"/>
        <v>#N/A</v>
      </c>
      <c r="O4" s="2" t="e">
        <f t="shared" si="1"/>
        <v>#N/A</v>
      </c>
      <c r="Q4" s="9" t="s">
        <v>19</v>
      </c>
      <c r="R4" s="13"/>
      <c r="S4" s="14">
        <f>COUNTIF($H$2:$H$106, "&gt;=110")</f>
        <v>0</v>
      </c>
      <c r="T4" s="14">
        <f>COUNTIF($AF$2:$AF$106, "&gt;=110")</f>
        <v>0</v>
      </c>
      <c r="U4" s="14">
        <f>COUNTIF($J$2:$J$106, "&gt;=110")</f>
        <v>0</v>
      </c>
      <c r="V4" s="14">
        <f>COUNTIF($K$2:$K$106, "&gt;=110")</f>
        <v>0</v>
      </c>
      <c r="AF4" s="23" t="e">
        <f>LOOKUP(I4,Lookup!$A$1:$A$3,Lookup!$B$1:$B$3)</f>
        <v>#N/A</v>
      </c>
    </row>
    <row r="5" spans="1:32" ht="16.8" thickTop="1" thickBot="1" x14ac:dyDescent="0.35">
      <c r="A5" s="28"/>
      <c r="B5" s="28"/>
      <c r="C5" s="27"/>
      <c r="D5" s="27"/>
      <c r="E5" s="27"/>
      <c r="F5" s="27"/>
      <c r="G5" s="27"/>
      <c r="H5" s="30"/>
      <c r="I5" s="31"/>
      <c r="J5" s="30"/>
      <c r="K5" s="30"/>
      <c r="N5" s="2" t="e">
        <f t="shared" si="0"/>
        <v>#N/A</v>
      </c>
      <c r="O5" s="2" t="e">
        <f t="shared" si="1"/>
        <v>#N/A</v>
      </c>
      <c r="Q5" s="9" t="s">
        <v>20</v>
      </c>
      <c r="R5" s="13"/>
      <c r="S5" s="15" t="e">
        <f>S3/$R$2</f>
        <v>#DIV/0!</v>
      </c>
      <c r="T5" s="15" t="e">
        <f t="shared" ref="S5:V6" si="2">T3/$R$2</f>
        <v>#DIV/0!</v>
      </c>
      <c r="U5" s="15" t="e">
        <f t="shared" si="2"/>
        <v>#DIV/0!</v>
      </c>
      <c r="V5" s="15" t="e">
        <f t="shared" si="2"/>
        <v>#DIV/0!</v>
      </c>
      <c r="AF5" s="23" t="e">
        <f>LOOKUP(I5,Lookup!$A$1:$A$3,Lookup!$B$1:$B$3)</f>
        <v>#N/A</v>
      </c>
    </row>
    <row r="6" spans="1:32" ht="16.8" thickTop="1" thickBot="1" x14ac:dyDescent="0.35">
      <c r="A6" s="28"/>
      <c r="B6" s="28"/>
      <c r="C6" s="27"/>
      <c r="D6" s="27"/>
      <c r="E6" s="27"/>
      <c r="F6" s="27"/>
      <c r="G6" s="27"/>
      <c r="H6" s="30"/>
      <c r="I6" s="31"/>
      <c r="J6" s="30"/>
      <c r="K6" s="30"/>
      <c r="N6" s="2" t="e">
        <f t="shared" si="0"/>
        <v>#N/A</v>
      </c>
      <c r="O6" s="2" t="e">
        <f t="shared" si="1"/>
        <v>#N/A</v>
      </c>
      <c r="Q6" s="9" t="s">
        <v>21</v>
      </c>
      <c r="R6" s="13"/>
      <c r="S6" s="15" t="e">
        <f t="shared" si="2"/>
        <v>#DIV/0!</v>
      </c>
      <c r="T6" s="15" t="e">
        <f t="shared" si="2"/>
        <v>#DIV/0!</v>
      </c>
      <c r="U6" s="15" t="e">
        <f t="shared" si="2"/>
        <v>#DIV/0!</v>
      </c>
      <c r="V6" s="15" t="e">
        <f t="shared" si="2"/>
        <v>#DIV/0!</v>
      </c>
      <c r="W6" s="16"/>
      <c r="AF6" s="23" t="e">
        <f>LOOKUP(I6,Lookup!$A$1:$A$3,Lookup!$B$1:$B$3)</f>
        <v>#N/A</v>
      </c>
    </row>
    <row r="7" spans="1:32" ht="16.2" thickTop="1" x14ac:dyDescent="0.3">
      <c r="A7" s="28"/>
      <c r="B7" s="28"/>
      <c r="C7" s="27"/>
      <c r="D7" s="28"/>
      <c r="E7" s="27"/>
      <c r="F7" s="27"/>
      <c r="G7" s="27"/>
      <c r="H7" s="30"/>
      <c r="I7" s="31"/>
      <c r="J7" s="30"/>
      <c r="K7" s="30"/>
      <c r="N7" s="2" t="e">
        <f t="shared" si="0"/>
        <v>#N/A</v>
      </c>
      <c r="O7" s="2" t="e">
        <f t="shared" si="1"/>
        <v>#N/A</v>
      </c>
      <c r="S7" s="16"/>
      <c r="T7" s="16"/>
      <c r="U7" s="16"/>
      <c r="V7" s="16"/>
      <c r="AF7" s="23" t="e">
        <f>LOOKUP(I7,Lookup!$A$1:$A$3,Lookup!$B$1:$B$3)</f>
        <v>#N/A</v>
      </c>
    </row>
    <row r="8" spans="1:32" ht="16.2" thickBot="1" x14ac:dyDescent="0.35">
      <c r="A8" s="28"/>
      <c r="B8" s="28"/>
      <c r="C8" s="27"/>
      <c r="D8" s="28"/>
      <c r="E8" s="27"/>
      <c r="F8" s="27"/>
      <c r="G8" s="27"/>
      <c r="H8" s="30"/>
      <c r="I8" s="31"/>
      <c r="J8" s="30"/>
      <c r="K8" s="30"/>
      <c r="N8" s="2" t="e">
        <f t="shared" si="0"/>
        <v>#N/A</v>
      </c>
      <c r="O8" s="2" t="e">
        <f t="shared" si="1"/>
        <v>#N/A</v>
      </c>
      <c r="S8" s="16"/>
      <c r="T8" s="16"/>
      <c r="U8" s="16"/>
      <c r="V8" s="16"/>
      <c r="AF8" s="23" t="e">
        <f>LOOKUP(I8,Lookup!$A$1:$A$3,Lookup!$B$1:$B$3)</f>
        <v>#N/A</v>
      </c>
    </row>
    <row r="9" spans="1:32" ht="16.2" thickBot="1" x14ac:dyDescent="0.35">
      <c r="A9" s="28"/>
      <c r="B9" s="28"/>
      <c r="C9" s="27"/>
      <c r="D9" s="28"/>
      <c r="E9" s="27"/>
      <c r="F9" s="27"/>
      <c r="G9" s="27"/>
      <c r="H9" s="30"/>
      <c r="I9" s="31"/>
      <c r="J9" s="30"/>
      <c r="K9" s="30"/>
      <c r="N9" s="2" t="e">
        <f t="shared" si="0"/>
        <v>#N/A</v>
      </c>
      <c r="O9" s="2" t="e">
        <f t="shared" si="1"/>
        <v>#N/A</v>
      </c>
      <c r="Q9" s="17" t="s">
        <v>22</v>
      </c>
      <c r="R9" s="18"/>
      <c r="S9" s="19" t="e">
        <f>COUNTIF($N$2:$N$106,"TRUE")/$R$2</f>
        <v>#DIV/0!</v>
      </c>
      <c r="T9" s="1">
        <f>COUNTIF($N$2:$N$106,"TRUE")</f>
        <v>0</v>
      </c>
      <c r="AF9" s="23" t="e">
        <f>LOOKUP(I9,Lookup!$A$1:$A$3,Lookup!$B$1:$B$3)</f>
        <v>#N/A</v>
      </c>
    </row>
    <row r="10" spans="1:32" ht="16.2" thickBot="1" x14ac:dyDescent="0.35">
      <c r="A10" s="28"/>
      <c r="B10" s="28"/>
      <c r="C10" s="27"/>
      <c r="D10" s="28"/>
      <c r="E10" s="27"/>
      <c r="F10" s="27"/>
      <c r="G10" s="27"/>
      <c r="H10" s="30"/>
      <c r="I10" s="31"/>
      <c r="J10" s="30"/>
      <c r="K10" s="30"/>
      <c r="N10" s="2" t="e">
        <f t="shared" si="0"/>
        <v>#N/A</v>
      </c>
      <c r="O10" s="2" t="e">
        <f t="shared" si="1"/>
        <v>#N/A</v>
      </c>
      <c r="Q10" s="17" t="s">
        <v>23</v>
      </c>
      <c r="R10" s="18"/>
      <c r="S10" s="19" t="e">
        <f>COUNTIF($O$2:$O$106,"TRUE")/$R$2</f>
        <v>#DIV/0!</v>
      </c>
      <c r="T10" s="1">
        <f>COUNTIF($O$2:$O$106,"TRUE")</f>
        <v>0</v>
      </c>
      <c r="AF10" s="23" t="e">
        <f>LOOKUP(I10,Lookup!$A$1:$A$3,Lookup!$B$1:$B$3)</f>
        <v>#N/A</v>
      </c>
    </row>
    <row r="11" spans="1:32" x14ac:dyDescent="0.3">
      <c r="A11" s="28"/>
      <c r="B11" s="28"/>
      <c r="C11" s="27"/>
      <c r="D11" s="28"/>
      <c r="E11" s="27"/>
      <c r="F11" s="27"/>
      <c r="G11" s="27"/>
      <c r="H11" s="30"/>
      <c r="I11" s="31"/>
      <c r="J11" s="30"/>
      <c r="K11" s="30"/>
      <c r="N11" s="2" t="e">
        <f t="shared" si="0"/>
        <v>#N/A</v>
      </c>
      <c r="O11" s="2" t="e">
        <f t="shared" si="1"/>
        <v>#N/A</v>
      </c>
      <c r="AF11" s="23" t="e">
        <f>LOOKUP(I11,Lookup!$A$1:$A$3,Lookup!$B$1:$B$3)</f>
        <v>#N/A</v>
      </c>
    </row>
    <row r="12" spans="1:32" x14ac:dyDescent="0.3">
      <c r="A12" s="28"/>
      <c r="B12" s="28"/>
      <c r="C12" s="27"/>
      <c r="D12" s="28"/>
      <c r="E12" s="27"/>
      <c r="F12" s="27"/>
      <c r="G12" s="27"/>
      <c r="H12" s="30"/>
      <c r="I12" s="31"/>
      <c r="J12" s="30"/>
      <c r="K12" s="30"/>
      <c r="N12" s="2" t="e">
        <f t="shared" si="0"/>
        <v>#N/A</v>
      </c>
      <c r="O12" s="2" t="e">
        <f t="shared" si="1"/>
        <v>#N/A</v>
      </c>
      <c r="AF12" s="23" t="e">
        <f>LOOKUP(I12,Lookup!$A$1:$A$3,Lookup!$B$1:$B$3)</f>
        <v>#N/A</v>
      </c>
    </row>
    <row r="13" spans="1:32" x14ac:dyDescent="0.3">
      <c r="A13" s="28"/>
      <c r="B13" s="28"/>
      <c r="C13" s="27"/>
      <c r="D13" s="28"/>
      <c r="E13" s="27"/>
      <c r="F13" s="27"/>
      <c r="G13" s="27"/>
      <c r="H13" s="30"/>
      <c r="I13" s="32"/>
      <c r="J13" s="30"/>
      <c r="K13" s="30"/>
      <c r="L13" s="1" t="s">
        <v>68</v>
      </c>
      <c r="N13" s="2" t="e">
        <f t="shared" si="0"/>
        <v>#N/A</v>
      </c>
      <c r="O13" s="2" t="e">
        <f t="shared" si="1"/>
        <v>#N/A</v>
      </c>
      <c r="AF13" s="23" t="e">
        <f>LOOKUP(I13,Lookup!$A$1:$A$3,Lookup!$B$1:$B$3)</f>
        <v>#N/A</v>
      </c>
    </row>
    <row r="14" spans="1:32" ht="16.2" thickBot="1" x14ac:dyDescent="0.35">
      <c r="A14" s="28"/>
      <c r="B14" s="28"/>
      <c r="C14" s="27"/>
      <c r="D14" s="28"/>
      <c r="E14" s="27"/>
      <c r="F14" s="27"/>
      <c r="G14" s="27"/>
      <c r="H14" s="30"/>
      <c r="I14" s="31"/>
      <c r="J14" s="30"/>
      <c r="K14" s="30"/>
      <c r="N14" s="2" t="e">
        <f t="shared" si="0"/>
        <v>#N/A</v>
      </c>
      <c r="O14" s="2" t="e">
        <f t="shared" si="1"/>
        <v>#N/A</v>
      </c>
      <c r="AF14" s="23" t="e">
        <f>LOOKUP(I14,Lookup!$A$1:$A$3,Lookup!$B$1:$B$3)</f>
        <v>#N/A</v>
      </c>
    </row>
    <row r="15" spans="1:32" ht="16.2" thickBot="1" x14ac:dyDescent="0.35">
      <c r="A15" s="28"/>
      <c r="B15" s="28"/>
      <c r="C15" s="27"/>
      <c r="D15" s="28"/>
      <c r="E15" s="27"/>
      <c r="F15" s="27"/>
      <c r="G15" s="27"/>
      <c r="H15" s="30"/>
      <c r="I15" s="31"/>
      <c r="J15" s="30"/>
      <c r="K15" s="30"/>
      <c r="N15" s="2" t="e">
        <f t="shared" si="0"/>
        <v>#N/A</v>
      </c>
      <c r="O15" s="2" t="e">
        <f t="shared" si="1"/>
        <v>#N/A</v>
      </c>
      <c r="Q15" s="20" t="s">
        <v>24</v>
      </c>
      <c r="S15" s="21" t="e">
        <f>AVERAGE(H2:H34)</f>
        <v>#DIV/0!</v>
      </c>
      <c r="T15" s="22"/>
      <c r="U15" s="21" t="e">
        <f>AVERAGE(K2:K57)</f>
        <v>#DIV/0!</v>
      </c>
      <c r="V15" s="21" t="e">
        <f>AVERAGE(J2:J57)</f>
        <v>#DIV/0!</v>
      </c>
      <c r="AF15" s="23" t="e">
        <f>LOOKUP(I15,Lookup!$A$1:$A$3,Lookup!$B$1:$B$3)</f>
        <v>#N/A</v>
      </c>
    </row>
    <row r="16" spans="1:32" x14ac:dyDescent="0.3">
      <c r="A16" s="28"/>
      <c r="B16" s="28"/>
      <c r="C16" s="27"/>
      <c r="D16" s="28"/>
      <c r="E16" s="27"/>
      <c r="F16" s="27"/>
      <c r="G16" s="27"/>
      <c r="H16" s="30"/>
      <c r="I16" s="31"/>
      <c r="J16" s="30"/>
      <c r="K16" s="30"/>
      <c r="N16" s="2" t="e">
        <f t="shared" si="0"/>
        <v>#N/A</v>
      </c>
      <c r="O16" s="2" t="e">
        <f t="shared" si="1"/>
        <v>#N/A</v>
      </c>
      <c r="S16" s="2"/>
      <c r="T16" s="2"/>
      <c r="U16" s="2"/>
      <c r="V16" s="2"/>
      <c r="AF16" s="23" t="e">
        <f>LOOKUP(I16,Lookup!$A$1:$A$3,Lookup!$B$1:$B$3)</f>
        <v>#N/A</v>
      </c>
    </row>
    <row r="17" spans="2:32" ht="16.2" thickBot="1" x14ac:dyDescent="0.35">
      <c r="B17" s="24"/>
      <c r="C17" s="27"/>
      <c r="D17" s="27"/>
      <c r="E17" s="27"/>
      <c r="F17" s="27"/>
      <c r="G17" s="27"/>
      <c r="H17" s="30"/>
      <c r="I17" s="31"/>
      <c r="J17" s="30"/>
      <c r="K17" s="30"/>
      <c r="N17" s="2" t="e">
        <f t="shared" si="0"/>
        <v>#N/A</v>
      </c>
      <c r="O17" s="2" t="e">
        <f t="shared" si="1"/>
        <v>#N/A</v>
      </c>
      <c r="S17" s="2"/>
      <c r="AF17" s="23" t="e">
        <f>LOOKUP(I17,Lookup!$A$1:$A$3,Lookup!$B$1:$B$3)</f>
        <v>#N/A</v>
      </c>
    </row>
    <row r="18" spans="2:32" ht="16.8" thickTop="1" thickBot="1" x14ac:dyDescent="0.35">
      <c r="B18" s="24"/>
      <c r="C18" s="27"/>
      <c r="D18" s="27"/>
      <c r="E18" s="27"/>
      <c r="F18" s="27"/>
      <c r="G18" s="27"/>
      <c r="H18" s="30"/>
      <c r="I18" s="31"/>
      <c r="J18" s="30"/>
      <c r="K18" s="30"/>
      <c r="N18" s="2" t="e">
        <f t="shared" si="0"/>
        <v>#N/A</v>
      </c>
      <c r="O18" s="2" t="e">
        <f t="shared" si="1"/>
        <v>#N/A</v>
      </c>
      <c r="S18" s="8" t="s">
        <v>12</v>
      </c>
      <c r="T18" s="8" t="s">
        <v>13</v>
      </c>
      <c r="U18" s="8" t="s">
        <v>14</v>
      </c>
      <c r="V18" s="8" t="s">
        <v>15</v>
      </c>
      <c r="Y18" s="1"/>
      <c r="Z18" s="8" t="s">
        <v>12</v>
      </c>
      <c r="AA18" s="8" t="s">
        <v>13</v>
      </c>
      <c r="AB18" s="8" t="s">
        <v>14</v>
      </c>
      <c r="AC18" s="8" t="s">
        <v>15</v>
      </c>
      <c r="AF18" s="23" t="e">
        <f>LOOKUP(I18,Lookup!$A$1:$A$3,Lookup!$B$1:$B$3)</f>
        <v>#N/A</v>
      </c>
    </row>
    <row r="19" spans="2:32" ht="16.8" thickTop="1" thickBot="1" x14ac:dyDescent="0.35">
      <c r="B19" s="24"/>
      <c r="C19" s="27"/>
      <c r="D19" s="27"/>
      <c r="E19" s="27"/>
      <c r="F19" s="27"/>
      <c r="G19" s="27"/>
      <c r="H19" s="30"/>
      <c r="I19" s="31"/>
      <c r="J19" s="30"/>
      <c r="K19" s="30"/>
      <c r="N19" s="2" t="e">
        <f t="shared" si="0"/>
        <v>#N/A</v>
      </c>
      <c r="O19" s="2" t="e">
        <f t="shared" si="1"/>
        <v>#N/A</v>
      </c>
      <c r="Q19" s="9" t="s">
        <v>25</v>
      </c>
      <c r="R19" s="10">
        <f>COUNTIF(D2:D106,"m")</f>
        <v>0</v>
      </c>
      <c r="S19" s="11"/>
      <c r="T19" s="12"/>
      <c r="U19" s="12"/>
      <c r="V19" s="12"/>
      <c r="X19" s="9" t="s">
        <v>26</v>
      </c>
      <c r="Y19" s="10">
        <f>COUNTIF(D2:D106,"f")</f>
        <v>0</v>
      </c>
      <c r="Z19" s="11"/>
      <c r="AA19" s="12"/>
      <c r="AB19" s="12"/>
      <c r="AC19" s="12"/>
      <c r="AF19" s="23" t="e">
        <f>LOOKUP(I19,Lookup!$A$1:$A$3,Lookup!$B$1:$B$3)</f>
        <v>#N/A</v>
      </c>
    </row>
    <row r="20" spans="2:32" ht="16.8" thickTop="1" thickBot="1" x14ac:dyDescent="0.35">
      <c r="B20" s="24"/>
      <c r="C20" s="27"/>
      <c r="D20" s="27"/>
      <c r="E20" s="27"/>
      <c r="F20" s="27"/>
      <c r="G20" s="27"/>
      <c r="H20" s="30"/>
      <c r="I20" s="31"/>
      <c r="J20" s="30"/>
      <c r="K20" s="30"/>
      <c r="N20" s="2" t="e">
        <f t="shared" si="0"/>
        <v>#N/A</v>
      </c>
      <c r="O20" s="2" t="e">
        <f t="shared" si="1"/>
        <v>#N/A</v>
      </c>
      <c r="Q20" s="9" t="s">
        <v>18</v>
      </c>
      <c r="R20" s="13"/>
      <c r="S20" s="14">
        <f>COUNTIFS($D$2:$D$106,"M",$H$2:$H$106,"&gt;=100")</f>
        <v>0</v>
      </c>
      <c r="T20" s="14">
        <f>COUNTIFS($D$2:$D$106,"M",$AF$2:$AF$106,"&gt;=100")</f>
        <v>0</v>
      </c>
      <c r="U20" s="14">
        <f>COUNTIFS($D$2:$D$106,"M",$J$2:$J$106,"&gt;=100")</f>
        <v>0</v>
      </c>
      <c r="V20" s="14">
        <f>COUNTIFS($D$2:$D$106,"M",$K$2:$K$106,"&gt;=100")</f>
        <v>0</v>
      </c>
      <c r="X20" s="9" t="s">
        <v>18</v>
      </c>
      <c r="Y20" s="13"/>
      <c r="Z20" s="14">
        <f>COUNTIFS($D$2:$D$106,"f",$H$2:$H$106,"&gt;=100")</f>
        <v>0</v>
      </c>
      <c r="AA20" s="14">
        <f>COUNTIFS($D$2:$D$106,"f",$AF$2:$AF$106,"&gt;=100")</f>
        <v>0</v>
      </c>
      <c r="AB20" s="14">
        <f>COUNTIFS($D$2:$D$106,"f",$J$2:$J$106,"&gt;=100")</f>
        <v>0</v>
      </c>
      <c r="AC20" s="14">
        <f>COUNTIFS($D$2:$D$106,"f",$K$2:$K$106,"&gt;=100")</f>
        <v>0</v>
      </c>
      <c r="AF20" s="23" t="e">
        <f>LOOKUP(I20,Lookup!$A$1:$A$3,Lookup!$B$1:$B$3)</f>
        <v>#N/A</v>
      </c>
    </row>
    <row r="21" spans="2:32" ht="16.8" thickTop="1" thickBot="1" x14ac:dyDescent="0.35">
      <c r="B21" s="24"/>
      <c r="C21" s="27"/>
      <c r="D21" s="27"/>
      <c r="E21" s="27"/>
      <c r="F21" s="27"/>
      <c r="G21" s="27"/>
      <c r="H21" s="30"/>
      <c r="I21" s="31"/>
      <c r="J21" s="30"/>
      <c r="K21" s="30"/>
      <c r="N21" s="2" t="e">
        <f t="shared" si="0"/>
        <v>#N/A</v>
      </c>
      <c r="O21" s="2" t="e">
        <f t="shared" si="1"/>
        <v>#N/A</v>
      </c>
      <c r="Q21" s="9" t="s">
        <v>19</v>
      </c>
      <c r="R21" s="13"/>
      <c r="S21" s="14">
        <f>COUNTIFS($D$2:$D$106,"M",$H$2:$H$106,"&gt;=110")</f>
        <v>0</v>
      </c>
      <c r="T21" s="14">
        <f>COUNTIFS($D$2:$D$106,"M",$AF$2:$AF$106,"&gt;=110")</f>
        <v>0</v>
      </c>
      <c r="U21" s="14">
        <f>COUNTIFS($D$2:$D$106,"M",$J$2:$J$106,"&gt;=110")</f>
        <v>0</v>
      </c>
      <c r="V21" s="14">
        <f>COUNTIFS($D$2:$D$106,"M",$K$2:$K$106,"&gt;=110")</f>
        <v>0</v>
      </c>
      <c r="X21" s="9" t="s">
        <v>19</v>
      </c>
      <c r="Y21" s="13"/>
      <c r="Z21" s="14">
        <f>COUNTIFS($D$2:$D$106,"f",$H$2:$H$106,"&gt;=110")</f>
        <v>0</v>
      </c>
      <c r="AA21" s="14">
        <f>COUNTIFS($D$2:$D$106,"f",$AF$2:$AF$106,"&gt;=110")</f>
        <v>0</v>
      </c>
      <c r="AB21" s="14">
        <f>COUNTIFS($D$2:$D$106,"f",$J$2:$J$106,"&gt;=110")</f>
        <v>0</v>
      </c>
      <c r="AC21" s="14">
        <f>COUNTIFS($D$2:$D$106,"f",$K$2:$K$106,"&gt;=110")</f>
        <v>0</v>
      </c>
      <c r="AF21" s="23" t="e">
        <f>LOOKUP(I21,Lookup!$A$1:$A$3,Lookup!$B$1:$B$3)</f>
        <v>#N/A</v>
      </c>
    </row>
    <row r="22" spans="2:32" ht="16.8" thickTop="1" thickBot="1" x14ac:dyDescent="0.35">
      <c r="B22" s="24"/>
      <c r="C22" s="27"/>
      <c r="D22" s="27"/>
      <c r="E22" s="27"/>
      <c r="F22" s="27"/>
      <c r="G22" s="27"/>
      <c r="H22" s="30"/>
      <c r="I22" s="31"/>
      <c r="J22" s="30"/>
      <c r="K22" s="30"/>
      <c r="N22" s="2" t="e">
        <f t="shared" si="0"/>
        <v>#N/A</v>
      </c>
      <c r="O22" s="2" t="e">
        <f t="shared" si="1"/>
        <v>#N/A</v>
      </c>
      <c r="Q22" s="9" t="s">
        <v>20</v>
      </c>
      <c r="R22" s="13"/>
      <c r="S22" s="15" t="e">
        <f>S20/$R$19</f>
        <v>#DIV/0!</v>
      </c>
      <c r="T22" s="15" t="e">
        <f t="shared" ref="T22:V23" si="3">T20/$R$19</f>
        <v>#DIV/0!</v>
      </c>
      <c r="U22" s="15" t="e">
        <f t="shared" si="3"/>
        <v>#DIV/0!</v>
      </c>
      <c r="V22" s="15" t="e">
        <f t="shared" si="3"/>
        <v>#DIV/0!</v>
      </c>
      <c r="X22" s="9" t="s">
        <v>20</v>
      </c>
      <c r="Y22" s="13"/>
      <c r="Z22" s="15" t="e">
        <f t="shared" ref="Z22:AC23" si="4">Z20/$Y$19</f>
        <v>#DIV/0!</v>
      </c>
      <c r="AA22" s="15" t="e">
        <f t="shared" si="4"/>
        <v>#DIV/0!</v>
      </c>
      <c r="AB22" s="15" t="e">
        <f t="shared" si="4"/>
        <v>#DIV/0!</v>
      </c>
      <c r="AC22" s="15" t="e">
        <f t="shared" si="4"/>
        <v>#DIV/0!</v>
      </c>
      <c r="AF22" s="23" t="e">
        <f>LOOKUP(I22,Lookup!$A$1:$A$3,Lookup!$B$1:$B$3)</f>
        <v>#N/A</v>
      </c>
    </row>
    <row r="23" spans="2:32" ht="16.8" thickTop="1" thickBot="1" x14ac:dyDescent="0.35">
      <c r="B23" s="24"/>
      <c r="C23" s="27"/>
      <c r="D23" s="27"/>
      <c r="E23" s="27"/>
      <c r="F23" s="27"/>
      <c r="G23" s="27"/>
      <c r="H23" s="30"/>
      <c r="I23" s="31"/>
      <c r="J23" s="30"/>
      <c r="K23" s="30"/>
      <c r="N23" s="2" t="e">
        <f t="shared" si="0"/>
        <v>#N/A</v>
      </c>
      <c r="O23" s="2" t="e">
        <f t="shared" si="1"/>
        <v>#N/A</v>
      </c>
      <c r="Q23" s="9" t="s">
        <v>21</v>
      </c>
      <c r="R23" s="13"/>
      <c r="S23" s="15" t="e">
        <f>S21/$R$19</f>
        <v>#DIV/0!</v>
      </c>
      <c r="T23" s="15" t="e">
        <f t="shared" si="3"/>
        <v>#DIV/0!</v>
      </c>
      <c r="U23" s="15" t="e">
        <f t="shared" si="3"/>
        <v>#DIV/0!</v>
      </c>
      <c r="V23" s="15" t="e">
        <f t="shared" si="3"/>
        <v>#DIV/0!</v>
      </c>
      <c r="X23" s="9" t="s">
        <v>21</v>
      </c>
      <c r="Y23" s="13"/>
      <c r="Z23" s="15" t="e">
        <f t="shared" si="4"/>
        <v>#DIV/0!</v>
      </c>
      <c r="AA23" s="15" t="e">
        <f t="shared" si="4"/>
        <v>#DIV/0!</v>
      </c>
      <c r="AB23" s="15" t="e">
        <f t="shared" si="4"/>
        <v>#DIV/0!</v>
      </c>
      <c r="AC23" s="15" t="e">
        <f t="shared" si="4"/>
        <v>#DIV/0!</v>
      </c>
      <c r="AF23" s="23" t="e">
        <f>LOOKUP(I23,Lookup!$A$1:$A$3,Lookup!$B$1:$B$3)</f>
        <v>#N/A</v>
      </c>
    </row>
    <row r="24" spans="2:32" ht="16.8" thickTop="1" thickBot="1" x14ac:dyDescent="0.35">
      <c r="B24" s="24"/>
      <c r="C24" s="27"/>
      <c r="D24" s="27"/>
      <c r="E24" s="27"/>
      <c r="F24" s="27"/>
      <c r="G24" s="27"/>
      <c r="H24" s="30"/>
      <c r="I24" s="31"/>
      <c r="J24" s="30"/>
      <c r="K24" s="30"/>
      <c r="N24" s="2" t="e">
        <f t="shared" si="0"/>
        <v>#N/A</v>
      </c>
      <c r="O24" s="2" t="e">
        <f t="shared" si="1"/>
        <v>#N/A</v>
      </c>
      <c r="Y24" s="1"/>
      <c r="AF24" s="23" t="e">
        <f>LOOKUP(I24,Lookup!$A$1:$A$3,Lookup!$B$1:$B$3)</f>
        <v>#N/A</v>
      </c>
    </row>
    <row r="25" spans="2:32" ht="16.2" thickBot="1" x14ac:dyDescent="0.35">
      <c r="B25" s="24"/>
      <c r="C25" s="27"/>
      <c r="D25" s="27"/>
      <c r="E25" s="27"/>
      <c r="F25" s="27"/>
      <c r="G25" s="27"/>
      <c r="H25" s="30"/>
      <c r="I25" s="31"/>
      <c r="J25" s="30"/>
      <c r="K25" s="30"/>
      <c r="N25" s="2" t="e">
        <f t="shared" si="0"/>
        <v>#N/A</v>
      </c>
      <c r="O25" s="2" t="e">
        <f t="shared" si="1"/>
        <v>#N/A</v>
      </c>
      <c r="Q25" s="17" t="s">
        <v>22</v>
      </c>
      <c r="R25" s="18"/>
      <c r="S25" s="19" t="e">
        <f>COUNTIFS(D2:D60,"M",$N$2:$N$60,"TRUE")/R19</f>
        <v>#DIV/0!</v>
      </c>
      <c r="X25" s="17" t="s">
        <v>22</v>
      </c>
      <c r="Y25" s="18"/>
      <c r="Z25" s="19" t="e">
        <f>COUNTIFS(D2:D60,"f",$N$2:$N$60,"TRUE")/Y19</f>
        <v>#DIV/0!</v>
      </c>
      <c r="AF25" s="23" t="e">
        <f>LOOKUP(I25,Lookup!$A$1:$A$3,Lookup!$B$1:$B$3)</f>
        <v>#N/A</v>
      </c>
    </row>
    <row r="26" spans="2:32" ht="16.2" thickBot="1" x14ac:dyDescent="0.35">
      <c r="B26" s="24"/>
      <c r="C26" s="27"/>
      <c r="D26" s="27"/>
      <c r="E26" s="27"/>
      <c r="F26" s="27"/>
      <c r="G26" s="27"/>
      <c r="H26" s="30"/>
      <c r="I26" s="31"/>
      <c r="J26" s="30"/>
      <c r="K26" s="30"/>
      <c r="N26" s="2" t="e">
        <f t="shared" si="0"/>
        <v>#N/A</v>
      </c>
      <c r="O26" s="2" t="e">
        <f t="shared" si="1"/>
        <v>#N/A</v>
      </c>
      <c r="Q26" s="17" t="s">
        <v>23</v>
      </c>
      <c r="R26" s="18"/>
      <c r="S26" s="19" t="e">
        <f>COUNTIFS(D2:D60,"M",$O$2:$O$60,"TRUE")/$R$19</f>
        <v>#DIV/0!</v>
      </c>
      <c r="X26" s="17" t="s">
        <v>23</v>
      </c>
      <c r="Y26" s="18"/>
      <c r="Z26" s="19" t="e">
        <f>COUNTIFS(D2:D60,"f",$O$2:$O$60,"TRUE")/$Y$19</f>
        <v>#DIV/0!</v>
      </c>
      <c r="AF26" s="23" t="e">
        <f>LOOKUP(I26,Lookup!$A$1:$A$3,Lookup!$B$1:$B$3)</f>
        <v>#N/A</v>
      </c>
    </row>
    <row r="27" spans="2:32" x14ac:dyDescent="0.3">
      <c r="B27" s="24"/>
      <c r="C27" s="27"/>
      <c r="D27" s="27"/>
      <c r="E27" s="27"/>
      <c r="F27" s="27"/>
      <c r="G27" s="27"/>
      <c r="H27" s="30"/>
      <c r="I27" s="31"/>
      <c r="J27" s="30"/>
      <c r="K27" s="30"/>
      <c r="N27" s="2" t="e">
        <f t="shared" si="0"/>
        <v>#N/A</v>
      </c>
      <c r="O27" s="2" t="e">
        <f t="shared" si="1"/>
        <v>#N/A</v>
      </c>
      <c r="AF27" s="23" t="e">
        <f>LOOKUP(I27,Lookup!$A$1:$A$3,Lookup!$B$1:$B$3)</f>
        <v>#N/A</v>
      </c>
    </row>
    <row r="28" spans="2:32" ht="16.2" thickBot="1" x14ac:dyDescent="0.35">
      <c r="B28" s="24"/>
      <c r="C28" s="27"/>
      <c r="D28" s="27"/>
      <c r="E28" s="27"/>
      <c r="F28" s="27"/>
      <c r="G28" s="27"/>
      <c r="H28" s="30"/>
      <c r="I28" s="31"/>
      <c r="J28" s="30"/>
      <c r="K28" s="30"/>
      <c r="N28" s="2" t="e">
        <f t="shared" si="0"/>
        <v>#N/A</v>
      </c>
      <c r="O28" s="2" t="e">
        <f t="shared" si="1"/>
        <v>#N/A</v>
      </c>
      <c r="AF28" s="23" t="e">
        <f>LOOKUP(I28,Lookup!$A$1:$A$3,Lookup!$B$1:$B$3)</f>
        <v>#N/A</v>
      </c>
    </row>
    <row r="29" spans="2:32" ht="16.8" thickTop="1" thickBot="1" x14ac:dyDescent="0.35">
      <c r="B29" s="24"/>
      <c r="C29" s="27"/>
      <c r="D29" s="27"/>
      <c r="E29" s="27"/>
      <c r="F29" s="27"/>
      <c r="G29" s="27"/>
      <c r="H29" s="30"/>
      <c r="I29" s="31"/>
      <c r="J29" s="30"/>
      <c r="K29" s="30"/>
      <c r="N29" s="2" t="e">
        <f t="shared" si="0"/>
        <v>#N/A</v>
      </c>
      <c r="O29" s="2" t="e">
        <f t="shared" si="1"/>
        <v>#N/A</v>
      </c>
      <c r="S29" s="8" t="s">
        <v>12</v>
      </c>
      <c r="T29" s="8" t="s">
        <v>13</v>
      </c>
      <c r="U29" s="8" t="s">
        <v>14</v>
      </c>
      <c r="V29" s="8" t="s">
        <v>15</v>
      </c>
      <c r="Y29" s="1"/>
      <c r="Z29" s="8" t="s">
        <v>12</v>
      </c>
      <c r="AA29" s="8" t="s">
        <v>13</v>
      </c>
      <c r="AB29" s="8" t="s">
        <v>14</v>
      </c>
      <c r="AC29" s="8" t="s">
        <v>15</v>
      </c>
      <c r="AF29" s="23" t="e">
        <f>LOOKUP(I29,Lookup!$A$1:$A$3,Lookup!$B$1:$B$3)</f>
        <v>#N/A</v>
      </c>
    </row>
    <row r="30" spans="2:32" ht="16.8" thickTop="1" thickBot="1" x14ac:dyDescent="0.35">
      <c r="B30" s="24"/>
      <c r="C30" s="27"/>
      <c r="D30" s="27"/>
      <c r="E30" s="27"/>
      <c r="F30" s="27"/>
      <c r="G30" s="27"/>
      <c r="H30" s="30"/>
      <c r="I30" s="31"/>
      <c r="J30" s="30"/>
      <c r="K30" s="30"/>
      <c r="N30" s="2" t="e">
        <f t="shared" si="0"/>
        <v>#N/A</v>
      </c>
      <c r="O30" s="2" t="e">
        <f t="shared" si="1"/>
        <v>#N/A</v>
      </c>
      <c r="Q30" s="9" t="s">
        <v>27</v>
      </c>
      <c r="R30" s="10">
        <f>COUNTIF(E2:E106,"1")</f>
        <v>0</v>
      </c>
      <c r="S30" s="11"/>
      <c r="T30" s="12"/>
      <c r="U30" s="12"/>
      <c r="V30" s="12"/>
      <c r="X30" s="9" t="s">
        <v>28</v>
      </c>
      <c r="Y30" s="10">
        <f>R2-R30</f>
        <v>0</v>
      </c>
      <c r="Z30" s="11"/>
      <c r="AA30" s="12"/>
      <c r="AB30" s="12"/>
      <c r="AC30" s="12"/>
      <c r="AF30" s="23" t="e">
        <f>LOOKUP(I30,Lookup!$A$1:$A$3,Lookup!$B$1:$B$3)</f>
        <v>#N/A</v>
      </c>
    </row>
    <row r="31" spans="2:32" ht="16.8" thickTop="1" thickBot="1" x14ac:dyDescent="0.35">
      <c r="B31" s="25"/>
      <c r="C31" s="27"/>
      <c r="D31" s="27"/>
      <c r="E31" s="27"/>
      <c r="F31" s="27"/>
      <c r="G31" s="27"/>
      <c r="H31" s="30"/>
      <c r="I31" s="31"/>
      <c r="J31" s="30"/>
      <c r="K31" s="30"/>
      <c r="N31" s="2" t="e">
        <f t="shared" si="0"/>
        <v>#N/A</v>
      </c>
      <c r="O31" s="2" t="e">
        <f t="shared" si="1"/>
        <v>#N/A</v>
      </c>
      <c r="Q31" s="9" t="s">
        <v>18</v>
      </c>
      <c r="R31" s="13"/>
      <c r="S31" s="14">
        <f>COUNTIFS($E$2:$E$106,"1",$H$2:$H$106,"&gt;=100")</f>
        <v>0</v>
      </c>
      <c r="T31" s="14">
        <f>COUNTIFS($E$2:$E$106,"1",$AF$2:$AF$106,"&gt;=100")</f>
        <v>0</v>
      </c>
      <c r="U31" s="14">
        <f>COUNTIFS($E$2:$E$106,"1",$J$2:$J$106,"&gt;=100")</f>
        <v>0</v>
      </c>
      <c r="V31" s="14">
        <f>COUNTIFS($E$2:$E$106,"1",$K$2:$K$106,"&gt;=100")</f>
        <v>0</v>
      </c>
      <c r="X31" s="9" t="s">
        <v>18</v>
      </c>
      <c r="Y31" s="13"/>
      <c r="Z31" s="14">
        <f>COUNTIFS($E$2:$E$106,"",$H$2:$H$106,"&gt;=100")</f>
        <v>0</v>
      </c>
      <c r="AA31" s="14">
        <f>COUNTIFS($E$2:$E$106,"",$AF$2:$AF$106,"&gt;=100")</f>
        <v>0</v>
      </c>
      <c r="AB31" s="14">
        <f>COUNTIFS($E$2:$E$106,"",$J$2:$J$106,"&gt;=100")</f>
        <v>0</v>
      </c>
      <c r="AC31" s="14">
        <f>COUNTIFS($E$2:$E$106,"",$K$2:$K$106,"&gt;=100")</f>
        <v>0</v>
      </c>
      <c r="AF31" s="23" t="e">
        <f>LOOKUP(I31,Lookup!$A$1:$A$3,Lookup!$B$1:$B$3)</f>
        <v>#N/A</v>
      </c>
    </row>
    <row r="32" spans="2:32" ht="16.8" thickTop="1" thickBot="1" x14ac:dyDescent="0.35">
      <c r="B32" s="29"/>
      <c r="C32" s="27"/>
      <c r="D32" s="27"/>
      <c r="E32" s="27"/>
      <c r="F32" s="27"/>
      <c r="G32" s="27"/>
      <c r="H32" s="30"/>
      <c r="I32" s="31"/>
      <c r="J32" s="30"/>
      <c r="K32" s="30"/>
      <c r="N32" s="2" t="e">
        <f t="shared" si="0"/>
        <v>#N/A</v>
      </c>
      <c r="O32" s="2" t="e">
        <f t="shared" si="1"/>
        <v>#N/A</v>
      </c>
      <c r="Q32" s="9" t="s">
        <v>19</v>
      </c>
      <c r="R32" s="13"/>
      <c r="S32" s="14">
        <f>COUNTIFS($E$2:$E$106,"1",$H$2:$H$106,"&gt;=110")</f>
        <v>0</v>
      </c>
      <c r="T32" s="14">
        <f>COUNTIFS($E$2:$E$106,"1",$AF$2:$AF$106,"&gt;=110")</f>
        <v>0</v>
      </c>
      <c r="U32" s="14">
        <f>COUNTIFS($E$2:$E$106,"1",$J$2:$J$106,"&gt;=110")</f>
        <v>0</v>
      </c>
      <c r="V32" s="14">
        <f>COUNTIFS($E$2:$E$106,"1",$K$2:$K$106,"&gt;=110")</f>
        <v>0</v>
      </c>
      <c r="X32" s="9" t="s">
        <v>19</v>
      </c>
      <c r="Y32" s="13"/>
      <c r="Z32" s="14">
        <f>COUNTIFS($E$2:$E$106,"",$H$2:$H$106,"&gt;=110")</f>
        <v>0</v>
      </c>
      <c r="AA32" s="14">
        <f>COUNTIFS($E$2:$E$106,"",$AF$2:$AF$106,"&gt;=110")</f>
        <v>0</v>
      </c>
      <c r="AB32" s="14">
        <f>COUNTIFS($E$2:$E$106,"",$J$2:$J$106,"&gt;=110")</f>
        <v>0</v>
      </c>
      <c r="AC32" s="14">
        <f>COUNTIFS($E$2:$E$106,"",$K$2:$K$106,"&gt;=110")</f>
        <v>0</v>
      </c>
      <c r="AF32" s="23" t="e">
        <f>LOOKUP(I32,Lookup!$A$1:$A$3,Lookup!$B$1:$B$3)</f>
        <v>#N/A</v>
      </c>
    </row>
    <row r="33" spans="2:32" ht="16.8" thickTop="1" thickBot="1" x14ac:dyDescent="0.35">
      <c r="B33" s="25"/>
      <c r="C33" s="27"/>
      <c r="D33" s="27"/>
      <c r="E33" s="27"/>
      <c r="F33" s="27"/>
      <c r="G33" s="27"/>
      <c r="H33" s="30"/>
      <c r="I33" s="31"/>
      <c r="J33" s="30"/>
      <c r="K33" s="30"/>
      <c r="N33" s="2" t="e">
        <f t="shared" si="0"/>
        <v>#N/A</v>
      </c>
      <c r="O33" s="2" t="e">
        <f t="shared" si="1"/>
        <v>#N/A</v>
      </c>
      <c r="Q33" s="9" t="s">
        <v>20</v>
      </c>
      <c r="R33" s="13"/>
      <c r="S33" s="15" t="e">
        <f t="shared" ref="S33:V34" si="5">S31/$R$30</f>
        <v>#DIV/0!</v>
      </c>
      <c r="T33" s="15" t="e">
        <f t="shared" si="5"/>
        <v>#DIV/0!</v>
      </c>
      <c r="U33" s="15" t="e">
        <f t="shared" si="5"/>
        <v>#DIV/0!</v>
      </c>
      <c r="V33" s="15" t="e">
        <f t="shared" si="5"/>
        <v>#DIV/0!</v>
      </c>
      <c r="X33" s="9" t="s">
        <v>20</v>
      </c>
      <c r="Y33" s="13"/>
      <c r="Z33" s="15" t="e">
        <f>Z31/$Y$30</f>
        <v>#DIV/0!</v>
      </c>
      <c r="AA33" s="15" t="e">
        <f t="shared" ref="AA33:AC34" si="6">AA31/$Y$30</f>
        <v>#DIV/0!</v>
      </c>
      <c r="AB33" s="15" t="e">
        <f t="shared" si="6"/>
        <v>#DIV/0!</v>
      </c>
      <c r="AC33" s="15" t="e">
        <f t="shared" si="6"/>
        <v>#DIV/0!</v>
      </c>
      <c r="AF33" s="23" t="e">
        <f>LOOKUP(I33,Lookup!$A$1:$A$3,Lookup!$B$1:$B$3)</f>
        <v>#N/A</v>
      </c>
    </row>
    <row r="34" spans="2:32" ht="16.8" thickTop="1" thickBot="1" x14ac:dyDescent="0.35">
      <c r="B34" s="25"/>
      <c r="C34" s="27"/>
      <c r="D34" s="27"/>
      <c r="E34" s="27"/>
      <c r="F34" s="27"/>
      <c r="G34" s="27"/>
      <c r="H34" s="30"/>
      <c r="I34" s="31"/>
      <c r="J34" s="30"/>
      <c r="K34" s="30"/>
      <c r="N34" s="2" t="e">
        <f t="shared" si="0"/>
        <v>#N/A</v>
      </c>
      <c r="O34" s="2" t="e">
        <f t="shared" si="1"/>
        <v>#N/A</v>
      </c>
      <c r="Q34" s="9" t="s">
        <v>21</v>
      </c>
      <c r="R34" s="13"/>
      <c r="S34" s="15" t="e">
        <f t="shared" si="5"/>
        <v>#DIV/0!</v>
      </c>
      <c r="T34" s="15" t="e">
        <f t="shared" si="5"/>
        <v>#DIV/0!</v>
      </c>
      <c r="U34" s="15" t="e">
        <f t="shared" si="5"/>
        <v>#DIV/0!</v>
      </c>
      <c r="V34" s="15" t="e">
        <f t="shared" si="5"/>
        <v>#DIV/0!</v>
      </c>
      <c r="X34" s="9" t="s">
        <v>21</v>
      </c>
      <c r="Y34" s="13"/>
      <c r="Z34" s="15" t="e">
        <f>Z32/$Y$30</f>
        <v>#DIV/0!</v>
      </c>
      <c r="AA34" s="15" t="e">
        <f t="shared" si="6"/>
        <v>#DIV/0!</v>
      </c>
      <c r="AB34" s="15" t="e">
        <f t="shared" si="6"/>
        <v>#DIV/0!</v>
      </c>
      <c r="AC34" s="15" t="e">
        <f t="shared" si="6"/>
        <v>#DIV/0!</v>
      </c>
      <c r="AF34" s="23" t="e">
        <f>LOOKUP(I34,Lookup!$A$1:$A$3,Lookup!$B$1:$B$3)</f>
        <v>#N/A</v>
      </c>
    </row>
    <row r="35" spans="2:32" ht="16.8" thickTop="1" thickBot="1" x14ac:dyDescent="0.35">
      <c r="B35" s="25"/>
      <c r="C35" s="27"/>
      <c r="D35" s="27"/>
      <c r="E35" s="27"/>
      <c r="F35" s="27"/>
      <c r="G35" s="27"/>
      <c r="H35" s="30"/>
      <c r="I35" s="31"/>
      <c r="J35" s="30"/>
      <c r="K35" s="30"/>
      <c r="N35" s="2" t="e">
        <f t="shared" si="0"/>
        <v>#N/A</v>
      </c>
      <c r="O35" s="2" t="e">
        <f t="shared" si="1"/>
        <v>#N/A</v>
      </c>
      <c r="Y35" s="1"/>
      <c r="AF35" s="23" t="e">
        <f>LOOKUP(I35,Lookup!$A$1:$A$3,Lookup!$B$1:$B$3)</f>
        <v>#N/A</v>
      </c>
    </row>
    <row r="36" spans="2:32" ht="16.2" thickBot="1" x14ac:dyDescent="0.35">
      <c r="B36" s="25"/>
      <c r="C36" s="27"/>
      <c r="D36" s="27"/>
      <c r="E36" s="27"/>
      <c r="F36" s="27"/>
      <c r="G36" s="27"/>
      <c r="H36" s="30"/>
      <c r="I36" s="31"/>
      <c r="J36" s="30"/>
      <c r="K36" s="30"/>
      <c r="N36" s="2" t="e">
        <f t="shared" si="0"/>
        <v>#N/A</v>
      </c>
      <c r="O36" s="2" t="e">
        <f t="shared" si="1"/>
        <v>#N/A</v>
      </c>
      <c r="Q36" s="17" t="s">
        <v>22</v>
      </c>
      <c r="R36" s="18"/>
      <c r="S36" s="19" t="e">
        <f>COUNTIFS(E2:E60,"1",$N$2:$N$60,"TRUE")/R30</f>
        <v>#DIV/0!</v>
      </c>
      <c r="X36" s="17" t="s">
        <v>22</v>
      </c>
      <c r="Y36" s="18"/>
      <c r="Z36" s="19" t="e">
        <f>COUNTIFS(E2:E106,"",$N$2:$N$106,"TRUE")/Y30</f>
        <v>#DIV/0!</v>
      </c>
      <c r="AF36" s="23" t="e">
        <f>LOOKUP(I36,Lookup!$A$1:$A$3,Lookup!$B$1:$B$3)</f>
        <v>#N/A</v>
      </c>
    </row>
    <row r="37" spans="2:32" ht="16.2" thickBot="1" x14ac:dyDescent="0.35">
      <c r="B37" s="25"/>
      <c r="C37" s="27"/>
      <c r="D37" s="27"/>
      <c r="E37" s="27"/>
      <c r="F37" s="27"/>
      <c r="G37" s="27"/>
      <c r="H37" s="30"/>
      <c r="I37" s="31"/>
      <c r="J37" s="30"/>
      <c r="K37" s="30"/>
      <c r="N37" s="2" t="e">
        <f t="shared" si="0"/>
        <v>#N/A</v>
      </c>
      <c r="O37" s="2" t="e">
        <f t="shared" si="1"/>
        <v>#N/A</v>
      </c>
      <c r="Q37" s="17" t="s">
        <v>23</v>
      </c>
      <c r="R37" s="18"/>
      <c r="S37" s="19" t="e">
        <f>COUNTIFS(E2:E60,"f",$O$2:$O$60,"TRUE")/$R$30</f>
        <v>#DIV/0!</v>
      </c>
      <c r="X37" s="17" t="s">
        <v>23</v>
      </c>
      <c r="Y37" s="18"/>
      <c r="Z37" s="19" t="e">
        <f>COUNTIFS(E2:E106,"",$O$2:$O$106,"TRUE")/$Y$30</f>
        <v>#DIV/0!</v>
      </c>
      <c r="AF37" s="23" t="e">
        <f>LOOKUP(I37,Lookup!$A$1:$A$3,Lookup!$B$1:$B$3)</f>
        <v>#N/A</v>
      </c>
    </row>
    <row r="38" spans="2:32" ht="16.2" thickBot="1" x14ac:dyDescent="0.35">
      <c r="B38" s="25"/>
      <c r="C38" s="27"/>
      <c r="D38" s="27"/>
      <c r="E38" s="27"/>
      <c r="F38" s="27"/>
      <c r="G38" s="27"/>
      <c r="H38" s="30"/>
      <c r="I38" s="31"/>
      <c r="J38" s="30"/>
      <c r="K38" s="30"/>
      <c r="N38" s="2" t="e">
        <f t="shared" si="0"/>
        <v>#N/A</v>
      </c>
      <c r="O38" s="2" t="e">
        <f t="shared" si="1"/>
        <v>#N/A</v>
      </c>
      <c r="Y38" s="1"/>
      <c r="AF38" s="23" t="e">
        <f>LOOKUP(I38,Lookup!$A$1:$A$3,Lookup!$B$1:$B$3)</f>
        <v>#N/A</v>
      </c>
    </row>
    <row r="39" spans="2:32" ht="16.8" thickTop="1" thickBot="1" x14ac:dyDescent="0.35">
      <c r="B39" s="25"/>
      <c r="C39" s="27"/>
      <c r="D39" s="27"/>
      <c r="E39" s="27"/>
      <c r="F39" s="27"/>
      <c r="G39" s="27"/>
      <c r="H39" s="30"/>
      <c r="I39" s="31"/>
      <c r="J39" s="30"/>
      <c r="K39" s="30"/>
      <c r="N39" s="2" t="e">
        <f t="shared" si="0"/>
        <v>#N/A</v>
      </c>
      <c r="O39" s="2" t="e">
        <f t="shared" si="1"/>
        <v>#N/A</v>
      </c>
      <c r="S39" s="8" t="s">
        <v>12</v>
      </c>
      <c r="T39" s="8" t="s">
        <v>13</v>
      </c>
      <c r="U39" s="8" t="s">
        <v>14</v>
      </c>
      <c r="V39" s="8" t="s">
        <v>15</v>
      </c>
      <c r="Y39" s="1"/>
      <c r="Z39" s="8" t="s">
        <v>12</v>
      </c>
      <c r="AA39" s="8" t="s">
        <v>13</v>
      </c>
      <c r="AB39" s="8" t="s">
        <v>14</v>
      </c>
      <c r="AC39" s="8" t="s">
        <v>15</v>
      </c>
      <c r="AF39" s="23" t="e">
        <f>LOOKUP(I39,Lookup!$A$1:$A$3,Lookup!$B$1:$B$3)</f>
        <v>#N/A</v>
      </c>
    </row>
    <row r="40" spans="2:32" ht="16.8" thickTop="1" thickBot="1" x14ac:dyDescent="0.35">
      <c r="B40" s="25"/>
      <c r="C40" s="27"/>
      <c r="D40" s="27"/>
      <c r="E40" s="27"/>
      <c r="F40" s="27"/>
      <c r="G40" s="27"/>
      <c r="H40" s="30"/>
      <c r="I40" s="31"/>
      <c r="J40" s="30"/>
      <c r="K40" s="30"/>
      <c r="M40" s="1" t="s">
        <v>68</v>
      </c>
      <c r="N40" s="2" t="e">
        <f t="shared" si="0"/>
        <v>#N/A</v>
      </c>
      <c r="O40" s="2" t="e">
        <f t="shared" si="1"/>
        <v>#N/A</v>
      </c>
      <c r="Q40" s="9" t="s">
        <v>29</v>
      </c>
      <c r="R40" s="10">
        <f>COUNTIF(F2:F106,"1")</f>
        <v>0</v>
      </c>
      <c r="S40" s="11"/>
      <c r="T40" s="12"/>
      <c r="U40" s="12"/>
      <c r="V40" s="12"/>
      <c r="X40" s="9" t="s">
        <v>30</v>
      </c>
      <c r="Y40" s="10">
        <f>R2-R40</f>
        <v>0</v>
      </c>
      <c r="Z40" s="11"/>
      <c r="AA40" s="12"/>
      <c r="AB40" s="12"/>
      <c r="AC40" s="12"/>
      <c r="AF40" s="23" t="e">
        <f>LOOKUP(I40,Lookup!$A$1:$A$3,Lookup!$B$1:$B$3)</f>
        <v>#N/A</v>
      </c>
    </row>
    <row r="41" spans="2:32" ht="16.8" thickTop="1" thickBot="1" x14ac:dyDescent="0.35">
      <c r="B41" s="29"/>
      <c r="C41" s="27"/>
      <c r="D41" s="27"/>
      <c r="E41" s="27"/>
      <c r="F41" s="27"/>
      <c r="G41" s="27"/>
      <c r="H41" s="30"/>
      <c r="I41" s="31"/>
      <c r="J41" s="30"/>
      <c r="K41" s="30"/>
      <c r="N41" s="2" t="e">
        <f t="shared" si="0"/>
        <v>#N/A</v>
      </c>
      <c r="O41" s="2" t="e">
        <f t="shared" si="1"/>
        <v>#N/A</v>
      </c>
      <c r="Q41" s="9" t="s">
        <v>18</v>
      </c>
      <c r="R41" s="13"/>
      <c r="S41" s="14">
        <f>COUNTIFS($F$2:$F$106,"1",$H$2:$H$106,"&gt;=100")</f>
        <v>0</v>
      </c>
      <c r="T41" s="14">
        <f>COUNTIFS($F$2:$F$106,"1",$AF$2:$AF$106,"&gt;=100")</f>
        <v>0</v>
      </c>
      <c r="U41" s="14">
        <f>COUNTIFS($F$2:$F$106,"1",$J$2:$J$106,"&gt;=100")</f>
        <v>0</v>
      </c>
      <c r="V41" s="14">
        <f>COUNTIFS($F$2:$F$106,"1",$K$2:$K$106,"&gt;=100")</f>
        <v>0</v>
      </c>
      <c r="X41" s="9" t="s">
        <v>18</v>
      </c>
      <c r="Y41" s="13"/>
      <c r="Z41" s="14">
        <f>COUNTIFS($F$2:$F$106,"",$H$2:$H$106,"&gt;=100")</f>
        <v>0</v>
      </c>
      <c r="AA41" s="14">
        <f>COUNTIFS($F$2:$F$106,"",$AF$2:$AF$106,"&gt;=100")</f>
        <v>0</v>
      </c>
      <c r="AB41" s="14">
        <f>COUNTIFS($F$2:$F$106,"",$J$2:$J$106,"&gt;=100")</f>
        <v>0</v>
      </c>
      <c r="AC41" s="14">
        <f>COUNTIFS($F$2:$F$106,"",$K$2:$K$106,"&gt;=100")</f>
        <v>0</v>
      </c>
      <c r="AF41" s="23" t="e">
        <f>LOOKUP(I41,Lookup!$A$1:$A$3,Lookup!$B$1:$B$3)</f>
        <v>#N/A</v>
      </c>
    </row>
    <row r="42" spans="2:32" ht="16.8" thickTop="1" thickBot="1" x14ac:dyDescent="0.35">
      <c r="B42" s="25"/>
      <c r="C42" s="27"/>
      <c r="D42" s="27"/>
      <c r="E42" s="27"/>
      <c r="F42" s="27"/>
      <c r="G42" s="27"/>
      <c r="H42" s="30"/>
      <c r="I42" s="31"/>
      <c r="J42" s="30"/>
      <c r="K42" s="30"/>
      <c r="N42" s="2" t="e">
        <f t="shared" si="0"/>
        <v>#N/A</v>
      </c>
      <c r="O42" s="2" t="e">
        <f t="shared" si="1"/>
        <v>#N/A</v>
      </c>
      <c r="Q42" s="9" t="s">
        <v>19</v>
      </c>
      <c r="R42" s="13"/>
      <c r="S42" s="14">
        <f>COUNTIFS($F$2:$F$106,"1",$H$2:$H$106,"&gt;=110")</f>
        <v>0</v>
      </c>
      <c r="T42" s="14">
        <f>COUNTIFS($F$2:$F$106,"1",$AF$2:$AF$106,"&gt;=110")</f>
        <v>0</v>
      </c>
      <c r="U42" s="14">
        <f>COUNTIFS($F$2:$F$106,"1",$J$2:$J$106,"&gt;=110")</f>
        <v>0</v>
      </c>
      <c r="V42" s="14">
        <f>COUNTIFS($F$2:$F$106,"1",$K$2:$K$106,"&gt;=110")</f>
        <v>0</v>
      </c>
      <c r="X42" s="9" t="s">
        <v>19</v>
      </c>
      <c r="Y42" s="13"/>
      <c r="Z42" s="14">
        <f>COUNTIFS($F$2:$F$106,"",$H$2:$H$106,"&gt;=110")</f>
        <v>0</v>
      </c>
      <c r="AA42" s="14">
        <f>COUNTIFS($F$2:$F$106,"",$AF$2:$AF$106,"&gt;=110")</f>
        <v>0</v>
      </c>
      <c r="AB42" s="14">
        <f>COUNTIFS($F$2:$F$106,"",$J$2:$J$106,"&gt;=110")</f>
        <v>0</v>
      </c>
      <c r="AC42" s="14">
        <f>COUNTIFS($F$2:$F$106,"",$K$2:$K$106,"&gt;=110")</f>
        <v>0</v>
      </c>
      <c r="AF42" s="23" t="e">
        <f>LOOKUP(I42,Lookup!$A$1:$A$3,Lookup!$B$1:$B$3)</f>
        <v>#N/A</v>
      </c>
    </row>
    <row r="43" spans="2:32" ht="16.8" thickTop="1" thickBot="1" x14ac:dyDescent="0.35">
      <c r="B43" s="25"/>
      <c r="C43" s="27"/>
      <c r="D43" s="27"/>
      <c r="E43" s="27"/>
      <c r="F43" s="27"/>
      <c r="G43" s="27"/>
      <c r="H43" s="30"/>
      <c r="I43" s="31"/>
      <c r="J43" s="30"/>
      <c r="K43" s="30"/>
      <c r="N43" s="2" t="e">
        <f t="shared" si="0"/>
        <v>#N/A</v>
      </c>
      <c r="O43" s="2" t="e">
        <f t="shared" si="1"/>
        <v>#N/A</v>
      </c>
      <c r="Q43" s="9" t="s">
        <v>20</v>
      </c>
      <c r="R43" s="13"/>
      <c r="S43" s="15" t="e">
        <f t="shared" ref="S43:V44" si="7">S41/$R$40</f>
        <v>#DIV/0!</v>
      </c>
      <c r="T43" s="15" t="e">
        <f t="shared" si="7"/>
        <v>#DIV/0!</v>
      </c>
      <c r="U43" s="15" t="e">
        <f t="shared" si="7"/>
        <v>#DIV/0!</v>
      </c>
      <c r="V43" s="15" t="e">
        <f t="shared" si="7"/>
        <v>#DIV/0!</v>
      </c>
      <c r="X43" s="9" t="s">
        <v>20</v>
      </c>
      <c r="Y43" s="13"/>
      <c r="Z43" s="15" t="e">
        <f>Z41/$Y$40</f>
        <v>#DIV/0!</v>
      </c>
      <c r="AA43" s="15" t="e">
        <f t="shared" ref="AA43:AC44" si="8">AA41/$Y$40</f>
        <v>#DIV/0!</v>
      </c>
      <c r="AB43" s="15" t="e">
        <f t="shared" si="8"/>
        <v>#DIV/0!</v>
      </c>
      <c r="AC43" s="15" t="e">
        <f t="shared" si="8"/>
        <v>#DIV/0!</v>
      </c>
      <c r="AF43" s="23" t="e">
        <f>LOOKUP(I43,Lookup!$A$1:$A$3,Lookup!$B$1:$B$3)</f>
        <v>#N/A</v>
      </c>
    </row>
    <row r="44" spans="2:32" ht="16.8" thickTop="1" thickBot="1" x14ac:dyDescent="0.35">
      <c r="B44" s="29"/>
      <c r="C44" s="27"/>
      <c r="D44" s="27"/>
      <c r="E44" s="27"/>
      <c r="F44" s="27"/>
      <c r="G44" s="27"/>
      <c r="H44" s="30"/>
      <c r="I44" s="31"/>
      <c r="J44" s="30"/>
      <c r="K44" s="30"/>
      <c r="N44" s="2" t="e">
        <f t="shared" si="0"/>
        <v>#N/A</v>
      </c>
      <c r="O44" s="2" t="e">
        <f t="shared" si="1"/>
        <v>#N/A</v>
      </c>
      <c r="Q44" s="9" t="s">
        <v>21</v>
      </c>
      <c r="R44" s="13"/>
      <c r="S44" s="15" t="e">
        <f t="shared" si="7"/>
        <v>#DIV/0!</v>
      </c>
      <c r="T44" s="15" t="e">
        <f t="shared" si="7"/>
        <v>#DIV/0!</v>
      </c>
      <c r="U44" s="15" t="e">
        <f t="shared" si="7"/>
        <v>#DIV/0!</v>
      </c>
      <c r="V44" s="15" t="e">
        <f t="shared" si="7"/>
        <v>#DIV/0!</v>
      </c>
      <c r="X44" s="9" t="s">
        <v>21</v>
      </c>
      <c r="Y44" s="13"/>
      <c r="Z44" s="15" t="e">
        <f>Z42/$Y$40</f>
        <v>#DIV/0!</v>
      </c>
      <c r="AA44" s="15" t="e">
        <f t="shared" si="8"/>
        <v>#DIV/0!</v>
      </c>
      <c r="AB44" s="15" t="e">
        <f t="shared" si="8"/>
        <v>#DIV/0!</v>
      </c>
      <c r="AC44" s="15" t="e">
        <f t="shared" si="8"/>
        <v>#DIV/0!</v>
      </c>
      <c r="AF44" s="23" t="e">
        <f>LOOKUP(I44,Lookup!$A$1:$A$3,Lookup!$B$1:$B$3)</f>
        <v>#N/A</v>
      </c>
    </row>
    <row r="45" spans="2:32" ht="16.8" thickTop="1" thickBot="1" x14ac:dyDescent="0.35">
      <c r="B45" s="25"/>
      <c r="C45" s="27"/>
      <c r="D45" s="27"/>
      <c r="E45" s="27"/>
      <c r="F45" s="27"/>
      <c r="G45" s="27"/>
      <c r="H45" s="30"/>
      <c r="I45" s="31"/>
      <c r="J45" s="30"/>
      <c r="K45" s="30"/>
      <c r="N45" s="2" t="e">
        <f t="shared" si="0"/>
        <v>#N/A</v>
      </c>
      <c r="O45" s="2" t="e">
        <f t="shared" si="1"/>
        <v>#N/A</v>
      </c>
      <c r="Y45" s="1"/>
      <c r="AF45" s="23" t="e">
        <f>LOOKUP(I45,Lookup!$A$1:$A$3,Lookup!$B$1:$B$3)</f>
        <v>#N/A</v>
      </c>
    </row>
    <row r="46" spans="2:32" ht="16.2" thickBot="1" x14ac:dyDescent="0.35">
      <c r="B46" s="29"/>
      <c r="C46" s="27"/>
      <c r="D46" s="27"/>
      <c r="E46" s="27"/>
      <c r="F46" s="27"/>
      <c r="G46" s="27"/>
      <c r="H46" s="30"/>
      <c r="I46" s="31"/>
      <c r="J46" s="30"/>
      <c r="K46" s="30"/>
      <c r="N46" s="2" t="e">
        <f t="shared" si="0"/>
        <v>#N/A</v>
      </c>
      <c r="O46" s="2" t="e">
        <f t="shared" si="1"/>
        <v>#N/A</v>
      </c>
      <c r="Q46" s="17" t="s">
        <v>22</v>
      </c>
      <c r="R46" s="18"/>
      <c r="S46" s="19" t="e">
        <f>COUNTIFS($F$2:$F$106,"1",$N$2:$N$106,"TRUE")/R40</f>
        <v>#DIV/0!</v>
      </c>
      <c r="X46" s="17" t="s">
        <v>22</v>
      </c>
      <c r="Y46" s="18"/>
      <c r="Z46" s="19" t="e">
        <f>COUNTIFS($F$2:$F$106,"",$N$2:$N$106,"TRUE")/Y40</f>
        <v>#DIV/0!</v>
      </c>
      <c r="AF46" s="23" t="e">
        <f>LOOKUP(I46,Lookup!$A$1:$A$3,Lookup!$B$1:$B$3)</f>
        <v>#N/A</v>
      </c>
    </row>
    <row r="47" spans="2:32" ht="16.2" thickBot="1" x14ac:dyDescent="0.35">
      <c r="B47" s="25"/>
      <c r="C47" s="27"/>
      <c r="D47" s="27"/>
      <c r="E47" s="27"/>
      <c r="F47" s="27"/>
      <c r="G47" s="27"/>
      <c r="H47" s="30"/>
      <c r="I47" s="31"/>
      <c r="J47" s="30"/>
      <c r="K47" s="30"/>
      <c r="N47" s="2" t="e">
        <f t="shared" si="0"/>
        <v>#N/A</v>
      </c>
      <c r="O47" s="2" t="e">
        <f t="shared" si="1"/>
        <v>#N/A</v>
      </c>
      <c r="Q47" s="17" t="s">
        <v>23</v>
      </c>
      <c r="R47" s="18"/>
      <c r="S47" s="19" t="e">
        <f>COUNTIFS($F$2:$F$106,"1",$O$2:$O$106,"TRUE")/$R$40</f>
        <v>#DIV/0!</v>
      </c>
      <c r="X47" s="17" t="s">
        <v>23</v>
      </c>
      <c r="Y47" s="18"/>
      <c r="Z47" s="19" t="e">
        <f>COUNTIFS($F$2:$F$106,"",$O$2:$O$106,"TRUE")/$Y$40</f>
        <v>#DIV/0!</v>
      </c>
      <c r="AF47" s="23" t="e">
        <f>LOOKUP(I47,Lookup!$A$1:$A$3,Lookup!$B$1:$B$3)</f>
        <v>#N/A</v>
      </c>
    </row>
    <row r="48" spans="2:32" ht="16.2" thickBot="1" x14ac:dyDescent="0.35">
      <c r="B48" s="25"/>
      <c r="C48" s="27"/>
      <c r="D48" s="27"/>
      <c r="E48" s="27"/>
      <c r="F48" s="27"/>
      <c r="G48" s="27"/>
      <c r="H48" s="30"/>
      <c r="I48" s="31"/>
      <c r="J48" s="30"/>
      <c r="K48" s="30"/>
      <c r="N48" s="2" t="e">
        <f t="shared" si="0"/>
        <v>#N/A</v>
      </c>
      <c r="O48" s="2" t="e">
        <f t="shared" si="1"/>
        <v>#N/A</v>
      </c>
      <c r="AF48" s="23" t="e">
        <f>LOOKUP(I48,Lookup!$A$1:$A$3,Lookup!$B$1:$B$3)</f>
        <v>#N/A</v>
      </c>
    </row>
    <row r="49" spans="2:32" ht="16.8" thickTop="1" thickBot="1" x14ac:dyDescent="0.35">
      <c r="B49" s="25"/>
      <c r="C49" s="27"/>
      <c r="D49" s="27"/>
      <c r="E49" s="27"/>
      <c r="F49" s="27"/>
      <c r="G49" s="27"/>
      <c r="H49" s="30"/>
      <c r="I49" s="31"/>
      <c r="J49" s="30"/>
      <c r="K49" s="30"/>
      <c r="N49" s="2" t="e">
        <f t="shared" si="0"/>
        <v>#N/A</v>
      </c>
      <c r="O49" s="2" t="e">
        <f t="shared" si="1"/>
        <v>#N/A</v>
      </c>
      <c r="S49" s="8" t="s">
        <v>12</v>
      </c>
      <c r="T49" s="8" t="s">
        <v>13</v>
      </c>
      <c r="U49" s="8" t="s">
        <v>14</v>
      </c>
      <c r="V49" s="8" t="s">
        <v>15</v>
      </c>
      <c r="Y49" s="1"/>
      <c r="Z49" s="8" t="s">
        <v>12</v>
      </c>
      <c r="AA49" s="8" t="s">
        <v>13</v>
      </c>
      <c r="AB49" s="8" t="s">
        <v>14</v>
      </c>
      <c r="AC49" s="8" t="s">
        <v>15</v>
      </c>
      <c r="AF49" s="23" t="e">
        <f>LOOKUP(I49,Lookup!$A$1:$A$3,Lookup!$B$1:$B$3)</f>
        <v>#N/A</v>
      </c>
    </row>
    <row r="50" spans="2:32" ht="16.8" thickTop="1" thickBot="1" x14ac:dyDescent="0.35">
      <c r="B50" s="25"/>
      <c r="C50" s="27"/>
      <c r="D50" s="27"/>
      <c r="E50" s="27"/>
      <c r="F50" s="27"/>
      <c r="G50" s="27"/>
      <c r="H50" s="30"/>
      <c r="I50" s="31"/>
      <c r="J50" s="30"/>
      <c r="K50" s="30"/>
      <c r="N50" s="2" t="e">
        <f t="shared" si="0"/>
        <v>#N/A</v>
      </c>
      <c r="O50" s="2" t="e">
        <f t="shared" si="1"/>
        <v>#N/A</v>
      </c>
      <c r="Q50" s="9" t="s">
        <v>31</v>
      </c>
      <c r="R50" s="10">
        <f>COUNTIF(G2:G106,"1")</f>
        <v>0</v>
      </c>
      <c r="S50" s="11"/>
      <c r="T50" s="12"/>
      <c r="U50" s="12"/>
      <c r="V50" s="12"/>
      <c r="X50" s="9" t="s">
        <v>32</v>
      </c>
      <c r="Y50" s="10">
        <f>R2-R50</f>
        <v>0</v>
      </c>
      <c r="Z50" s="11"/>
      <c r="AA50" s="12"/>
      <c r="AB50" s="12"/>
      <c r="AC50" s="12"/>
      <c r="AF50" s="23" t="e">
        <f>LOOKUP(I50,Lookup!$A$1:$A$3,Lookup!$B$1:$B$3)</f>
        <v>#N/A</v>
      </c>
    </row>
    <row r="51" spans="2:32" ht="16.8" thickTop="1" thickBot="1" x14ac:dyDescent="0.35">
      <c r="B51" s="25"/>
      <c r="C51" s="27"/>
      <c r="D51" s="27"/>
      <c r="E51" s="27"/>
      <c r="F51" s="27"/>
      <c r="G51" s="27"/>
      <c r="H51" s="30"/>
      <c r="I51" s="31"/>
      <c r="J51" s="30"/>
      <c r="K51" s="30"/>
      <c r="N51" s="2" t="e">
        <f t="shared" si="0"/>
        <v>#N/A</v>
      </c>
      <c r="O51" s="2" t="e">
        <f t="shared" si="1"/>
        <v>#N/A</v>
      </c>
      <c r="Q51" s="9" t="s">
        <v>18</v>
      </c>
      <c r="R51" s="13"/>
      <c r="S51" s="14">
        <f>COUNTIFS($G$2:$G$106,"1",$H$2:$H$106,"&gt;=100")</f>
        <v>0</v>
      </c>
      <c r="T51" s="14">
        <f>COUNTIFS($G$2:$G$106,"1",$AF$2:$AF$106,"&gt;=100")</f>
        <v>0</v>
      </c>
      <c r="U51" s="14">
        <f>COUNTIFS($G$2:$G$106,"1",$J$2:$J$106,"&gt;=100")</f>
        <v>0</v>
      </c>
      <c r="V51" s="14">
        <f>COUNTIFS($G$2:$G$106,"1",$K$2:$K$106,"&gt;=100")</f>
        <v>0</v>
      </c>
      <c r="X51" s="9" t="s">
        <v>18</v>
      </c>
      <c r="Y51" s="13"/>
      <c r="Z51" s="14">
        <f>COUNTIFS($G$2:$G$106,"",$H$2:$H$106,"&gt;=100")</f>
        <v>0</v>
      </c>
      <c r="AA51" s="14">
        <f>COUNTIFS($G$2:$G$106,"",$AF$2:$AF$106,"&gt;=100")</f>
        <v>0</v>
      </c>
      <c r="AB51" s="14">
        <f>COUNTIFS($G$2:$G$106,"",$J$2:$J$106,"&gt;=100")</f>
        <v>0</v>
      </c>
      <c r="AC51" s="14">
        <f>COUNTIFS($G$2:$G$106,"",$K$2:$K$106,"&gt;=100")</f>
        <v>0</v>
      </c>
      <c r="AF51" s="23" t="e">
        <f>LOOKUP(I51,Lookup!$A$1:$A$3,Lookup!$B$1:$B$3)</f>
        <v>#N/A</v>
      </c>
    </row>
    <row r="52" spans="2:32" ht="16.8" thickTop="1" thickBot="1" x14ac:dyDescent="0.35">
      <c r="B52" s="29"/>
      <c r="C52" s="27"/>
      <c r="D52" s="27"/>
      <c r="E52" s="27"/>
      <c r="F52" s="27"/>
      <c r="G52" s="27"/>
      <c r="H52" s="30"/>
      <c r="I52" s="31"/>
      <c r="J52" s="30"/>
      <c r="K52" s="30"/>
      <c r="N52" s="2" t="e">
        <f t="shared" si="0"/>
        <v>#N/A</v>
      </c>
      <c r="O52" s="2" t="e">
        <f t="shared" si="1"/>
        <v>#N/A</v>
      </c>
      <c r="Q52" s="9" t="s">
        <v>19</v>
      </c>
      <c r="R52" s="13"/>
      <c r="S52" s="14">
        <f>COUNTIFS($G$2:$G$106,"1",$H$2:$H$106,"&gt;=110")</f>
        <v>0</v>
      </c>
      <c r="T52" s="14">
        <f>COUNTIFS($G$2:$G$106,"1",$AF$2:$AF$106,"&gt;=110")</f>
        <v>0</v>
      </c>
      <c r="U52" s="14">
        <f>COUNTIFS($G$2:$G$106,"1",$J$2:$J$106,"&gt;=110")</f>
        <v>0</v>
      </c>
      <c r="V52" s="14">
        <f>COUNTIFS($G$2:$G$106,"1",$K$2:$K$106,"&gt;=110")</f>
        <v>0</v>
      </c>
      <c r="X52" s="9" t="s">
        <v>19</v>
      </c>
      <c r="Y52" s="13"/>
      <c r="Z52" s="14">
        <f>COUNTIFS($G$2:$G$106,"",$H$2:$H$106,"&gt;=110")</f>
        <v>0</v>
      </c>
      <c r="AA52" s="14">
        <f>COUNTIFS($G$2:$G$106,"",$AF$2:$AF$106,"&gt;=110")</f>
        <v>0</v>
      </c>
      <c r="AB52" s="14">
        <f>COUNTIFS($G$2:$G$106,"",$J$2:$J$106,"&gt;=110")</f>
        <v>0</v>
      </c>
      <c r="AC52" s="14">
        <f>COUNTIFS($G$2:$G$106,"",$K$2:$K$106,"&gt;=110")</f>
        <v>0</v>
      </c>
      <c r="AF52" s="23" t="e">
        <f>LOOKUP(I52,Lookup!$A$1:$A$3,Lookup!$B$1:$B$3)</f>
        <v>#N/A</v>
      </c>
    </row>
    <row r="53" spans="2:32" ht="16.8" thickTop="1" thickBot="1" x14ac:dyDescent="0.35">
      <c r="B53" s="25"/>
      <c r="C53" s="27"/>
      <c r="D53" s="27"/>
      <c r="E53" s="27"/>
      <c r="F53" s="27"/>
      <c r="G53" s="27"/>
      <c r="H53" s="30"/>
      <c r="I53" s="31"/>
      <c r="J53" s="30"/>
      <c r="K53" s="30"/>
      <c r="N53" s="2" t="e">
        <f t="shared" si="0"/>
        <v>#N/A</v>
      </c>
      <c r="O53" s="2" t="e">
        <f t="shared" si="1"/>
        <v>#N/A</v>
      </c>
      <c r="Q53" s="9" t="s">
        <v>20</v>
      </c>
      <c r="R53" s="13"/>
      <c r="S53" s="15" t="e">
        <f>S51/$R$40</f>
        <v>#DIV/0!</v>
      </c>
      <c r="T53" s="15" t="e">
        <f>T51/$R$40</f>
        <v>#DIV/0!</v>
      </c>
      <c r="U53" s="15" t="e">
        <f>U51/$R$40</f>
        <v>#DIV/0!</v>
      </c>
      <c r="V53" s="15" t="e">
        <f>V51/$R$40</f>
        <v>#DIV/0!</v>
      </c>
      <c r="X53" s="9" t="s">
        <v>20</v>
      </c>
      <c r="Y53" s="13"/>
      <c r="Z53" s="15" t="e">
        <f>Z51/$Y$50</f>
        <v>#DIV/0!</v>
      </c>
      <c r="AA53" s="15" t="e">
        <f>AA51/$Y$50</f>
        <v>#DIV/0!</v>
      </c>
      <c r="AB53" s="15" t="e">
        <f>AB51/$Y$50</f>
        <v>#DIV/0!</v>
      </c>
      <c r="AC53" s="15" t="e">
        <f>AC51/$Y$50</f>
        <v>#DIV/0!</v>
      </c>
      <c r="AF53" s="23" t="e">
        <f>LOOKUP(I53,Lookup!$A$1:$A$3,Lookup!$B$1:$B$3)</f>
        <v>#N/A</v>
      </c>
    </row>
    <row r="54" spans="2:32" ht="16.8" thickTop="1" thickBot="1" x14ac:dyDescent="0.35">
      <c r="B54" s="25"/>
      <c r="C54" s="27"/>
      <c r="D54" s="27"/>
      <c r="E54" s="27"/>
      <c r="F54" s="27"/>
      <c r="G54" s="27"/>
      <c r="H54" s="30"/>
      <c r="I54" s="31"/>
      <c r="J54" s="30"/>
      <c r="K54" s="30"/>
      <c r="N54" s="2" t="e">
        <f t="shared" si="0"/>
        <v>#N/A</v>
      </c>
      <c r="O54" s="2" t="e">
        <f t="shared" si="1"/>
        <v>#N/A</v>
      </c>
      <c r="Q54" s="9" t="s">
        <v>21</v>
      </c>
      <c r="R54" s="13"/>
      <c r="S54" s="15" t="e">
        <f t="shared" ref="S54:V54" si="9">S52/$R$40</f>
        <v>#DIV/0!</v>
      </c>
      <c r="T54" s="15" t="e">
        <f t="shared" si="9"/>
        <v>#DIV/0!</v>
      </c>
      <c r="U54" s="15" t="e">
        <f t="shared" si="9"/>
        <v>#DIV/0!</v>
      </c>
      <c r="V54" s="15" t="e">
        <f t="shared" si="9"/>
        <v>#DIV/0!</v>
      </c>
      <c r="X54" s="9" t="s">
        <v>21</v>
      </c>
      <c r="Y54" s="13"/>
      <c r="Z54" s="15" t="e">
        <f>Z52/$Y$50</f>
        <v>#DIV/0!</v>
      </c>
      <c r="AA54" s="15" t="e">
        <f t="shared" ref="AA54:AC54" si="10">AA52/$Y$50</f>
        <v>#DIV/0!</v>
      </c>
      <c r="AB54" s="15" t="e">
        <f t="shared" si="10"/>
        <v>#DIV/0!</v>
      </c>
      <c r="AC54" s="15" t="e">
        <f t="shared" si="10"/>
        <v>#DIV/0!</v>
      </c>
      <c r="AF54" s="23" t="e">
        <f>LOOKUP(I54,Lookup!$A$1:$A$3,Lookup!$B$1:$B$3)</f>
        <v>#N/A</v>
      </c>
    </row>
    <row r="55" spans="2:32" ht="16.8" thickTop="1" thickBot="1" x14ac:dyDescent="0.35">
      <c r="B55" s="29"/>
      <c r="C55" s="27"/>
      <c r="D55" s="27"/>
      <c r="E55" s="27"/>
      <c r="F55" s="27"/>
      <c r="G55" s="27"/>
      <c r="H55" s="30"/>
      <c r="I55" s="31"/>
      <c r="J55" s="30"/>
      <c r="K55" s="30"/>
      <c r="N55" s="2" t="e">
        <f t="shared" si="0"/>
        <v>#N/A</v>
      </c>
      <c r="O55" s="2" t="e">
        <f t="shared" si="1"/>
        <v>#N/A</v>
      </c>
      <c r="Y55" s="1"/>
      <c r="AF55" s="23" t="e">
        <f>LOOKUP(I55,Lookup!$A$1:$A$3,Lookup!$B$1:$B$3)</f>
        <v>#N/A</v>
      </c>
    </row>
    <row r="56" spans="2:32" ht="16.2" thickBot="1" x14ac:dyDescent="0.35">
      <c r="B56" s="25"/>
      <c r="C56" s="27"/>
      <c r="D56" s="27"/>
      <c r="E56" s="27"/>
      <c r="F56" s="27"/>
      <c r="G56" s="27"/>
      <c r="H56" s="30"/>
      <c r="I56" s="31"/>
      <c r="J56" s="30"/>
      <c r="K56" s="30"/>
      <c r="N56" s="2" t="e">
        <f t="shared" si="0"/>
        <v>#N/A</v>
      </c>
      <c r="O56" s="2" t="e">
        <f t="shared" si="1"/>
        <v>#N/A</v>
      </c>
      <c r="Q56" s="17" t="s">
        <v>22</v>
      </c>
      <c r="R56" s="18"/>
      <c r="S56" s="19" t="e">
        <f>COUNTIFS($G$2:$G$106,"1",$N$2:$N$106,"TRUE")/R50</f>
        <v>#DIV/0!</v>
      </c>
      <c r="X56" s="17" t="s">
        <v>22</v>
      </c>
      <c r="Y56" s="18"/>
      <c r="Z56" s="19" t="e">
        <f>COUNTIFS($G$2:$G$106,"",$N$2:$N$106,"TRUE")/Y50</f>
        <v>#DIV/0!</v>
      </c>
      <c r="AF56" s="23" t="e">
        <f>LOOKUP(I56,Lookup!$A$1:$A$3,Lookup!$B$1:$B$3)</f>
        <v>#N/A</v>
      </c>
    </row>
    <row r="57" spans="2:32" ht="16.2" thickBot="1" x14ac:dyDescent="0.35">
      <c r="B57" s="25"/>
      <c r="C57" s="27"/>
      <c r="D57" s="27"/>
      <c r="E57" s="27"/>
      <c r="F57" s="27"/>
      <c r="G57" s="27"/>
      <c r="H57" s="30"/>
      <c r="I57" s="31"/>
      <c r="J57" s="30"/>
      <c r="K57" s="30"/>
      <c r="N57" s="2" t="e">
        <f t="shared" si="0"/>
        <v>#N/A</v>
      </c>
      <c r="O57" s="2" t="e">
        <f t="shared" si="1"/>
        <v>#N/A</v>
      </c>
      <c r="Q57" s="17" t="s">
        <v>23</v>
      </c>
      <c r="R57" s="18"/>
      <c r="S57" s="19" t="e">
        <f>COUNTIFS($G$2:$G$106,"1",$O$2:$O$106,"TRUE")/$R$50</f>
        <v>#DIV/0!</v>
      </c>
      <c r="X57" s="17" t="s">
        <v>23</v>
      </c>
      <c r="Y57" s="18"/>
      <c r="Z57" s="19" t="e">
        <f>COUNTIFS($G$2:$G$106,"",$O$2:$O$106,"TRUE")/$Y$50</f>
        <v>#DIV/0!</v>
      </c>
      <c r="AF57" s="23" t="e">
        <f>LOOKUP(I57,Lookup!$A$1:$A$3,Lookup!$B$1:$B$3)</f>
        <v>#N/A</v>
      </c>
    </row>
    <row r="58" spans="2:32" x14ac:dyDescent="0.3">
      <c r="B58" s="1"/>
      <c r="C58" s="26"/>
      <c r="D58" s="27"/>
      <c r="E58" s="27"/>
      <c r="F58" s="27"/>
      <c r="G58" s="27"/>
      <c r="H58" s="30"/>
      <c r="I58" s="31"/>
      <c r="J58" s="30"/>
      <c r="K58" s="30"/>
      <c r="N58" s="2" t="e">
        <f t="shared" si="0"/>
        <v>#N/A</v>
      </c>
      <c r="O58" s="2" t="e">
        <f t="shared" si="1"/>
        <v>#N/A</v>
      </c>
      <c r="AF58" s="23" t="e">
        <f>LOOKUP(I58,Lookup!$A$1:$A$3,Lookup!$B$1:$B$3)</f>
        <v>#N/A</v>
      </c>
    </row>
    <row r="59" spans="2:32" x14ac:dyDescent="0.3">
      <c r="B59" s="25"/>
      <c r="C59" s="27"/>
      <c r="D59" s="27"/>
      <c r="E59" s="27"/>
      <c r="F59" s="27"/>
      <c r="G59" s="27"/>
      <c r="H59" s="30"/>
      <c r="I59" s="31"/>
      <c r="J59" s="30"/>
      <c r="K59" s="30"/>
      <c r="N59" s="2" t="e">
        <f t="shared" si="0"/>
        <v>#N/A</v>
      </c>
      <c r="O59" s="2" t="e">
        <f t="shared" si="1"/>
        <v>#N/A</v>
      </c>
      <c r="AF59" s="23" t="e">
        <f>LOOKUP(I59,Lookup!$A$1:$A$3,Lookup!$B$1:$B$3)</f>
        <v>#N/A</v>
      </c>
    </row>
    <row r="60" spans="2:32" x14ac:dyDescent="0.3">
      <c r="B60" s="25"/>
      <c r="D60" s="27"/>
      <c r="E60" s="27"/>
      <c r="F60" s="27"/>
      <c r="G60" s="27"/>
      <c r="H60" s="30"/>
      <c r="I60" s="31"/>
      <c r="J60" s="30"/>
      <c r="K60" s="30"/>
      <c r="N60" s="2" t="e">
        <f t="shared" si="0"/>
        <v>#N/A</v>
      </c>
      <c r="O60" s="2" t="e">
        <f t="shared" si="1"/>
        <v>#N/A</v>
      </c>
      <c r="AF60" s="23" t="e">
        <f>LOOKUP(I60,Lookup!$A$1:$A$3,Lookup!$B$1:$B$3)</f>
        <v>#N/A</v>
      </c>
    </row>
    <row r="61" spans="2:32" x14ac:dyDescent="0.3">
      <c r="H61" s="30"/>
      <c r="I61" s="31"/>
      <c r="J61" s="30"/>
      <c r="K61" s="30"/>
      <c r="N61" s="2" t="e">
        <f t="shared" si="0"/>
        <v>#N/A</v>
      </c>
      <c r="O61" s="2" t="e">
        <f t="shared" si="1"/>
        <v>#N/A</v>
      </c>
      <c r="AF61" s="23" t="e">
        <f>LOOKUP(I61,Lookup!$A$1:$A$3,Lookup!$B$1:$B$3)</f>
        <v>#N/A</v>
      </c>
    </row>
    <row r="62" spans="2:32" x14ac:dyDescent="0.3">
      <c r="H62" s="30"/>
      <c r="I62" s="31"/>
      <c r="J62" s="30"/>
      <c r="K62" s="30"/>
      <c r="N62" s="2" t="e">
        <f t="shared" si="0"/>
        <v>#N/A</v>
      </c>
      <c r="O62" s="2" t="e">
        <f t="shared" si="1"/>
        <v>#N/A</v>
      </c>
      <c r="AF62" s="23" t="e">
        <f>LOOKUP(I62,Lookup!$A$1:$A$3,Lookup!$B$1:$B$3)</f>
        <v>#N/A</v>
      </c>
    </row>
    <row r="63" spans="2:32" x14ac:dyDescent="0.3">
      <c r="H63" s="30"/>
      <c r="I63" s="31"/>
      <c r="J63" s="30"/>
      <c r="K63" s="30"/>
      <c r="N63" s="2" t="e">
        <f t="shared" si="0"/>
        <v>#N/A</v>
      </c>
      <c r="O63" s="2" t="e">
        <f t="shared" si="1"/>
        <v>#N/A</v>
      </c>
      <c r="AF63" s="23" t="e">
        <f>LOOKUP(I63,Lookup!$A$1:$A$3,Lookup!$B$1:$B$3)</f>
        <v>#N/A</v>
      </c>
    </row>
    <row r="64" spans="2:32" x14ac:dyDescent="0.3">
      <c r="H64" s="30"/>
      <c r="I64" s="31"/>
      <c r="J64" s="30"/>
      <c r="K64" s="30"/>
      <c r="N64" s="2" t="e">
        <f t="shared" si="0"/>
        <v>#N/A</v>
      </c>
      <c r="O64" s="2" t="e">
        <f t="shared" si="1"/>
        <v>#N/A</v>
      </c>
      <c r="AF64" s="23" t="e">
        <f>LOOKUP(I64,Lookup!$A$1:$A$3,Lookup!$B$1:$B$3)</f>
        <v>#N/A</v>
      </c>
    </row>
    <row r="65" spans="8:32" x14ac:dyDescent="0.3">
      <c r="H65" s="30"/>
      <c r="I65" s="31"/>
      <c r="J65" s="30"/>
      <c r="K65" s="30"/>
      <c r="N65" s="2" t="e">
        <f t="shared" si="0"/>
        <v>#N/A</v>
      </c>
      <c r="O65" s="2" t="e">
        <f t="shared" si="1"/>
        <v>#N/A</v>
      </c>
      <c r="AF65" s="23" t="e">
        <f>LOOKUP(I65,Lookup!$A$1:$A$3,Lookup!$B$1:$B$3)</f>
        <v>#N/A</v>
      </c>
    </row>
    <row r="66" spans="8:32" x14ac:dyDescent="0.3">
      <c r="H66" s="30"/>
      <c r="I66" s="31"/>
      <c r="J66" s="30"/>
      <c r="K66" s="30"/>
      <c r="N66" s="2" t="e">
        <f t="shared" si="0"/>
        <v>#N/A</v>
      </c>
      <c r="O66" s="2" t="e">
        <f t="shared" si="1"/>
        <v>#N/A</v>
      </c>
      <c r="AF66" s="23" t="e">
        <f>LOOKUP(I66,Lookup!$A$1:$A$3,Lookup!$B$1:$B$3)</f>
        <v>#N/A</v>
      </c>
    </row>
    <row r="67" spans="8:32" x14ac:dyDescent="0.3">
      <c r="H67" s="30"/>
      <c r="I67" s="31"/>
      <c r="J67" s="30"/>
      <c r="K67" s="30"/>
      <c r="N67" s="2" t="e">
        <f t="shared" ref="N67:N106" si="11">AND(H67&gt;=100,AF67&gt;=100,J67&gt;=100)</f>
        <v>#N/A</v>
      </c>
      <c r="O67" s="2" t="e">
        <f t="shared" ref="O67:O106" si="12">AND(H67&gt;=110,AF67&gt;=110,J67&gt;=110)</f>
        <v>#N/A</v>
      </c>
      <c r="AF67" s="23" t="e">
        <f>LOOKUP(I67,Lookup!$A$1:$A$3,Lookup!$B$1:$B$3)</f>
        <v>#N/A</v>
      </c>
    </row>
    <row r="68" spans="8:32" x14ac:dyDescent="0.3">
      <c r="H68" s="30"/>
      <c r="I68" s="31"/>
      <c r="J68" s="30"/>
      <c r="K68" s="30"/>
      <c r="N68" s="2" t="e">
        <f t="shared" si="11"/>
        <v>#N/A</v>
      </c>
      <c r="O68" s="2" t="e">
        <f t="shared" si="12"/>
        <v>#N/A</v>
      </c>
      <c r="AF68" s="23" t="e">
        <f>LOOKUP(I68,Lookup!$A$1:$A$3,Lookup!$B$1:$B$3)</f>
        <v>#N/A</v>
      </c>
    </row>
    <row r="69" spans="8:32" x14ac:dyDescent="0.3">
      <c r="H69" s="30"/>
      <c r="I69" s="31"/>
      <c r="J69" s="30"/>
      <c r="K69" s="30"/>
      <c r="N69" s="2" t="e">
        <f t="shared" si="11"/>
        <v>#N/A</v>
      </c>
      <c r="O69" s="2" t="e">
        <f t="shared" si="12"/>
        <v>#N/A</v>
      </c>
      <c r="AF69" s="23" t="e">
        <f>LOOKUP(I69,Lookup!$A$1:$A$3,Lookup!$B$1:$B$3)</f>
        <v>#N/A</v>
      </c>
    </row>
    <row r="70" spans="8:32" x14ac:dyDescent="0.3">
      <c r="H70" s="30"/>
      <c r="I70" s="31"/>
      <c r="J70" s="30"/>
      <c r="K70" s="30"/>
      <c r="N70" s="2" t="e">
        <f t="shared" si="11"/>
        <v>#N/A</v>
      </c>
      <c r="O70" s="2" t="e">
        <f t="shared" si="12"/>
        <v>#N/A</v>
      </c>
      <c r="AF70" s="23" t="e">
        <f>LOOKUP(I70,Lookup!$A$1:$A$3,Lookup!$B$1:$B$3)</f>
        <v>#N/A</v>
      </c>
    </row>
    <row r="71" spans="8:32" x14ac:dyDescent="0.3">
      <c r="H71" s="30"/>
      <c r="I71" s="31"/>
      <c r="J71" s="30"/>
      <c r="K71" s="30"/>
      <c r="N71" s="2" t="e">
        <f t="shared" si="11"/>
        <v>#N/A</v>
      </c>
      <c r="O71" s="2" t="e">
        <f t="shared" si="12"/>
        <v>#N/A</v>
      </c>
      <c r="AF71" s="23" t="e">
        <f>LOOKUP(I71,Lookup!$A$1:$A$3,Lookup!$B$1:$B$3)</f>
        <v>#N/A</v>
      </c>
    </row>
    <row r="72" spans="8:32" x14ac:dyDescent="0.3">
      <c r="H72" s="30"/>
      <c r="I72" s="31"/>
      <c r="J72" s="30"/>
      <c r="K72" s="30"/>
      <c r="N72" s="2" t="e">
        <f t="shared" si="11"/>
        <v>#N/A</v>
      </c>
      <c r="O72" s="2" t="e">
        <f t="shared" si="12"/>
        <v>#N/A</v>
      </c>
      <c r="AF72" s="23" t="e">
        <f>LOOKUP(I72,Lookup!$A$1:$A$3,Lookup!$B$1:$B$3)</f>
        <v>#N/A</v>
      </c>
    </row>
    <row r="73" spans="8:32" x14ac:dyDescent="0.3">
      <c r="H73" s="30"/>
      <c r="I73" s="31"/>
      <c r="J73" s="30"/>
      <c r="K73" s="30"/>
      <c r="N73" s="2" t="e">
        <f t="shared" si="11"/>
        <v>#N/A</v>
      </c>
      <c r="O73" s="2" t="e">
        <f t="shared" si="12"/>
        <v>#N/A</v>
      </c>
      <c r="AF73" s="23" t="e">
        <f>LOOKUP(I73,Lookup!$A$1:$A$3,Lookup!$B$1:$B$3)</f>
        <v>#N/A</v>
      </c>
    </row>
    <row r="74" spans="8:32" x14ac:dyDescent="0.3">
      <c r="H74" s="30"/>
      <c r="I74" s="31"/>
      <c r="J74" s="30"/>
      <c r="K74" s="30"/>
      <c r="N74" s="2" t="e">
        <f t="shared" si="11"/>
        <v>#N/A</v>
      </c>
      <c r="O74" s="2" t="e">
        <f t="shared" si="12"/>
        <v>#N/A</v>
      </c>
      <c r="AF74" s="23" t="e">
        <f>LOOKUP(I74,Lookup!$A$1:$A$3,Lookup!$B$1:$B$3)</f>
        <v>#N/A</v>
      </c>
    </row>
    <row r="75" spans="8:32" x14ac:dyDescent="0.3">
      <c r="H75" s="30"/>
      <c r="I75" s="31"/>
      <c r="J75" s="30"/>
      <c r="K75" s="30"/>
      <c r="N75" s="2" t="e">
        <f t="shared" si="11"/>
        <v>#N/A</v>
      </c>
      <c r="O75" s="2" t="e">
        <f t="shared" si="12"/>
        <v>#N/A</v>
      </c>
      <c r="AF75" s="23" t="e">
        <f>LOOKUP(I75,Lookup!$A$1:$A$3,Lookup!$B$1:$B$3)</f>
        <v>#N/A</v>
      </c>
    </row>
    <row r="76" spans="8:32" x14ac:dyDescent="0.3">
      <c r="H76" s="30"/>
      <c r="I76" s="31"/>
      <c r="J76" s="30"/>
      <c r="K76" s="30"/>
      <c r="N76" s="2" t="e">
        <f t="shared" si="11"/>
        <v>#N/A</v>
      </c>
      <c r="O76" s="2" t="e">
        <f t="shared" si="12"/>
        <v>#N/A</v>
      </c>
      <c r="AF76" s="23" t="e">
        <f>LOOKUP(I76,Lookup!$A$1:$A$3,Lookup!$B$1:$B$3)</f>
        <v>#N/A</v>
      </c>
    </row>
    <row r="77" spans="8:32" x14ac:dyDescent="0.3">
      <c r="H77" s="30"/>
      <c r="I77" s="31"/>
      <c r="J77" s="30"/>
      <c r="K77" s="30"/>
      <c r="N77" s="2" t="e">
        <f t="shared" si="11"/>
        <v>#N/A</v>
      </c>
      <c r="O77" s="2" t="e">
        <f t="shared" si="12"/>
        <v>#N/A</v>
      </c>
      <c r="AF77" s="23" t="e">
        <f>LOOKUP(I77,Lookup!$A$1:$A$3,Lookup!$B$1:$B$3)</f>
        <v>#N/A</v>
      </c>
    </row>
    <row r="78" spans="8:32" x14ac:dyDescent="0.3">
      <c r="H78" s="30"/>
      <c r="I78" s="31"/>
      <c r="J78" s="30"/>
      <c r="K78" s="30"/>
      <c r="N78" s="2" t="e">
        <f t="shared" si="11"/>
        <v>#N/A</v>
      </c>
      <c r="O78" s="2" t="e">
        <f t="shared" si="12"/>
        <v>#N/A</v>
      </c>
      <c r="AF78" s="23" t="e">
        <f>LOOKUP(I78,Lookup!$A$1:$A$3,Lookup!$B$1:$B$3)</f>
        <v>#N/A</v>
      </c>
    </row>
    <row r="79" spans="8:32" x14ac:dyDescent="0.3">
      <c r="H79" s="30"/>
      <c r="I79" s="31"/>
      <c r="J79" s="30"/>
      <c r="K79" s="30"/>
      <c r="N79" s="2" t="e">
        <f t="shared" si="11"/>
        <v>#N/A</v>
      </c>
      <c r="O79" s="2" t="e">
        <f t="shared" si="12"/>
        <v>#N/A</v>
      </c>
      <c r="AF79" s="23" t="e">
        <f>LOOKUP(I79,Lookup!$A$1:$A$3,Lookup!$B$1:$B$3)</f>
        <v>#N/A</v>
      </c>
    </row>
    <row r="80" spans="8:32" x14ac:dyDescent="0.3">
      <c r="H80" s="30"/>
      <c r="I80" s="31"/>
      <c r="J80" s="30"/>
      <c r="K80" s="30"/>
      <c r="N80" s="2" t="e">
        <f t="shared" si="11"/>
        <v>#N/A</v>
      </c>
      <c r="O80" s="2" t="e">
        <f t="shared" si="12"/>
        <v>#N/A</v>
      </c>
      <c r="AF80" s="23" t="e">
        <f>LOOKUP(I80,Lookup!$A$1:$A$3,Lookup!$B$1:$B$3)</f>
        <v>#N/A</v>
      </c>
    </row>
    <row r="81" spans="8:32" x14ac:dyDescent="0.3">
      <c r="H81" s="30"/>
      <c r="I81" s="31"/>
      <c r="J81" s="30"/>
      <c r="K81" s="30"/>
      <c r="N81" s="2" t="e">
        <f t="shared" si="11"/>
        <v>#N/A</v>
      </c>
      <c r="O81" s="2" t="e">
        <f t="shared" si="12"/>
        <v>#N/A</v>
      </c>
      <c r="AF81" s="23" t="e">
        <f>LOOKUP(I81,Lookup!$A$1:$A$3,Lookup!$B$1:$B$3)</f>
        <v>#N/A</v>
      </c>
    </row>
    <row r="82" spans="8:32" x14ac:dyDescent="0.3">
      <c r="H82" s="30"/>
      <c r="I82" s="31"/>
      <c r="J82" s="30"/>
      <c r="K82" s="30"/>
      <c r="N82" s="2" t="e">
        <f t="shared" si="11"/>
        <v>#N/A</v>
      </c>
      <c r="O82" s="2" t="e">
        <f t="shared" si="12"/>
        <v>#N/A</v>
      </c>
      <c r="AF82" s="23" t="e">
        <f>LOOKUP(I82,Lookup!$A$1:$A$3,Lookup!$B$1:$B$3)</f>
        <v>#N/A</v>
      </c>
    </row>
    <row r="83" spans="8:32" x14ac:dyDescent="0.3">
      <c r="H83" s="30"/>
      <c r="I83" s="31"/>
      <c r="J83" s="30"/>
      <c r="K83" s="30"/>
      <c r="N83" s="2" t="e">
        <f t="shared" si="11"/>
        <v>#N/A</v>
      </c>
      <c r="O83" s="2" t="e">
        <f t="shared" si="12"/>
        <v>#N/A</v>
      </c>
      <c r="AF83" s="23" t="e">
        <f>LOOKUP(I83,Lookup!$A$1:$A$3,Lookup!$B$1:$B$3)</f>
        <v>#N/A</v>
      </c>
    </row>
    <row r="84" spans="8:32" x14ac:dyDescent="0.3">
      <c r="H84" s="30"/>
      <c r="I84" s="31"/>
      <c r="J84" s="30"/>
      <c r="K84" s="30"/>
      <c r="N84" s="2" t="e">
        <f t="shared" si="11"/>
        <v>#N/A</v>
      </c>
      <c r="O84" s="2" t="e">
        <f t="shared" si="12"/>
        <v>#N/A</v>
      </c>
      <c r="AF84" s="23" t="e">
        <f>LOOKUP(I84,Lookup!$A$1:$A$3,Lookup!$B$1:$B$3)</f>
        <v>#N/A</v>
      </c>
    </row>
    <row r="85" spans="8:32" x14ac:dyDescent="0.3">
      <c r="H85" s="30"/>
      <c r="I85" s="31"/>
      <c r="J85" s="30"/>
      <c r="K85" s="30"/>
      <c r="N85" s="2" t="e">
        <f t="shared" si="11"/>
        <v>#N/A</v>
      </c>
      <c r="O85" s="2" t="e">
        <f t="shared" si="12"/>
        <v>#N/A</v>
      </c>
      <c r="AF85" s="23" t="e">
        <f>LOOKUP(I85,Lookup!$A$1:$A$3,Lookup!$B$1:$B$3)</f>
        <v>#N/A</v>
      </c>
    </row>
    <row r="86" spans="8:32" x14ac:dyDescent="0.3">
      <c r="H86" s="30"/>
      <c r="I86" s="31"/>
      <c r="J86" s="30"/>
      <c r="K86" s="30"/>
      <c r="N86" s="2" t="e">
        <f t="shared" si="11"/>
        <v>#N/A</v>
      </c>
      <c r="O86" s="2" t="e">
        <f t="shared" si="12"/>
        <v>#N/A</v>
      </c>
      <c r="AF86" s="23" t="e">
        <f>LOOKUP(I86,Lookup!$A$1:$A$3,Lookup!$B$1:$B$3)</f>
        <v>#N/A</v>
      </c>
    </row>
    <row r="87" spans="8:32" x14ac:dyDescent="0.3">
      <c r="H87" s="30"/>
      <c r="I87" s="31"/>
      <c r="J87" s="30"/>
      <c r="K87" s="30"/>
      <c r="N87" s="2" t="e">
        <f t="shared" si="11"/>
        <v>#N/A</v>
      </c>
      <c r="O87" s="2" t="e">
        <f t="shared" si="12"/>
        <v>#N/A</v>
      </c>
      <c r="AF87" s="23" t="e">
        <f>LOOKUP(I87,Lookup!$A$1:$A$3,Lookup!$B$1:$B$3)</f>
        <v>#N/A</v>
      </c>
    </row>
    <row r="88" spans="8:32" x14ac:dyDescent="0.3">
      <c r="H88" s="30"/>
      <c r="I88" s="31"/>
      <c r="J88" s="30"/>
      <c r="K88" s="30"/>
      <c r="N88" s="2" t="e">
        <f t="shared" si="11"/>
        <v>#N/A</v>
      </c>
      <c r="O88" s="2" t="e">
        <f t="shared" si="12"/>
        <v>#N/A</v>
      </c>
      <c r="AF88" s="23" t="e">
        <f>LOOKUP(I88,Lookup!$A$1:$A$3,Lookup!$B$1:$B$3)</f>
        <v>#N/A</v>
      </c>
    </row>
    <row r="89" spans="8:32" x14ac:dyDescent="0.3">
      <c r="H89" s="30"/>
      <c r="I89" s="31"/>
      <c r="J89" s="30"/>
      <c r="K89" s="30"/>
      <c r="N89" s="2" t="e">
        <f t="shared" si="11"/>
        <v>#N/A</v>
      </c>
      <c r="O89" s="2" t="e">
        <f t="shared" si="12"/>
        <v>#N/A</v>
      </c>
      <c r="R89"/>
      <c r="AF89" s="23" t="e">
        <f>LOOKUP(I89,Lookup!$A$1:$A$3,Lookup!$B$1:$B$3)</f>
        <v>#N/A</v>
      </c>
    </row>
    <row r="90" spans="8:32" x14ac:dyDescent="0.3">
      <c r="H90" s="30"/>
      <c r="I90" s="31"/>
      <c r="J90" s="30"/>
      <c r="K90" s="30"/>
      <c r="N90" s="2" t="e">
        <f t="shared" si="11"/>
        <v>#N/A</v>
      </c>
      <c r="O90" s="2" t="e">
        <f t="shared" si="12"/>
        <v>#N/A</v>
      </c>
      <c r="R90"/>
      <c r="AF90" s="23" t="e">
        <f>LOOKUP(I90,Lookup!$A$1:$A$3,Lookup!$B$1:$B$3)</f>
        <v>#N/A</v>
      </c>
    </row>
    <row r="91" spans="8:32" x14ac:dyDescent="0.3">
      <c r="H91" s="30"/>
      <c r="I91" s="31"/>
      <c r="J91" s="30"/>
      <c r="K91" s="30"/>
      <c r="N91" s="2" t="e">
        <f t="shared" si="11"/>
        <v>#N/A</v>
      </c>
      <c r="O91" s="2" t="e">
        <f t="shared" si="12"/>
        <v>#N/A</v>
      </c>
      <c r="R91"/>
      <c r="AF91" s="23" t="e">
        <f>LOOKUP(I91,Lookup!$A$1:$A$3,Lookup!$B$1:$B$3)</f>
        <v>#N/A</v>
      </c>
    </row>
    <row r="92" spans="8:32" x14ac:dyDescent="0.3">
      <c r="H92" s="30"/>
      <c r="I92" s="31"/>
      <c r="J92" s="30"/>
      <c r="K92" s="30"/>
      <c r="N92" s="2" t="e">
        <f t="shared" si="11"/>
        <v>#N/A</v>
      </c>
      <c r="O92" s="2" t="e">
        <f t="shared" si="12"/>
        <v>#N/A</v>
      </c>
      <c r="R92"/>
      <c r="AF92" s="23" t="e">
        <f>LOOKUP(I92,Lookup!$A$1:$A$3,Lookup!$B$1:$B$3)</f>
        <v>#N/A</v>
      </c>
    </row>
    <row r="93" spans="8:32" x14ac:dyDescent="0.3">
      <c r="H93" s="30"/>
      <c r="I93" s="31"/>
      <c r="J93" s="30"/>
      <c r="K93" s="30"/>
      <c r="N93" s="2" t="e">
        <f t="shared" si="11"/>
        <v>#N/A</v>
      </c>
      <c r="O93" s="2" t="e">
        <f t="shared" si="12"/>
        <v>#N/A</v>
      </c>
      <c r="R93"/>
      <c r="AF93" s="23" t="e">
        <f>LOOKUP(I93,Lookup!$A$1:$A$3,Lookup!$B$1:$B$3)</f>
        <v>#N/A</v>
      </c>
    </row>
    <row r="94" spans="8:32" x14ac:dyDescent="0.3">
      <c r="H94" s="30"/>
      <c r="I94" s="31"/>
      <c r="J94" s="30"/>
      <c r="K94" s="30"/>
      <c r="N94" s="2" t="e">
        <f t="shared" si="11"/>
        <v>#N/A</v>
      </c>
      <c r="O94" s="2" t="e">
        <f t="shared" si="12"/>
        <v>#N/A</v>
      </c>
      <c r="R94"/>
      <c r="AF94" s="23" t="e">
        <f>LOOKUP(I94,Lookup!$A$1:$A$3,Lookup!$B$1:$B$3)</f>
        <v>#N/A</v>
      </c>
    </row>
    <row r="95" spans="8:32" x14ac:dyDescent="0.3">
      <c r="H95" s="30"/>
      <c r="I95" s="31"/>
      <c r="J95" s="30"/>
      <c r="K95" s="30"/>
      <c r="N95" s="2" t="e">
        <f t="shared" si="11"/>
        <v>#N/A</v>
      </c>
      <c r="O95" s="2" t="e">
        <f t="shared" si="12"/>
        <v>#N/A</v>
      </c>
      <c r="R95"/>
      <c r="AF95" s="23" t="e">
        <f>LOOKUP(I95,Lookup!$A$1:$A$3,Lookup!$B$1:$B$3)</f>
        <v>#N/A</v>
      </c>
    </row>
    <row r="96" spans="8:32" x14ac:dyDescent="0.3">
      <c r="H96" s="30"/>
      <c r="I96" s="31"/>
      <c r="J96" s="30"/>
      <c r="K96" s="30"/>
      <c r="N96" s="2" t="e">
        <f t="shared" si="11"/>
        <v>#N/A</v>
      </c>
      <c r="O96" s="2" t="e">
        <f t="shared" si="12"/>
        <v>#N/A</v>
      </c>
      <c r="R96"/>
      <c r="AF96" s="23" t="e">
        <f>LOOKUP(I96,Lookup!$A$1:$A$3,Lookup!$B$1:$B$3)</f>
        <v>#N/A</v>
      </c>
    </row>
    <row r="97" spans="8:32" x14ac:dyDescent="0.3">
      <c r="H97" s="30"/>
      <c r="I97" s="31"/>
      <c r="J97" s="30"/>
      <c r="K97" s="30"/>
      <c r="N97" s="2" t="e">
        <f t="shared" si="11"/>
        <v>#N/A</v>
      </c>
      <c r="O97" s="2" t="e">
        <f t="shared" si="12"/>
        <v>#N/A</v>
      </c>
      <c r="R97"/>
      <c r="AF97" s="23" t="e">
        <f>LOOKUP(I97,Lookup!$A$1:$A$3,Lookup!$B$1:$B$3)</f>
        <v>#N/A</v>
      </c>
    </row>
    <row r="98" spans="8:32" x14ac:dyDescent="0.3">
      <c r="H98" s="30"/>
      <c r="I98" s="31"/>
      <c r="J98" s="30"/>
      <c r="K98" s="30"/>
      <c r="N98" s="2" t="e">
        <f t="shared" si="11"/>
        <v>#N/A</v>
      </c>
      <c r="O98" s="2" t="e">
        <f t="shared" si="12"/>
        <v>#N/A</v>
      </c>
      <c r="R98"/>
      <c r="AF98" s="23" t="e">
        <f>LOOKUP(I98,Lookup!$A$1:$A$3,Lookup!$B$1:$B$3)</f>
        <v>#N/A</v>
      </c>
    </row>
    <row r="99" spans="8:32" x14ac:dyDescent="0.3">
      <c r="H99" s="30"/>
      <c r="I99" s="31"/>
      <c r="J99" s="30"/>
      <c r="K99" s="30"/>
      <c r="N99" s="2" t="e">
        <f t="shared" si="11"/>
        <v>#N/A</v>
      </c>
      <c r="O99" s="2" t="e">
        <f t="shared" si="12"/>
        <v>#N/A</v>
      </c>
      <c r="R99"/>
      <c r="AF99" s="23" t="e">
        <f>LOOKUP(I99,Lookup!$A$1:$A$3,Lookup!$B$1:$B$3)</f>
        <v>#N/A</v>
      </c>
    </row>
    <row r="100" spans="8:32" x14ac:dyDescent="0.3">
      <c r="H100" s="30"/>
      <c r="I100" s="31"/>
      <c r="J100" s="30"/>
      <c r="K100" s="30"/>
      <c r="N100" s="2" t="e">
        <f t="shared" si="11"/>
        <v>#N/A</v>
      </c>
      <c r="O100" s="2" t="e">
        <f t="shared" si="12"/>
        <v>#N/A</v>
      </c>
      <c r="R100"/>
      <c r="AF100" s="23" t="e">
        <f>LOOKUP(I100,Lookup!$A$1:$A$3,Lookup!$B$1:$B$3)</f>
        <v>#N/A</v>
      </c>
    </row>
    <row r="101" spans="8:32" x14ac:dyDescent="0.3">
      <c r="H101" s="30"/>
      <c r="I101" s="31"/>
      <c r="J101" s="30"/>
      <c r="K101" s="30"/>
      <c r="N101" s="2" t="e">
        <f t="shared" si="11"/>
        <v>#N/A</v>
      </c>
      <c r="O101" s="2" t="e">
        <f t="shared" si="12"/>
        <v>#N/A</v>
      </c>
      <c r="R101"/>
      <c r="AF101" s="23" t="e">
        <f>LOOKUP(I101,Lookup!$A$1:$A$3,Lookup!$B$1:$B$3)</f>
        <v>#N/A</v>
      </c>
    </row>
    <row r="102" spans="8:32" x14ac:dyDescent="0.3">
      <c r="H102" s="30"/>
      <c r="I102" s="31"/>
      <c r="J102" s="30"/>
      <c r="K102" s="30"/>
      <c r="N102" s="2" t="e">
        <f t="shared" si="11"/>
        <v>#N/A</v>
      </c>
      <c r="O102" s="2" t="e">
        <f t="shared" si="12"/>
        <v>#N/A</v>
      </c>
      <c r="R102"/>
      <c r="AF102" s="23" t="e">
        <f>LOOKUP(I102,Lookup!$A$1:$A$3,Lookup!$B$1:$B$3)</f>
        <v>#N/A</v>
      </c>
    </row>
    <row r="103" spans="8:32" x14ac:dyDescent="0.3">
      <c r="H103" s="30"/>
      <c r="I103" s="31"/>
      <c r="J103" s="30"/>
      <c r="K103" s="30"/>
      <c r="N103" s="2" t="e">
        <f t="shared" si="11"/>
        <v>#N/A</v>
      </c>
      <c r="O103" s="2" t="e">
        <f t="shared" si="12"/>
        <v>#N/A</v>
      </c>
      <c r="R103"/>
      <c r="AF103" s="23" t="e">
        <f>LOOKUP(I103,Lookup!$A$1:$A$3,Lookup!$B$1:$B$3)</f>
        <v>#N/A</v>
      </c>
    </row>
    <row r="104" spans="8:32" x14ac:dyDescent="0.3">
      <c r="H104" s="30"/>
      <c r="I104" s="31"/>
      <c r="J104" s="30"/>
      <c r="K104" s="30"/>
      <c r="N104" s="2" t="e">
        <f t="shared" si="11"/>
        <v>#N/A</v>
      </c>
      <c r="O104" s="2" t="e">
        <f t="shared" si="12"/>
        <v>#N/A</v>
      </c>
      <c r="R104"/>
      <c r="AF104" s="23" t="e">
        <f>LOOKUP(I104,Lookup!$A$1:$A$3,Lookup!$B$1:$B$3)</f>
        <v>#N/A</v>
      </c>
    </row>
    <row r="105" spans="8:32" x14ac:dyDescent="0.3">
      <c r="H105" s="30"/>
      <c r="I105" s="31"/>
      <c r="J105" s="30"/>
      <c r="K105" s="30"/>
      <c r="N105" s="2" t="e">
        <f t="shared" si="11"/>
        <v>#N/A</v>
      </c>
      <c r="O105" s="2" t="e">
        <f t="shared" si="12"/>
        <v>#N/A</v>
      </c>
      <c r="R105"/>
      <c r="AF105" s="23" t="e">
        <f>LOOKUP(I105,Lookup!$A$1:$A$3,Lookup!$B$1:$B$3)</f>
        <v>#N/A</v>
      </c>
    </row>
    <row r="106" spans="8:32" x14ac:dyDescent="0.3">
      <c r="H106" s="30"/>
      <c r="I106" s="31"/>
      <c r="J106" s="30"/>
      <c r="K106" s="30"/>
      <c r="N106" s="2" t="e">
        <f t="shared" si="11"/>
        <v>#N/A</v>
      </c>
      <c r="O106" s="2" t="e">
        <f t="shared" si="12"/>
        <v>#N/A</v>
      </c>
      <c r="R106"/>
      <c r="AF106" s="23" t="e">
        <f>LOOKUP(I106,Lookup!$A$1:$A$3,Lookup!$B$1:$B$3)</f>
        <v>#N/A</v>
      </c>
    </row>
    <row r="107" spans="8:32" x14ac:dyDescent="0.3">
      <c r="H107" s="30"/>
      <c r="I107" s="31"/>
      <c r="J107" s="30"/>
      <c r="K107" s="30"/>
      <c r="R107"/>
    </row>
    <row r="108" spans="8:32" x14ac:dyDescent="0.3">
      <c r="H108" s="30"/>
      <c r="I108" s="31"/>
      <c r="J108" s="30"/>
      <c r="K108" s="30"/>
      <c r="R108"/>
    </row>
    <row r="109" spans="8:32" x14ac:dyDescent="0.3">
      <c r="H109" s="30"/>
      <c r="I109" s="31"/>
      <c r="J109" s="30"/>
      <c r="K109" s="30"/>
      <c r="R109"/>
    </row>
    <row r="110" spans="8:32" x14ac:dyDescent="0.3">
      <c r="H110" s="30"/>
      <c r="I110" s="31"/>
      <c r="J110" s="30"/>
      <c r="K110" s="30"/>
      <c r="R110"/>
    </row>
    <row r="111" spans="8:32" x14ac:dyDescent="0.3">
      <c r="H111" s="30"/>
      <c r="I111" s="31"/>
      <c r="J111" s="30"/>
      <c r="K111" s="30"/>
      <c r="R111"/>
    </row>
    <row r="112" spans="8:32" x14ac:dyDescent="0.3">
      <c r="H112" s="30"/>
      <c r="I112" s="31"/>
      <c r="J112" s="30"/>
      <c r="K112" s="30"/>
      <c r="R112"/>
    </row>
    <row r="113" spans="8:18" x14ac:dyDescent="0.3">
      <c r="H113" s="30"/>
      <c r="I113" s="33"/>
      <c r="J113" s="30"/>
      <c r="K113" s="30"/>
      <c r="R113"/>
    </row>
    <row r="114" spans="8:18" x14ac:dyDescent="0.3">
      <c r="H114" s="30"/>
      <c r="I114" s="33"/>
      <c r="J114" s="30"/>
      <c r="K114" s="30"/>
      <c r="R114"/>
    </row>
    <row r="115" spans="8:18" x14ac:dyDescent="0.3">
      <c r="H115" s="30"/>
      <c r="I115" s="33"/>
      <c r="J115" s="30"/>
      <c r="K115" s="30"/>
      <c r="R115"/>
    </row>
    <row r="116" spans="8:18" x14ac:dyDescent="0.3">
      <c r="H116" s="30"/>
      <c r="I116" s="33"/>
      <c r="J116" s="30"/>
      <c r="K116" s="30"/>
      <c r="R116"/>
    </row>
    <row r="117" spans="8:18" x14ac:dyDescent="0.3">
      <c r="H117" s="30"/>
      <c r="I117" s="33"/>
      <c r="J117" s="30"/>
      <c r="K117" s="30"/>
      <c r="R117"/>
    </row>
    <row r="118" spans="8:18" x14ac:dyDescent="0.3">
      <c r="H118" s="30"/>
      <c r="I118" s="33"/>
      <c r="J118" s="30"/>
      <c r="K118" s="30"/>
      <c r="R118"/>
    </row>
    <row r="119" spans="8:18" x14ac:dyDescent="0.3">
      <c r="H119" s="30"/>
      <c r="I119" s="33"/>
      <c r="J119" s="30"/>
      <c r="K119" s="30"/>
      <c r="R119"/>
    </row>
    <row r="120" spans="8:18" x14ac:dyDescent="0.3">
      <c r="H120" s="30"/>
      <c r="I120" s="33"/>
      <c r="J120" s="30"/>
      <c r="K120" s="30"/>
      <c r="R120"/>
    </row>
    <row r="121" spans="8:18" x14ac:dyDescent="0.3">
      <c r="H121" s="30"/>
      <c r="I121" s="33"/>
      <c r="J121" s="30"/>
      <c r="K121" s="30"/>
      <c r="R121"/>
    </row>
    <row r="122" spans="8:18" x14ac:dyDescent="0.3">
      <c r="H122" s="30"/>
      <c r="I122" s="33"/>
      <c r="J122" s="30"/>
      <c r="K122" s="30"/>
      <c r="R122"/>
    </row>
    <row r="123" spans="8:18" x14ac:dyDescent="0.3">
      <c r="H123" s="30"/>
      <c r="I123" s="33"/>
      <c r="J123" s="30"/>
      <c r="K123" s="30"/>
      <c r="R123"/>
    </row>
    <row r="124" spans="8:18" x14ac:dyDescent="0.3">
      <c r="H124" s="30"/>
      <c r="I124" s="33"/>
      <c r="J124" s="30"/>
      <c r="K124" s="30"/>
      <c r="R124"/>
    </row>
    <row r="125" spans="8:18" x14ac:dyDescent="0.3">
      <c r="H125" s="30"/>
      <c r="I125" s="33"/>
      <c r="J125" s="30"/>
      <c r="K125" s="30"/>
      <c r="R125"/>
    </row>
    <row r="126" spans="8:18" x14ac:dyDescent="0.3">
      <c r="H126" s="30"/>
      <c r="I126" s="33"/>
      <c r="J126" s="30"/>
      <c r="K126" s="30"/>
      <c r="R126"/>
    </row>
    <row r="127" spans="8:18" x14ac:dyDescent="0.3">
      <c r="H127" s="30"/>
      <c r="I127" s="33"/>
      <c r="J127" s="30"/>
      <c r="K127" s="30"/>
      <c r="R127"/>
    </row>
    <row r="128" spans="8:18" x14ac:dyDescent="0.3">
      <c r="H128" s="30"/>
      <c r="I128" s="33"/>
      <c r="J128" s="30"/>
      <c r="K128" s="30"/>
      <c r="R128"/>
    </row>
    <row r="129" spans="8:18" x14ac:dyDescent="0.3">
      <c r="H129" s="30"/>
      <c r="I129" s="33"/>
      <c r="J129" s="30"/>
      <c r="K129" s="30"/>
      <c r="R129"/>
    </row>
    <row r="130" spans="8:18" x14ac:dyDescent="0.3">
      <c r="H130" s="30"/>
      <c r="I130" s="33"/>
      <c r="J130" s="30"/>
      <c r="K130" s="30"/>
      <c r="R130"/>
    </row>
    <row r="131" spans="8:18" x14ac:dyDescent="0.3">
      <c r="H131" s="30"/>
      <c r="I131" s="33"/>
      <c r="J131" s="30"/>
      <c r="K131" s="30"/>
      <c r="R131"/>
    </row>
    <row r="132" spans="8:18" x14ac:dyDescent="0.3">
      <c r="H132" s="30"/>
      <c r="I132" s="33"/>
      <c r="J132" s="30"/>
      <c r="K132" s="30"/>
      <c r="R132"/>
    </row>
    <row r="133" spans="8:18" x14ac:dyDescent="0.3">
      <c r="H133" s="30"/>
      <c r="I133" s="33"/>
      <c r="J133" s="30"/>
      <c r="K133" s="30"/>
      <c r="R133"/>
    </row>
    <row r="134" spans="8:18" x14ac:dyDescent="0.3">
      <c r="H134" s="30"/>
      <c r="I134" s="33"/>
      <c r="J134" s="30"/>
      <c r="K134" s="30"/>
      <c r="R134"/>
    </row>
    <row r="135" spans="8:18" x14ac:dyDescent="0.3">
      <c r="H135" s="30"/>
      <c r="I135" s="33"/>
      <c r="J135" s="30"/>
      <c r="K135" s="30"/>
      <c r="R135"/>
    </row>
    <row r="136" spans="8:18" x14ac:dyDescent="0.3">
      <c r="H136" s="30"/>
      <c r="I136" s="33"/>
      <c r="J136" s="30"/>
      <c r="K136" s="30"/>
      <c r="R136"/>
    </row>
    <row r="137" spans="8:18" x14ac:dyDescent="0.3">
      <c r="H137" s="30"/>
      <c r="I137" s="33"/>
      <c r="J137" s="30"/>
      <c r="K137" s="30"/>
      <c r="R137"/>
    </row>
    <row r="138" spans="8:18" x14ac:dyDescent="0.3">
      <c r="H138" s="30"/>
      <c r="I138" s="33"/>
      <c r="J138" s="30"/>
      <c r="K138" s="30"/>
      <c r="R138"/>
    </row>
    <row r="139" spans="8:18" x14ac:dyDescent="0.3">
      <c r="H139" s="30"/>
      <c r="I139" s="33"/>
      <c r="J139" s="30"/>
      <c r="K139" s="30"/>
      <c r="R139"/>
    </row>
    <row r="140" spans="8:18" x14ac:dyDescent="0.3">
      <c r="H140" s="30"/>
      <c r="I140" s="33"/>
      <c r="J140" s="30"/>
      <c r="K140" s="30"/>
      <c r="R140"/>
    </row>
    <row r="141" spans="8:18" x14ac:dyDescent="0.3">
      <c r="H141" s="30"/>
      <c r="I141" s="33"/>
      <c r="J141" s="30"/>
      <c r="K141" s="30"/>
      <c r="R141"/>
    </row>
    <row r="142" spans="8:18" x14ac:dyDescent="0.3">
      <c r="H142" s="30"/>
      <c r="I142" s="33"/>
      <c r="J142" s="30"/>
      <c r="K142" s="30"/>
      <c r="R142"/>
    </row>
    <row r="143" spans="8:18" x14ac:dyDescent="0.3">
      <c r="H143" s="30"/>
      <c r="I143" s="33"/>
      <c r="J143" s="30"/>
      <c r="K143" s="30"/>
      <c r="R143"/>
    </row>
    <row r="144" spans="8:18" x14ac:dyDescent="0.3">
      <c r="H144" s="30"/>
      <c r="I144" s="33"/>
      <c r="J144" s="30"/>
      <c r="K144" s="30"/>
      <c r="R144"/>
    </row>
    <row r="145" spans="8:18" x14ac:dyDescent="0.3">
      <c r="H145" s="30"/>
      <c r="I145" s="33"/>
      <c r="J145" s="30"/>
      <c r="K145" s="30"/>
      <c r="R145"/>
    </row>
    <row r="146" spans="8:18" x14ac:dyDescent="0.3">
      <c r="H146" s="30"/>
      <c r="I146" s="33"/>
      <c r="J146" s="30"/>
      <c r="K146" s="30"/>
      <c r="R146"/>
    </row>
    <row r="147" spans="8:18" x14ac:dyDescent="0.3">
      <c r="H147" s="30"/>
      <c r="I147" s="33"/>
      <c r="J147" s="30"/>
      <c r="K147" s="30"/>
      <c r="R147"/>
    </row>
    <row r="148" spans="8:18" x14ac:dyDescent="0.3">
      <c r="H148" s="30"/>
      <c r="I148" s="33"/>
      <c r="J148" s="30"/>
      <c r="K148" s="30"/>
      <c r="R148"/>
    </row>
    <row r="149" spans="8:18" x14ac:dyDescent="0.3">
      <c r="H149" s="30"/>
      <c r="I149" s="33"/>
      <c r="J149" s="30"/>
      <c r="K149" s="30"/>
      <c r="R149"/>
    </row>
    <row r="150" spans="8:18" x14ac:dyDescent="0.3">
      <c r="H150" s="30"/>
      <c r="I150" s="33"/>
      <c r="J150" s="30"/>
      <c r="K150" s="30"/>
      <c r="R150"/>
    </row>
    <row r="151" spans="8:18" x14ac:dyDescent="0.3">
      <c r="H151" s="30"/>
      <c r="I151" s="33"/>
      <c r="J151" s="30"/>
      <c r="K151" s="30"/>
      <c r="R151"/>
    </row>
    <row r="152" spans="8:18" x14ac:dyDescent="0.3">
      <c r="H152" s="30"/>
      <c r="I152" s="33"/>
      <c r="J152" s="30"/>
      <c r="K152" s="30"/>
      <c r="R152"/>
    </row>
    <row r="153" spans="8:18" x14ac:dyDescent="0.3">
      <c r="H153" s="30"/>
      <c r="I153" s="33"/>
      <c r="J153" s="30"/>
      <c r="K153" s="30"/>
      <c r="R153"/>
    </row>
    <row r="154" spans="8:18" x14ac:dyDescent="0.3">
      <c r="H154" s="30"/>
      <c r="I154" s="33"/>
      <c r="J154" s="30"/>
      <c r="K154" s="30"/>
      <c r="R154"/>
    </row>
    <row r="155" spans="8:18" x14ac:dyDescent="0.3">
      <c r="H155" s="30"/>
      <c r="I155" s="33"/>
      <c r="J155" s="30"/>
      <c r="K155" s="30"/>
      <c r="R155"/>
    </row>
    <row r="156" spans="8:18" x14ac:dyDescent="0.3">
      <c r="H156" s="30"/>
      <c r="I156" s="33"/>
      <c r="J156" s="30"/>
      <c r="K156" s="30"/>
      <c r="R156"/>
    </row>
    <row r="157" spans="8:18" x14ac:dyDescent="0.3">
      <c r="H157" s="30"/>
      <c r="I157" s="33"/>
      <c r="J157" s="30"/>
      <c r="K157" s="30"/>
      <c r="R157"/>
    </row>
    <row r="158" spans="8:18" x14ac:dyDescent="0.3">
      <c r="H158" s="30"/>
      <c r="I158" s="33"/>
      <c r="J158" s="30"/>
      <c r="K158" s="30"/>
      <c r="R158"/>
    </row>
    <row r="159" spans="8:18" x14ac:dyDescent="0.3">
      <c r="H159" s="30"/>
      <c r="I159" s="33"/>
      <c r="J159" s="30"/>
      <c r="K159" s="30"/>
      <c r="R159"/>
    </row>
    <row r="160" spans="8:18" x14ac:dyDescent="0.3">
      <c r="H160" s="30"/>
      <c r="I160" s="33"/>
      <c r="J160" s="30"/>
      <c r="K160" s="30"/>
      <c r="R160"/>
    </row>
    <row r="161" spans="8:18" x14ac:dyDescent="0.3">
      <c r="H161" s="30"/>
      <c r="I161" s="33"/>
      <c r="J161" s="30"/>
      <c r="K161" s="30"/>
      <c r="R161"/>
    </row>
    <row r="162" spans="8:18" x14ac:dyDescent="0.3">
      <c r="H162" s="30"/>
      <c r="I162" s="33"/>
      <c r="J162" s="30"/>
      <c r="K162" s="30"/>
      <c r="R162"/>
    </row>
    <row r="163" spans="8:18" x14ac:dyDescent="0.3">
      <c r="H163" s="30"/>
      <c r="I163" s="33"/>
      <c r="J163" s="30"/>
      <c r="K163" s="30"/>
      <c r="R163"/>
    </row>
    <row r="164" spans="8:18" x14ac:dyDescent="0.3">
      <c r="H164" s="30"/>
      <c r="I164" s="33"/>
      <c r="J164" s="30"/>
      <c r="K164" s="30"/>
      <c r="R164"/>
    </row>
    <row r="165" spans="8:18" x14ac:dyDescent="0.3">
      <c r="H165" s="30"/>
      <c r="I165" s="33"/>
      <c r="J165" s="30"/>
      <c r="K165" s="30"/>
      <c r="R165"/>
    </row>
    <row r="166" spans="8:18" x14ac:dyDescent="0.3">
      <c r="H166" s="30"/>
      <c r="I166" s="33"/>
      <c r="J166" s="30"/>
      <c r="K166" s="30"/>
      <c r="R166"/>
    </row>
    <row r="167" spans="8:18" x14ac:dyDescent="0.3">
      <c r="H167" s="30"/>
      <c r="I167" s="33"/>
      <c r="J167" s="30"/>
      <c r="K167" s="30"/>
      <c r="R167"/>
    </row>
    <row r="168" spans="8:18" x14ac:dyDescent="0.3">
      <c r="H168" s="30"/>
      <c r="I168" s="33"/>
      <c r="J168" s="30"/>
      <c r="K168" s="30"/>
      <c r="R168"/>
    </row>
    <row r="169" spans="8:18" x14ac:dyDescent="0.3">
      <c r="H169" s="30"/>
      <c r="I169" s="33"/>
      <c r="J169" s="30"/>
      <c r="K169" s="30"/>
      <c r="R169"/>
    </row>
    <row r="170" spans="8:18" x14ac:dyDescent="0.3">
      <c r="H170" s="30"/>
      <c r="I170" s="33"/>
      <c r="J170" s="30"/>
      <c r="K170" s="30"/>
      <c r="R170"/>
    </row>
    <row r="171" spans="8:18" x14ac:dyDescent="0.3">
      <c r="H171" s="30"/>
      <c r="I171" s="33"/>
      <c r="J171" s="30"/>
      <c r="K171" s="30"/>
      <c r="R171"/>
    </row>
    <row r="172" spans="8:18" x14ac:dyDescent="0.3">
      <c r="H172" s="30"/>
      <c r="I172" s="33"/>
      <c r="J172" s="30"/>
      <c r="K172" s="30"/>
      <c r="R172"/>
    </row>
    <row r="173" spans="8:18" x14ac:dyDescent="0.3">
      <c r="H173" s="30"/>
      <c r="I173" s="33"/>
      <c r="J173" s="30"/>
      <c r="K173" s="30"/>
      <c r="R173"/>
    </row>
    <row r="174" spans="8:18" x14ac:dyDescent="0.3">
      <c r="H174" s="30"/>
      <c r="I174" s="33"/>
      <c r="J174" s="30"/>
      <c r="K174" s="30"/>
      <c r="R174"/>
    </row>
    <row r="175" spans="8:18" x14ac:dyDescent="0.3">
      <c r="H175" s="30"/>
      <c r="I175" s="33"/>
      <c r="J175" s="30"/>
      <c r="K175" s="30"/>
    </row>
  </sheetData>
  <autoFilter ref="A1:K106" xr:uid="{6C5DD73E-C2DF-4698-8663-558FD539A317}">
    <sortState xmlns:xlrd2="http://schemas.microsoft.com/office/spreadsheetml/2017/richdata2" ref="A2:K106">
      <sortCondition ref="B1:B106"/>
    </sortState>
  </autoFilter>
  <conditionalFormatting sqref="H2:H1048576 J2:K1048576">
    <cfRule type="cellIs" dxfId="37" priority="19" operator="greaterThanOrEqual">
      <formula>110</formula>
    </cfRule>
    <cfRule type="cellIs" dxfId="36" priority="20" operator="lessThanOrEqual">
      <formula>70</formula>
    </cfRule>
    <cfRule type="cellIs" dxfId="35" priority="21" operator="between">
      <formula>70</formula>
      <formula>89</formula>
    </cfRule>
    <cfRule type="cellIs" dxfId="34" priority="22" operator="between">
      <formula>90</formula>
      <formula>94</formula>
    </cfRule>
    <cfRule type="cellIs" dxfId="33" priority="23" operator="between">
      <formula>95</formula>
      <formula>99</formula>
    </cfRule>
    <cfRule type="cellIs" dxfId="32" priority="24" operator="between">
      <formula>100</formula>
      <formula>109</formula>
    </cfRule>
  </conditionalFormatting>
  <conditionalFormatting sqref="I2:I112">
    <cfRule type="cellIs" dxfId="31" priority="37" operator="equal">
      <formula>"gds"</formula>
    </cfRule>
    <cfRule type="cellIs" dxfId="30" priority="38" operator="equal">
      <formula>"wts"</formula>
    </cfRule>
    <cfRule type="cellIs" dxfId="29" priority="39" operator="equal">
      <formula>"exs"</formula>
    </cfRule>
  </conditionalFormatting>
  <conditionalFormatting sqref="N2:O106">
    <cfRule type="cellIs" dxfId="28" priority="64" operator="equal">
      <formula>FALSE</formula>
    </cfRule>
  </conditionalFormatting>
  <conditionalFormatting sqref="AF2:AF106 R89:R174">
    <cfRule type="cellIs" dxfId="27" priority="31" operator="lessThanOrEqual">
      <formula>70</formula>
    </cfRule>
    <cfRule type="cellIs" dxfId="26" priority="32" operator="between">
      <formula>70</formula>
      <formula>90</formula>
    </cfRule>
    <cfRule type="cellIs" dxfId="25" priority="33" operator="between">
      <formula>90</formula>
      <formula>94</formula>
    </cfRule>
    <cfRule type="cellIs" dxfId="24" priority="34" operator="between">
      <formula>95</formula>
      <formula>99</formula>
    </cfRule>
    <cfRule type="cellIs" dxfId="23" priority="35" operator="between">
      <formula>100</formula>
      <formula>109</formula>
    </cfRule>
    <cfRule type="cellIs" dxfId="22" priority="36" operator="greaterThanOrEqual">
      <formula>110</formula>
    </cfRule>
  </conditionalFormatting>
  <dataValidations count="1">
    <dataValidation type="list" allowBlank="1" showInputMessage="1" showErrorMessage="1" sqref="I1:I1048576" xr:uid="{DA70C63D-E9C6-48E2-8E7B-8099EB0EADEE}">
      <formula1>"WTS,EXS,GDS"</formula1>
    </dataValidation>
  </dataValidations>
  <pageMargins left="0.25" right="0.25" top="0.75" bottom="0.75" header="0.3" footer="0.3"/>
  <pageSetup paperSize="8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97E7-AADC-426F-B61F-D9DFB9A2F127}">
  <dimension ref="A1:B3"/>
  <sheetViews>
    <sheetView workbookViewId="0">
      <selection activeCell="E8" sqref="E8:H22"/>
    </sheetView>
  </sheetViews>
  <sheetFormatPr defaultRowHeight="14.4" x14ac:dyDescent="0.3"/>
  <sheetData>
    <row r="1" spans="1:2" x14ac:dyDescent="0.3">
      <c r="A1" t="s">
        <v>33</v>
      </c>
      <c r="B1">
        <v>104</v>
      </c>
    </row>
    <row r="2" spans="1:2" x14ac:dyDescent="0.3">
      <c r="A2" t="s">
        <v>34</v>
      </c>
      <c r="B2">
        <v>114</v>
      </c>
    </row>
    <row r="3" spans="1:2" x14ac:dyDescent="0.3">
      <c r="A3" t="s">
        <v>35</v>
      </c>
      <c r="B3">
        <v>94</v>
      </c>
    </row>
  </sheetData>
  <sortState xmlns:xlrd2="http://schemas.microsoft.com/office/spreadsheetml/2017/richdata2" ref="A1:B3">
    <sortCondition ref="A1: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68BA-5960-417F-B645-9007E2D84339}">
  <sheetPr>
    <pageSetUpPr fitToPage="1"/>
  </sheetPr>
  <dimension ref="A1:AF105"/>
  <sheetViews>
    <sheetView zoomScale="70" zoomScaleNormal="70" workbookViewId="0">
      <selection activeCell="M1" sqref="M1"/>
    </sheetView>
  </sheetViews>
  <sheetFormatPr defaultColWidth="9.6640625" defaultRowHeight="15.6" x14ac:dyDescent="0.3"/>
  <cols>
    <col min="1" max="1" width="9.6640625" style="1"/>
    <col min="2" max="2" width="17.88671875" style="5" customWidth="1"/>
    <col min="3" max="7" width="5.88671875" style="2" customWidth="1"/>
    <col min="8" max="8" width="9.33203125" style="30" customWidth="1"/>
    <col min="9" max="9" width="9.109375" style="34" customWidth="1"/>
    <col min="10" max="11" width="9.33203125" style="30" customWidth="1"/>
    <col min="12" max="12" width="5.5546875" style="1" customWidth="1"/>
    <col min="13" max="13" width="3.44140625" style="1" customWidth="1"/>
    <col min="14" max="14" width="6" style="2" hidden="1" customWidth="1"/>
    <col min="15" max="15" width="6.88671875" style="2" hidden="1" customWidth="1"/>
    <col min="16" max="16" width="5.109375" style="2" customWidth="1"/>
    <col min="17" max="17" width="42.44140625" style="1" customWidth="1"/>
    <col min="18" max="18" width="8.33203125" style="1" customWidth="1"/>
    <col min="19" max="23" width="11.88671875" style="1" customWidth="1"/>
    <col min="24" max="24" width="42.44140625" style="1" customWidth="1"/>
    <col min="25" max="25" width="6.6640625" style="2" customWidth="1"/>
    <col min="26" max="30" width="11.88671875" style="1" customWidth="1"/>
    <col min="31" max="31" width="18.6640625" style="1" customWidth="1"/>
    <col min="32" max="32" width="8.33203125" style="2" hidden="1" customWidth="1"/>
    <col min="33" max="1026" width="11.88671875" style="1" customWidth="1"/>
    <col min="1027" max="16384" width="9.6640625" style="1"/>
  </cols>
  <sheetData>
    <row r="1" spans="1:32" ht="188.4" customHeight="1" thickTop="1" thickBot="1" x14ac:dyDescent="0.3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6" t="s">
        <v>6</v>
      </c>
      <c r="I1" s="6" t="s">
        <v>7</v>
      </c>
      <c r="J1" s="6" t="s">
        <v>9</v>
      </c>
      <c r="K1" s="6" t="s">
        <v>8</v>
      </c>
      <c r="L1" s="6"/>
      <c r="N1" s="3" t="s">
        <v>10</v>
      </c>
      <c r="O1" s="3" t="s">
        <v>11</v>
      </c>
      <c r="P1" s="4"/>
      <c r="Q1" s="7"/>
      <c r="R1" s="7"/>
      <c r="S1" s="8" t="s">
        <v>12</v>
      </c>
      <c r="T1" s="8" t="s">
        <v>13</v>
      </c>
      <c r="U1" s="8" t="s">
        <v>14</v>
      </c>
      <c r="V1" s="8" t="s">
        <v>15</v>
      </c>
      <c r="AF1" s="6" t="s">
        <v>16</v>
      </c>
    </row>
    <row r="2" spans="1:32" ht="16.8" thickTop="1" thickBot="1" x14ac:dyDescent="0.35">
      <c r="A2" s="28" t="s">
        <v>36</v>
      </c>
      <c r="B2" s="28" t="s">
        <v>37</v>
      </c>
      <c r="C2" s="27"/>
      <c r="D2" s="27" t="s">
        <v>38</v>
      </c>
      <c r="E2" s="27"/>
      <c r="F2" s="27"/>
      <c r="G2" s="27"/>
      <c r="H2" s="30">
        <v>101</v>
      </c>
      <c r="I2" s="34" t="s">
        <v>33</v>
      </c>
      <c r="J2" s="30">
        <v>103</v>
      </c>
      <c r="K2" s="30">
        <v>100</v>
      </c>
      <c r="N2" s="2" t="b">
        <f>AND(H2&gt;=100,K2&gt;=100,AF2&gt;=100)</f>
        <v>1</v>
      </c>
      <c r="O2" s="2" t="b">
        <f>AND(H2&gt;=110,J2&gt;=110,AF2&gt;=110)</f>
        <v>0</v>
      </c>
      <c r="Q2" s="9" t="s">
        <v>17</v>
      </c>
      <c r="R2" s="10">
        <f>COUNTA(B2:B105)</f>
        <v>15</v>
      </c>
      <c r="S2" s="11"/>
      <c r="T2" s="12"/>
      <c r="U2" s="12"/>
      <c r="V2" s="12"/>
      <c r="AF2" s="23">
        <f>LOOKUP(I2,Lookup!$A$1:$A$3,Lookup!$B$1:$B$3)</f>
        <v>104</v>
      </c>
    </row>
    <row r="3" spans="1:32" ht="16.8" thickTop="1" thickBot="1" x14ac:dyDescent="0.35">
      <c r="A3" s="28" t="s">
        <v>39</v>
      </c>
      <c r="B3" s="28" t="s">
        <v>40</v>
      </c>
      <c r="C3" s="27"/>
      <c r="D3" s="27" t="s">
        <v>38</v>
      </c>
      <c r="E3" s="27"/>
      <c r="F3" s="27"/>
      <c r="G3" s="27"/>
      <c r="H3" s="30">
        <v>102</v>
      </c>
      <c r="I3" s="34" t="s">
        <v>33</v>
      </c>
      <c r="J3" s="30">
        <v>103</v>
      </c>
      <c r="K3" s="30">
        <v>100</v>
      </c>
      <c r="N3" s="2" t="b">
        <f t="shared" ref="N3:N66" si="0">AND(H3&gt;=100,K3&gt;=100,AF3&gt;=100)</f>
        <v>1</v>
      </c>
      <c r="O3" s="2" t="b">
        <f t="shared" ref="O3:O66" si="1">AND(H3&gt;=110,J3&gt;=110,AF3&gt;=110)</f>
        <v>0</v>
      </c>
      <c r="Q3" s="9" t="s">
        <v>18</v>
      </c>
      <c r="R3" s="13"/>
      <c r="S3" s="14">
        <f>COUNTIF($H$2:$H$105, "&gt;=100")</f>
        <v>9</v>
      </c>
      <c r="T3" s="14">
        <f>COUNTIF($AF$2:$AF$105, "&gt;=100")</f>
        <v>11</v>
      </c>
      <c r="U3" s="14">
        <f>COUNTIF($J$2:$J$105, "&gt;=100")</f>
        <v>11</v>
      </c>
      <c r="V3" s="14">
        <f>COUNTIF($K$2:$K$105, "&gt;=100")</f>
        <v>11</v>
      </c>
      <c r="AF3" s="23">
        <f>LOOKUP(I3,Lookup!$A$1:$A$3,Lookup!$B$1:$B$3)</f>
        <v>104</v>
      </c>
    </row>
    <row r="4" spans="1:32" ht="16.8" thickTop="1" thickBot="1" x14ac:dyDescent="0.35">
      <c r="A4" s="28" t="s">
        <v>41</v>
      </c>
      <c r="B4" s="28" t="s">
        <v>42</v>
      </c>
      <c r="C4" s="27"/>
      <c r="D4" s="27" t="s">
        <v>38</v>
      </c>
      <c r="E4" s="27"/>
      <c r="F4" s="27"/>
      <c r="G4" s="27"/>
      <c r="H4" s="30">
        <v>108</v>
      </c>
      <c r="I4" s="34" t="s">
        <v>33</v>
      </c>
      <c r="J4" s="30">
        <v>109</v>
      </c>
      <c r="K4" s="30">
        <v>109</v>
      </c>
      <c r="N4" s="2" t="b">
        <f t="shared" si="0"/>
        <v>1</v>
      </c>
      <c r="O4" s="2" t="b">
        <f t="shared" si="1"/>
        <v>0</v>
      </c>
      <c r="Q4" s="9" t="s">
        <v>19</v>
      </c>
      <c r="R4" s="13"/>
      <c r="S4" s="14">
        <f>COUNTIF($H$2:$H$105, "&gt;=110")</f>
        <v>2</v>
      </c>
      <c r="T4" s="14">
        <f>COUNTIF($AF$2:$AF$105, "&gt;=110")</f>
        <v>1</v>
      </c>
      <c r="U4" s="14">
        <f>COUNTIF($J$2:$J$105, "&gt;=110")</f>
        <v>1</v>
      </c>
      <c r="V4" s="14">
        <f>COUNTIF($K$2:$K$105, "&gt;=110")</f>
        <v>2</v>
      </c>
      <c r="AF4" s="23">
        <f>LOOKUP(I4,Lookup!$A$1:$A$3,Lookup!$B$1:$B$3)</f>
        <v>104</v>
      </c>
    </row>
    <row r="5" spans="1:32" ht="16.8" thickTop="1" thickBot="1" x14ac:dyDescent="0.35">
      <c r="A5" s="28" t="s">
        <v>43</v>
      </c>
      <c r="B5" s="28" t="s">
        <v>44</v>
      </c>
      <c r="C5" s="27"/>
      <c r="D5" s="27" t="s">
        <v>45</v>
      </c>
      <c r="E5" s="27">
        <v>1</v>
      </c>
      <c r="F5" s="27"/>
      <c r="G5" s="27"/>
      <c r="H5" s="30">
        <v>99</v>
      </c>
      <c r="I5" s="34" t="s">
        <v>35</v>
      </c>
      <c r="J5" s="30">
        <v>91</v>
      </c>
      <c r="K5" s="30">
        <v>97</v>
      </c>
      <c r="N5" s="2" t="b">
        <f t="shared" si="0"/>
        <v>0</v>
      </c>
      <c r="O5" s="2" t="b">
        <f t="shared" si="1"/>
        <v>0</v>
      </c>
      <c r="Q5" s="9" t="s">
        <v>20</v>
      </c>
      <c r="R5" s="13"/>
      <c r="S5" s="15">
        <f>S3/$R$2</f>
        <v>0.6</v>
      </c>
      <c r="T5" s="15">
        <f t="shared" ref="S5:V6" si="2">T3/$R$2</f>
        <v>0.73333333333333328</v>
      </c>
      <c r="U5" s="15">
        <f t="shared" si="2"/>
        <v>0.73333333333333328</v>
      </c>
      <c r="V5" s="15">
        <f t="shared" si="2"/>
        <v>0.73333333333333328</v>
      </c>
      <c r="AF5" s="23">
        <f>LOOKUP(I5,Lookup!$A$1:$A$3,Lookup!$B$1:$B$3)</f>
        <v>94</v>
      </c>
    </row>
    <row r="6" spans="1:32" ht="16.8" thickTop="1" thickBot="1" x14ac:dyDescent="0.35">
      <c r="A6" s="28" t="s">
        <v>46</v>
      </c>
      <c r="B6" s="28" t="s">
        <v>47</v>
      </c>
      <c r="C6" s="27"/>
      <c r="D6" s="27" t="s">
        <v>45</v>
      </c>
      <c r="E6" s="27">
        <v>1</v>
      </c>
      <c r="F6" s="27">
        <v>1</v>
      </c>
      <c r="G6" s="27"/>
      <c r="H6" s="30">
        <v>75</v>
      </c>
      <c r="I6" s="34" t="s">
        <v>35</v>
      </c>
      <c r="J6" s="30">
        <v>79</v>
      </c>
      <c r="K6" s="30">
        <v>87</v>
      </c>
      <c r="N6" s="2" t="b">
        <f t="shared" si="0"/>
        <v>0</v>
      </c>
      <c r="O6" s="2" t="b">
        <f t="shared" si="1"/>
        <v>0</v>
      </c>
      <c r="Q6" s="9" t="s">
        <v>21</v>
      </c>
      <c r="R6" s="13"/>
      <c r="S6" s="15">
        <f t="shared" si="2"/>
        <v>0.13333333333333333</v>
      </c>
      <c r="T6" s="15">
        <f t="shared" si="2"/>
        <v>6.6666666666666666E-2</v>
      </c>
      <c r="U6" s="15">
        <f t="shared" si="2"/>
        <v>6.6666666666666666E-2</v>
      </c>
      <c r="V6" s="15">
        <f t="shared" si="2"/>
        <v>0.13333333333333333</v>
      </c>
      <c r="W6" s="16"/>
      <c r="AF6" s="23">
        <f>LOOKUP(I6,Lookup!$A$1:$A$3,Lookup!$B$1:$B$3)</f>
        <v>94</v>
      </c>
    </row>
    <row r="7" spans="1:32" ht="16.2" thickTop="1" x14ac:dyDescent="0.3">
      <c r="A7" s="28" t="s">
        <v>48</v>
      </c>
      <c r="B7" s="28" t="s">
        <v>49</v>
      </c>
      <c r="C7" s="27"/>
      <c r="D7" s="27" t="s">
        <v>38</v>
      </c>
      <c r="E7" s="27"/>
      <c r="F7" s="27"/>
      <c r="G7" s="27"/>
      <c r="H7" s="30">
        <v>106</v>
      </c>
      <c r="I7" s="34" t="s">
        <v>33</v>
      </c>
      <c r="J7" s="30">
        <v>103</v>
      </c>
      <c r="K7" s="30">
        <v>104</v>
      </c>
      <c r="N7" s="2" t="b">
        <f t="shared" si="0"/>
        <v>1</v>
      </c>
      <c r="O7" s="2" t="b">
        <f t="shared" si="1"/>
        <v>0</v>
      </c>
      <c r="S7" s="16"/>
      <c r="T7" s="16"/>
      <c r="U7" s="16"/>
      <c r="V7" s="16"/>
      <c r="AF7" s="23">
        <f>LOOKUP(I7,Lookup!$A$1:$A$3,Lookup!$B$1:$B$3)</f>
        <v>104</v>
      </c>
    </row>
    <row r="8" spans="1:32" ht="16.2" thickBot="1" x14ac:dyDescent="0.35">
      <c r="A8" s="28" t="s">
        <v>50</v>
      </c>
      <c r="B8" s="28" t="s">
        <v>51</v>
      </c>
      <c r="C8" s="27"/>
      <c r="D8" s="27" t="s">
        <v>38</v>
      </c>
      <c r="E8" s="27"/>
      <c r="F8" s="27"/>
      <c r="G8" s="27"/>
      <c r="H8" s="30">
        <v>111</v>
      </c>
      <c r="I8" s="34" t="s">
        <v>33</v>
      </c>
      <c r="J8" s="30">
        <v>103</v>
      </c>
      <c r="K8" s="30">
        <v>108</v>
      </c>
      <c r="N8" s="2" t="b">
        <f t="shared" si="0"/>
        <v>1</v>
      </c>
      <c r="O8" s="2" t="b">
        <f t="shared" si="1"/>
        <v>0</v>
      </c>
      <c r="S8" s="16"/>
      <c r="T8" s="16"/>
      <c r="U8" s="16"/>
      <c r="V8" s="16"/>
      <c r="AF8" s="23">
        <f>LOOKUP(I8,Lookup!$A$1:$A$3,Lookup!$B$1:$B$3)</f>
        <v>104</v>
      </c>
    </row>
    <row r="9" spans="1:32" ht="16.2" thickBot="1" x14ac:dyDescent="0.35">
      <c r="A9" s="28" t="s">
        <v>52</v>
      </c>
      <c r="B9" s="28" t="s">
        <v>53</v>
      </c>
      <c r="C9" s="27"/>
      <c r="D9" s="27" t="s">
        <v>38</v>
      </c>
      <c r="E9" s="27"/>
      <c r="F9" s="27"/>
      <c r="G9" s="27"/>
      <c r="H9" s="30">
        <v>115</v>
      </c>
      <c r="I9" s="34" t="s">
        <v>34</v>
      </c>
      <c r="J9" s="30">
        <v>113</v>
      </c>
      <c r="K9" s="30">
        <v>117</v>
      </c>
      <c r="N9" s="2" t="b">
        <f t="shared" si="0"/>
        <v>1</v>
      </c>
      <c r="O9" s="2" t="b">
        <f t="shared" si="1"/>
        <v>1</v>
      </c>
      <c r="Q9" s="17" t="s">
        <v>22</v>
      </c>
      <c r="R9" s="18"/>
      <c r="S9" s="19">
        <f>COUNTIF($N$2:$N$105,"TRUE")/$R$2</f>
        <v>0.6</v>
      </c>
      <c r="AF9" s="23">
        <f>LOOKUP(I9,Lookup!$A$1:$A$3,Lookup!$B$1:$B$3)</f>
        <v>114</v>
      </c>
    </row>
    <row r="10" spans="1:32" ht="16.2" thickBot="1" x14ac:dyDescent="0.35">
      <c r="A10" s="28" t="s">
        <v>54</v>
      </c>
      <c r="B10" s="28" t="s">
        <v>55</v>
      </c>
      <c r="C10" s="27"/>
      <c r="D10" s="27" t="s">
        <v>38</v>
      </c>
      <c r="E10" s="27"/>
      <c r="F10" s="27"/>
      <c r="G10" s="27">
        <v>1</v>
      </c>
      <c r="H10" s="30">
        <v>102</v>
      </c>
      <c r="I10" s="34" t="s">
        <v>33</v>
      </c>
      <c r="J10" s="30">
        <v>101</v>
      </c>
      <c r="K10" s="30">
        <v>106</v>
      </c>
      <c r="N10" s="2" t="b">
        <f t="shared" si="0"/>
        <v>1</v>
      </c>
      <c r="O10" s="2" t="b">
        <f t="shared" si="1"/>
        <v>0</v>
      </c>
      <c r="Q10" s="17" t="s">
        <v>23</v>
      </c>
      <c r="R10" s="18"/>
      <c r="S10" s="19">
        <f>COUNTIF($O$2:$O$105,"TRUE")/$R$2</f>
        <v>6.6666666666666666E-2</v>
      </c>
      <c r="AF10" s="23">
        <f>LOOKUP(I10,Lookup!$A$1:$A$3,Lookup!$B$1:$B$3)</f>
        <v>104</v>
      </c>
    </row>
    <row r="11" spans="1:32" x14ac:dyDescent="0.3">
      <c r="A11" s="28" t="s">
        <v>56</v>
      </c>
      <c r="B11" s="28" t="s">
        <v>57</v>
      </c>
      <c r="C11" s="27"/>
      <c r="D11" s="27" t="s">
        <v>45</v>
      </c>
      <c r="E11" s="27"/>
      <c r="F11" s="27"/>
      <c r="G11" s="27"/>
      <c r="H11" s="30">
        <v>109</v>
      </c>
      <c r="I11" s="34" t="s">
        <v>33</v>
      </c>
      <c r="J11" s="30">
        <v>103</v>
      </c>
      <c r="K11" s="30">
        <v>107</v>
      </c>
      <c r="N11" s="2" t="b">
        <f t="shared" si="0"/>
        <v>1</v>
      </c>
      <c r="O11" s="2" t="b">
        <f t="shared" si="1"/>
        <v>0</v>
      </c>
      <c r="AF11" s="23">
        <f>LOOKUP(I11,Lookup!$A$1:$A$3,Lookup!$B$1:$B$3)</f>
        <v>104</v>
      </c>
    </row>
    <row r="12" spans="1:32" x14ac:dyDescent="0.3">
      <c r="A12" s="28" t="s">
        <v>58</v>
      </c>
      <c r="B12" s="28" t="s">
        <v>59</v>
      </c>
      <c r="C12" s="27"/>
      <c r="D12" s="27" t="s">
        <v>38</v>
      </c>
      <c r="E12" s="27"/>
      <c r="F12" s="27"/>
      <c r="G12" s="27"/>
      <c r="H12" s="30">
        <v>97</v>
      </c>
      <c r="I12" s="34" t="s">
        <v>33</v>
      </c>
      <c r="J12" s="30">
        <v>103</v>
      </c>
      <c r="K12" s="30">
        <v>110</v>
      </c>
      <c r="N12" s="2" t="b">
        <f t="shared" si="0"/>
        <v>0</v>
      </c>
      <c r="O12" s="2" t="b">
        <f t="shared" si="1"/>
        <v>0</v>
      </c>
      <c r="AF12" s="23">
        <f>LOOKUP(I12,Lookup!$A$1:$A$3,Lookup!$B$1:$B$3)</f>
        <v>104</v>
      </c>
    </row>
    <row r="13" spans="1:32" x14ac:dyDescent="0.3">
      <c r="A13" s="28" t="s">
        <v>60</v>
      </c>
      <c r="B13" s="28" t="s">
        <v>61</v>
      </c>
      <c r="C13" s="27"/>
      <c r="D13" s="27" t="s">
        <v>38</v>
      </c>
      <c r="E13" s="27"/>
      <c r="F13" s="27">
        <v>1</v>
      </c>
      <c r="G13" s="27"/>
      <c r="H13" s="30">
        <v>94</v>
      </c>
      <c r="I13" s="34" t="s">
        <v>35</v>
      </c>
      <c r="J13" s="30">
        <v>91</v>
      </c>
      <c r="K13" s="30">
        <v>95</v>
      </c>
      <c r="N13" s="2" t="b">
        <f t="shared" si="0"/>
        <v>0</v>
      </c>
      <c r="O13" s="2" t="b">
        <f t="shared" si="1"/>
        <v>0</v>
      </c>
      <c r="AF13" s="23">
        <f>LOOKUP(I13,Lookup!$A$1:$A$3,Lookup!$B$1:$B$3)</f>
        <v>94</v>
      </c>
    </row>
    <row r="14" spans="1:32" ht="16.2" thickBot="1" x14ac:dyDescent="0.35">
      <c r="A14" s="28" t="s">
        <v>62</v>
      </c>
      <c r="B14" s="28" t="s">
        <v>63</v>
      </c>
      <c r="C14" s="27"/>
      <c r="D14" s="27" t="s">
        <v>38</v>
      </c>
      <c r="E14" s="27"/>
      <c r="F14" s="27"/>
      <c r="G14" s="27"/>
      <c r="H14" s="30">
        <v>102</v>
      </c>
      <c r="I14" s="34" t="s">
        <v>33</v>
      </c>
      <c r="J14" s="30">
        <v>103</v>
      </c>
      <c r="K14" s="30">
        <v>103</v>
      </c>
      <c r="N14" s="2" t="b">
        <f t="shared" si="0"/>
        <v>1</v>
      </c>
      <c r="O14" s="2" t="b">
        <f t="shared" si="1"/>
        <v>0</v>
      </c>
      <c r="AF14" s="23">
        <f>LOOKUP(I14,Lookup!$A$1:$A$3,Lookup!$B$1:$B$3)</f>
        <v>104</v>
      </c>
    </row>
    <row r="15" spans="1:32" ht="16.2" thickBot="1" x14ac:dyDescent="0.35">
      <c r="A15" s="28" t="s">
        <v>64</v>
      </c>
      <c r="B15" s="28" t="s">
        <v>65</v>
      </c>
      <c r="C15" s="27"/>
      <c r="D15" s="27" t="s">
        <v>45</v>
      </c>
      <c r="E15" s="27"/>
      <c r="F15" s="27"/>
      <c r="G15" s="27"/>
      <c r="H15" s="30">
        <v>99</v>
      </c>
      <c r="I15" s="34" t="s">
        <v>33</v>
      </c>
      <c r="J15" s="30">
        <v>103</v>
      </c>
      <c r="K15" s="30">
        <v>102</v>
      </c>
      <c r="N15" s="2" t="b">
        <f t="shared" si="0"/>
        <v>0</v>
      </c>
      <c r="O15" s="2" t="b">
        <f t="shared" si="1"/>
        <v>0</v>
      </c>
      <c r="Q15" s="20" t="s">
        <v>24</v>
      </c>
      <c r="S15" s="21">
        <f>AVERAGE(H2:H34)</f>
        <v>100.86666666666666</v>
      </c>
      <c r="T15" s="22"/>
      <c r="U15" s="21">
        <f>AVERAGE(K2:K57)</f>
        <v>102.93333333333334</v>
      </c>
      <c r="V15" s="21">
        <f>AVERAGE(J2:J57)</f>
        <v>99.933333333333337</v>
      </c>
      <c r="AF15" s="23">
        <f>LOOKUP(I15,Lookup!$A$1:$A$3,Lookup!$B$1:$B$3)</f>
        <v>104</v>
      </c>
    </row>
    <row r="16" spans="1:32" x14ac:dyDescent="0.3">
      <c r="A16" s="28" t="s">
        <v>66</v>
      </c>
      <c r="B16" s="28" t="s">
        <v>67</v>
      </c>
      <c r="C16" s="27"/>
      <c r="D16" s="27" t="s">
        <v>38</v>
      </c>
      <c r="E16" s="27"/>
      <c r="F16" s="27"/>
      <c r="G16" s="27"/>
      <c r="H16" s="30">
        <v>93</v>
      </c>
      <c r="I16" s="34" t="s">
        <v>35</v>
      </c>
      <c r="J16" s="30">
        <v>91</v>
      </c>
      <c r="K16" s="30">
        <v>99</v>
      </c>
      <c r="N16" s="2" t="b">
        <f t="shared" si="0"/>
        <v>0</v>
      </c>
      <c r="O16" s="2" t="b">
        <f t="shared" si="1"/>
        <v>0</v>
      </c>
      <c r="S16" s="2"/>
      <c r="T16" s="2"/>
      <c r="U16" s="2"/>
      <c r="V16" s="2"/>
      <c r="AF16" s="23">
        <f>LOOKUP(I16,Lookup!$A$1:$A$3,Lookup!$B$1:$B$3)</f>
        <v>94</v>
      </c>
    </row>
    <row r="17" spans="2:32" ht="16.2" thickBot="1" x14ac:dyDescent="0.35">
      <c r="B17" s="24"/>
      <c r="C17" s="27"/>
      <c r="D17" s="27"/>
      <c r="E17" s="27"/>
      <c r="F17" s="27"/>
      <c r="G17" s="27"/>
      <c r="N17" s="2" t="e">
        <f t="shared" si="0"/>
        <v>#N/A</v>
      </c>
      <c r="O17" s="2" t="e">
        <f t="shared" si="1"/>
        <v>#N/A</v>
      </c>
      <c r="S17" s="2"/>
      <c r="AF17" s="23" t="e">
        <f>LOOKUP(I17,Lookup!$A$1:$A$3,Lookup!$B$1:$B$3)</f>
        <v>#N/A</v>
      </c>
    </row>
    <row r="18" spans="2:32" ht="16.8" thickTop="1" thickBot="1" x14ac:dyDescent="0.35">
      <c r="B18" s="24"/>
      <c r="C18" s="27"/>
      <c r="D18" s="27"/>
      <c r="E18" s="27"/>
      <c r="F18" s="27"/>
      <c r="G18" s="27"/>
      <c r="N18" s="2" t="e">
        <f t="shared" si="0"/>
        <v>#N/A</v>
      </c>
      <c r="O18" s="2" t="e">
        <f t="shared" si="1"/>
        <v>#N/A</v>
      </c>
      <c r="S18" s="8" t="s">
        <v>12</v>
      </c>
      <c r="T18" s="8" t="s">
        <v>13</v>
      </c>
      <c r="U18" s="8" t="s">
        <v>14</v>
      </c>
      <c r="V18" s="8" t="s">
        <v>15</v>
      </c>
      <c r="Y18" s="1"/>
      <c r="Z18" s="8" t="s">
        <v>12</v>
      </c>
      <c r="AA18" s="8" t="s">
        <v>13</v>
      </c>
      <c r="AB18" s="8" t="s">
        <v>14</v>
      </c>
      <c r="AC18" s="8" t="s">
        <v>15</v>
      </c>
      <c r="AF18" s="23" t="e">
        <f>LOOKUP(I18,Lookup!$A$1:$A$3,Lookup!$B$1:$B$3)</f>
        <v>#N/A</v>
      </c>
    </row>
    <row r="19" spans="2:32" ht="16.8" thickTop="1" thickBot="1" x14ac:dyDescent="0.35">
      <c r="B19" s="24"/>
      <c r="C19" s="27"/>
      <c r="D19" s="27"/>
      <c r="E19" s="27"/>
      <c r="F19" s="27"/>
      <c r="G19" s="27"/>
      <c r="N19" s="2" t="e">
        <f t="shared" si="0"/>
        <v>#N/A</v>
      </c>
      <c r="O19" s="2" t="e">
        <f t="shared" si="1"/>
        <v>#N/A</v>
      </c>
      <c r="Q19" s="9" t="s">
        <v>25</v>
      </c>
      <c r="R19" s="10">
        <f>COUNTIF(D2:D105,"m")</f>
        <v>4</v>
      </c>
      <c r="S19" s="11"/>
      <c r="T19" s="12"/>
      <c r="U19" s="12"/>
      <c r="V19" s="12"/>
      <c r="X19" s="9" t="s">
        <v>26</v>
      </c>
      <c r="Y19" s="10">
        <f>COUNTIF(D2:D105,"f")</f>
        <v>11</v>
      </c>
      <c r="Z19" s="11"/>
      <c r="AA19" s="12"/>
      <c r="AB19" s="12"/>
      <c r="AC19" s="12"/>
      <c r="AF19" s="23" t="e">
        <f>LOOKUP(I19,Lookup!$A$1:$A$3,Lookup!$B$1:$B$3)</f>
        <v>#N/A</v>
      </c>
    </row>
    <row r="20" spans="2:32" ht="16.8" thickTop="1" thickBot="1" x14ac:dyDescent="0.35">
      <c r="B20" s="24"/>
      <c r="C20" s="27"/>
      <c r="D20" s="27"/>
      <c r="E20" s="27"/>
      <c r="F20" s="27"/>
      <c r="G20" s="27"/>
      <c r="N20" s="2" t="e">
        <f t="shared" si="0"/>
        <v>#N/A</v>
      </c>
      <c r="O20" s="2" t="e">
        <f t="shared" si="1"/>
        <v>#N/A</v>
      </c>
      <c r="Q20" s="9" t="s">
        <v>18</v>
      </c>
      <c r="R20" s="13"/>
      <c r="S20" s="14">
        <f>COUNTIFS($D$2:$D$105,"M",$H$2:$H$105,"&gt;=100")</f>
        <v>1</v>
      </c>
      <c r="T20" s="14">
        <f>COUNTIFS($D$2:$D$105,"M",$AF$2:$AF$105,"&gt;=100")</f>
        <v>2</v>
      </c>
      <c r="U20" s="14">
        <f>COUNTIFS($D$2:$D$105,"M",$J$2:$J$105,"&gt;=100")</f>
        <v>2</v>
      </c>
      <c r="V20" s="14">
        <f>COUNTIFS($D$2:$D$105,"M",$K$2:$K$105,"&gt;=100")</f>
        <v>2</v>
      </c>
      <c r="X20" s="9" t="s">
        <v>18</v>
      </c>
      <c r="Y20" s="13"/>
      <c r="Z20" s="14">
        <f>COUNTIFS($D$2:$D$105,"f",$H$2:$H$105,"&gt;=100")</f>
        <v>8</v>
      </c>
      <c r="AA20" s="14">
        <f>COUNTIFS($D$2:$D$105,"f",$AF$2:$AF$105,"&gt;=100")</f>
        <v>9</v>
      </c>
      <c r="AB20" s="14">
        <f>COUNTIFS($D$2:$D$105,"f",$J$2:$J$105,"&gt;=100")</f>
        <v>9</v>
      </c>
      <c r="AC20" s="14">
        <f>COUNTIFS($D$2:$D$105,"f",$K$2:$K$105,"&gt;=100")</f>
        <v>9</v>
      </c>
      <c r="AF20" s="23" t="e">
        <f>LOOKUP(I20,Lookup!$A$1:$A$3,Lookup!$B$1:$B$3)</f>
        <v>#N/A</v>
      </c>
    </row>
    <row r="21" spans="2:32" ht="16.8" thickTop="1" thickBot="1" x14ac:dyDescent="0.35">
      <c r="B21" s="24"/>
      <c r="C21" s="27"/>
      <c r="D21" s="27"/>
      <c r="E21" s="27"/>
      <c r="F21" s="27"/>
      <c r="G21" s="27"/>
      <c r="N21" s="2" t="e">
        <f t="shared" si="0"/>
        <v>#N/A</v>
      </c>
      <c r="O21" s="2" t="e">
        <f t="shared" si="1"/>
        <v>#N/A</v>
      </c>
      <c r="Q21" s="9" t="s">
        <v>19</v>
      </c>
      <c r="R21" s="13"/>
      <c r="S21" s="14">
        <f>COUNTIFS($D$2:$D$105,"M",$H$2:$H$105,"&gt;=110")</f>
        <v>0</v>
      </c>
      <c r="T21" s="14">
        <f>COUNTIFS($D$2:$D$105,"M",$AF$2:$AF$105,"&gt;=110")</f>
        <v>0</v>
      </c>
      <c r="U21" s="14">
        <f>COUNTIFS($D$2:$D$105,"M",$J$2:$J$105,"&gt;=110")</f>
        <v>0</v>
      </c>
      <c r="V21" s="14">
        <f>COUNTIFS($D$2:$D$105,"M",$K$2:$K$105,"&gt;=110")</f>
        <v>0</v>
      </c>
      <c r="X21" s="9" t="s">
        <v>19</v>
      </c>
      <c r="Y21" s="13"/>
      <c r="Z21" s="14">
        <f>COUNTIFS($D$2:$D$105,"f",$H$2:$H$105,"&gt;=110")</f>
        <v>2</v>
      </c>
      <c r="AA21" s="14">
        <f>COUNTIFS($D$2:$D$105,"f",$AF$2:$AF$105,"&gt;=110")</f>
        <v>1</v>
      </c>
      <c r="AB21" s="14">
        <f>COUNTIFS($D$2:$D$105,"f",$J$2:$J$105,"&gt;=110")</f>
        <v>1</v>
      </c>
      <c r="AC21" s="14">
        <f>COUNTIFS($D$2:$D$105,"f",$K$2:$K$105,"&gt;=110")</f>
        <v>2</v>
      </c>
      <c r="AF21" s="23" t="e">
        <f>LOOKUP(I21,Lookup!$A$1:$A$3,Lookup!$B$1:$B$3)</f>
        <v>#N/A</v>
      </c>
    </row>
    <row r="22" spans="2:32" ht="16.8" thickTop="1" thickBot="1" x14ac:dyDescent="0.35">
      <c r="B22" s="24"/>
      <c r="C22" s="27"/>
      <c r="D22" s="27"/>
      <c r="E22" s="27"/>
      <c r="F22" s="27"/>
      <c r="G22" s="27"/>
      <c r="N22" s="2" t="e">
        <f t="shared" si="0"/>
        <v>#N/A</v>
      </c>
      <c r="O22" s="2" t="e">
        <f t="shared" si="1"/>
        <v>#N/A</v>
      </c>
      <c r="Q22" s="9" t="s">
        <v>20</v>
      </c>
      <c r="R22" s="13"/>
      <c r="S22" s="15">
        <f>S20/$R$19</f>
        <v>0.25</v>
      </c>
      <c r="T22" s="15">
        <f t="shared" ref="T22:V23" si="3">T20/$R$19</f>
        <v>0.5</v>
      </c>
      <c r="U22" s="15">
        <f t="shared" si="3"/>
        <v>0.5</v>
      </c>
      <c r="V22" s="15">
        <f t="shared" si="3"/>
        <v>0.5</v>
      </c>
      <c r="X22" s="9" t="s">
        <v>20</v>
      </c>
      <c r="Y22" s="13"/>
      <c r="Z22" s="15">
        <f t="shared" ref="Z22:AC23" si="4">Z20/$Y$19</f>
        <v>0.72727272727272729</v>
      </c>
      <c r="AA22" s="15">
        <f t="shared" si="4"/>
        <v>0.81818181818181823</v>
      </c>
      <c r="AB22" s="15">
        <f t="shared" si="4"/>
        <v>0.81818181818181823</v>
      </c>
      <c r="AC22" s="15">
        <f t="shared" si="4"/>
        <v>0.81818181818181823</v>
      </c>
      <c r="AF22" s="23" t="e">
        <f>LOOKUP(I22,Lookup!$A$1:$A$3,Lookup!$B$1:$B$3)</f>
        <v>#N/A</v>
      </c>
    </row>
    <row r="23" spans="2:32" ht="16.8" thickTop="1" thickBot="1" x14ac:dyDescent="0.35">
      <c r="B23" s="24"/>
      <c r="C23" s="27"/>
      <c r="D23" s="27"/>
      <c r="E23" s="27"/>
      <c r="F23" s="27"/>
      <c r="G23" s="27"/>
      <c r="N23" s="2" t="e">
        <f t="shared" si="0"/>
        <v>#N/A</v>
      </c>
      <c r="O23" s="2" t="e">
        <f t="shared" si="1"/>
        <v>#N/A</v>
      </c>
      <c r="Q23" s="9" t="s">
        <v>21</v>
      </c>
      <c r="R23" s="13"/>
      <c r="S23" s="15">
        <f>S21/$R$19</f>
        <v>0</v>
      </c>
      <c r="T23" s="15">
        <f t="shared" si="3"/>
        <v>0</v>
      </c>
      <c r="U23" s="15">
        <f t="shared" si="3"/>
        <v>0</v>
      </c>
      <c r="V23" s="15">
        <f t="shared" si="3"/>
        <v>0</v>
      </c>
      <c r="X23" s="9" t="s">
        <v>21</v>
      </c>
      <c r="Y23" s="13"/>
      <c r="Z23" s="15">
        <f t="shared" si="4"/>
        <v>0.18181818181818182</v>
      </c>
      <c r="AA23" s="15">
        <f t="shared" si="4"/>
        <v>9.0909090909090912E-2</v>
      </c>
      <c r="AB23" s="15">
        <f t="shared" si="4"/>
        <v>9.0909090909090912E-2</v>
      </c>
      <c r="AC23" s="15">
        <f t="shared" si="4"/>
        <v>0.18181818181818182</v>
      </c>
      <c r="AF23" s="23" t="e">
        <f>LOOKUP(I23,Lookup!$A$1:$A$3,Lookup!$B$1:$B$3)</f>
        <v>#N/A</v>
      </c>
    </row>
    <row r="24" spans="2:32" ht="16.8" thickTop="1" thickBot="1" x14ac:dyDescent="0.35">
      <c r="B24" s="24"/>
      <c r="C24" s="27"/>
      <c r="D24" s="27"/>
      <c r="E24" s="27"/>
      <c r="F24" s="27"/>
      <c r="G24" s="27"/>
      <c r="N24" s="2" t="e">
        <f t="shared" si="0"/>
        <v>#N/A</v>
      </c>
      <c r="O24" s="2" t="e">
        <f t="shared" si="1"/>
        <v>#N/A</v>
      </c>
      <c r="Y24" s="1"/>
      <c r="AF24" s="23" t="e">
        <f>LOOKUP(I24,Lookup!$A$1:$A$3,Lookup!$B$1:$B$3)</f>
        <v>#N/A</v>
      </c>
    </row>
    <row r="25" spans="2:32" ht="16.2" thickBot="1" x14ac:dyDescent="0.35">
      <c r="B25" s="24"/>
      <c r="C25" s="27"/>
      <c r="D25" s="27"/>
      <c r="E25" s="27"/>
      <c r="F25" s="27"/>
      <c r="G25" s="27"/>
      <c r="N25" s="2" t="e">
        <f t="shared" si="0"/>
        <v>#N/A</v>
      </c>
      <c r="O25" s="2" t="e">
        <f t="shared" si="1"/>
        <v>#N/A</v>
      </c>
      <c r="Q25" s="17" t="s">
        <v>22</v>
      </c>
      <c r="R25" s="18"/>
      <c r="S25" s="19">
        <f>COUNTIFS(D2:D60,"M",$N$2:$N$60,"TRUE")/R19</f>
        <v>0.25</v>
      </c>
      <c r="X25" s="17" t="s">
        <v>22</v>
      </c>
      <c r="Y25" s="18"/>
      <c r="Z25" s="19">
        <f>COUNTIFS(D2:D60,"f",$N$2:$N$60,"TRUE")/Y19</f>
        <v>0.72727272727272729</v>
      </c>
      <c r="AF25" s="23" t="e">
        <f>LOOKUP(I25,Lookup!$A$1:$A$3,Lookup!$B$1:$B$3)</f>
        <v>#N/A</v>
      </c>
    </row>
    <row r="26" spans="2:32" ht="16.2" thickBot="1" x14ac:dyDescent="0.35">
      <c r="B26" s="24"/>
      <c r="C26" s="27"/>
      <c r="D26" s="27"/>
      <c r="E26" s="27"/>
      <c r="F26" s="27"/>
      <c r="G26" s="27"/>
      <c r="N26" s="2" t="e">
        <f t="shared" si="0"/>
        <v>#N/A</v>
      </c>
      <c r="O26" s="2" t="e">
        <f t="shared" si="1"/>
        <v>#N/A</v>
      </c>
      <c r="Q26" s="17" t="s">
        <v>23</v>
      </c>
      <c r="R26" s="18"/>
      <c r="S26" s="19">
        <f>COUNTIFS(D2:D60,"M",$O$2:$O$60,"TRUE")/$R$19</f>
        <v>0</v>
      </c>
      <c r="X26" s="17" t="s">
        <v>23</v>
      </c>
      <c r="Y26" s="18"/>
      <c r="Z26" s="19">
        <f>COUNTIFS(D2:D60,"f",$O$2:$O$60,"TRUE")/$Y$19</f>
        <v>9.0909090909090912E-2</v>
      </c>
      <c r="AF26" s="23" t="e">
        <f>LOOKUP(I26,Lookup!$A$1:$A$3,Lookup!$B$1:$B$3)</f>
        <v>#N/A</v>
      </c>
    </row>
    <row r="27" spans="2:32" x14ac:dyDescent="0.3">
      <c r="B27" s="24"/>
      <c r="C27" s="27"/>
      <c r="D27" s="27"/>
      <c r="E27" s="27"/>
      <c r="F27" s="27"/>
      <c r="G27" s="27"/>
      <c r="N27" s="2" t="e">
        <f t="shared" si="0"/>
        <v>#N/A</v>
      </c>
      <c r="O27" s="2" t="e">
        <f t="shared" si="1"/>
        <v>#N/A</v>
      </c>
      <c r="AF27" s="23" t="e">
        <f>LOOKUP(I27,Lookup!$A$1:$A$3,Lookup!$B$1:$B$3)</f>
        <v>#N/A</v>
      </c>
    </row>
    <row r="28" spans="2:32" ht="16.2" thickBot="1" x14ac:dyDescent="0.35">
      <c r="B28" s="24"/>
      <c r="C28" s="27"/>
      <c r="D28" s="27"/>
      <c r="E28" s="27"/>
      <c r="F28" s="27"/>
      <c r="G28" s="27"/>
      <c r="N28" s="2" t="e">
        <f t="shared" si="0"/>
        <v>#N/A</v>
      </c>
      <c r="O28" s="2" t="e">
        <f t="shared" si="1"/>
        <v>#N/A</v>
      </c>
      <c r="AF28" s="23" t="e">
        <f>LOOKUP(I28,Lookup!$A$1:$A$3,Lookup!$B$1:$B$3)</f>
        <v>#N/A</v>
      </c>
    </row>
    <row r="29" spans="2:32" ht="16.8" thickTop="1" thickBot="1" x14ac:dyDescent="0.35">
      <c r="B29" s="24"/>
      <c r="C29" s="27"/>
      <c r="D29" s="27"/>
      <c r="E29" s="27"/>
      <c r="F29" s="27"/>
      <c r="G29" s="27"/>
      <c r="N29" s="2" t="e">
        <f t="shared" si="0"/>
        <v>#N/A</v>
      </c>
      <c r="O29" s="2" t="e">
        <f t="shared" si="1"/>
        <v>#N/A</v>
      </c>
      <c r="S29" s="8" t="s">
        <v>12</v>
      </c>
      <c r="T29" s="8" t="s">
        <v>13</v>
      </c>
      <c r="U29" s="8" t="s">
        <v>14</v>
      </c>
      <c r="V29" s="8" t="s">
        <v>15</v>
      </c>
      <c r="Y29" s="1"/>
      <c r="Z29" s="8" t="s">
        <v>12</v>
      </c>
      <c r="AA29" s="8" t="s">
        <v>13</v>
      </c>
      <c r="AB29" s="8" t="s">
        <v>14</v>
      </c>
      <c r="AC29" s="8" t="s">
        <v>15</v>
      </c>
      <c r="AF29" s="23" t="e">
        <f>LOOKUP(I29,Lookup!$A$1:$A$3,Lookup!$B$1:$B$3)</f>
        <v>#N/A</v>
      </c>
    </row>
    <row r="30" spans="2:32" ht="16.8" thickTop="1" thickBot="1" x14ac:dyDescent="0.35">
      <c r="B30" s="24"/>
      <c r="C30" s="27"/>
      <c r="D30" s="27"/>
      <c r="E30" s="27"/>
      <c r="F30" s="27"/>
      <c r="G30" s="27"/>
      <c r="N30" s="2" t="e">
        <f t="shared" si="0"/>
        <v>#N/A</v>
      </c>
      <c r="O30" s="2" t="e">
        <f t="shared" si="1"/>
        <v>#N/A</v>
      </c>
      <c r="Q30" s="9" t="s">
        <v>27</v>
      </c>
      <c r="R30" s="10">
        <f>COUNTIF(E2:E105,"1")</f>
        <v>2</v>
      </c>
      <c r="S30" s="11"/>
      <c r="T30" s="12"/>
      <c r="U30" s="12"/>
      <c r="V30" s="12"/>
      <c r="X30" s="9" t="s">
        <v>28</v>
      </c>
      <c r="Y30" s="10">
        <f>R2-R30</f>
        <v>13</v>
      </c>
      <c r="Z30" s="11"/>
      <c r="AA30" s="12"/>
      <c r="AB30" s="12"/>
      <c r="AC30" s="12"/>
      <c r="AF30" s="23" t="e">
        <f>LOOKUP(I30,Lookup!$A$1:$A$3,Lookup!$B$1:$B$3)</f>
        <v>#N/A</v>
      </c>
    </row>
    <row r="31" spans="2:32" ht="16.8" thickTop="1" thickBot="1" x14ac:dyDescent="0.35">
      <c r="B31" s="25"/>
      <c r="C31" s="27"/>
      <c r="D31" s="27"/>
      <c r="E31" s="27"/>
      <c r="F31" s="27"/>
      <c r="G31" s="27"/>
      <c r="N31" s="2" t="e">
        <f t="shared" si="0"/>
        <v>#N/A</v>
      </c>
      <c r="O31" s="2" t="e">
        <f t="shared" si="1"/>
        <v>#N/A</v>
      </c>
      <c r="Q31" s="9" t="s">
        <v>18</v>
      </c>
      <c r="R31" s="13"/>
      <c r="S31" s="14">
        <f>COUNTIFS($E$2:$E$105,"1",$H$2:$H$105,"&gt;=100")</f>
        <v>0</v>
      </c>
      <c r="T31" s="14">
        <f>COUNTIFS($E$2:$E$105,"1",$AF$2:$AF$105,"&gt;=100")</f>
        <v>0</v>
      </c>
      <c r="U31" s="14">
        <f>COUNTIFS($E$2:$E$105,"1",$J$2:$J$105,"&gt;=100")</f>
        <v>0</v>
      </c>
      <c r="V31" s="14">
        <f>COUNTIFS($E$2:$E$105,"1",$K$2:$K$105,"&gt;=100")</f>
        <v>0</v>
      </c>
      <c r="X31" s="9" t="s">
        <v>18</v>
      </c>
      <c r="Y31" s="13"/>
      <c r="Z31" s="14">
        <f>COUNTIFS($E$2:$E$105,"",$H$2:$H$105,"&gt;=100")</f>
        <v>9</v>
      </c>
      <c r="AA31" s="14">
        <f>COUNTIFS($E$2:$E$105,"",$AF$2:$AF$105,"&gt;=100")</f>
        <v>11</v>
      </c>
      <c r="AB31" s="14">
        <f>COUNTIFS($E$2:$E$105,"",$J$2:$J$105,"&gt;=100")</f>
        <v>11</v>
      </c>
      <c r="AC31" s="14">
        <f>COUNTIFS($E$2:$E$105,"",$K$2:$K$105,"&gt;=100")</f>
        <v>11</v>
      </c>
      <c r="AF31" s="23" t="e">
        <f>LOOKUP(I31,Lookup!$A$1:$A$3,Lookup!$B$1:$B$3)</f>
        <v>#N/A</v>
      </c>
    </row>
    <row r="32" spans="2:32" ht="16.8" thickTop="1" thickBot="1" x14ac:dyDescent="0.35">
      <c r="B32" s="25"/>
      <c r="C32" s="27"/>
      <c r="D32" s="27"/>
      <c r="E32" s="27"/>
      <c r="F32" s="27"/>
      <c r="G32" s="27"/>
      <c r="N32" s="2" t="e">
        <f t="shared" si="0"/>
        <v>#N/A</v>
      </c>
      <c r="O32" s="2" t="e">
        <f t="shared" si="1"/>
        <v>#N/A</v>
      </c>
      <c r="Q32" s="9" t="s">
        <v>19</v>
      </c>
      <c r="R32" s="13"/>
      <c r="S32" s="14">
        <f>COUNTIFS($E$2:$E$105,"1",$H$2:$H$105,"&gt;=110")</f>
        <v>0</v>
      </c>
      <c r="T32" s="14">
        <f>COUNTIFS($E$2:$E$105,"1",$AF$2:$AF$105,"&gt;=110")</f>
        <v>0</v>
      </c>
      <c r="U32" s="14">
        <f>COUNTIFS($E$2:$E$105,"1",$J$2:$J$105,"&gt;=110")</f>
        <v>0</v>
      </c>
      <c r="V32" s="14">
        <f>COUNTIFS($E$2:$E$105,"1",$K$2:$K$105,"&gt;=110")</f>
        <v>0</v>
      </c>
      <c r="X32" s="9" t="s">
        <v>19</v>
      </c>
      <c r="Y32" s="13"/>
      <c r="Z32" s="14">
        <f>COUNTIFS($E$2:$E$105,"",$H$2:$H$105,"&gt;=110")</f>
        <v>2</v>
      </c>
      <c r="AA32" s="14">
        <f>COUNTIFS($E$2:$E$105,"",$AF$2:$AF$105,"&gt;=110")</f>
        <v>1</v>
      </c>
      <c r="AB32" s="14">
        <f>COUNTIFS($E$2:$E$105,"",$J$2:$J$105,"&gt;=110")</f>
        <v>1</v>
      </c>
      <c r="AC32" s="14">
        <f>COUNTIFS($E$2:$E$105,"",$K$2:$K$105,"&gt;=110")</f>
        <v>2</v>
      </c>
      <c r="AF32" s="23" t="e">
        <f>LOOKUP(I32,Lookup!$A$1:$A$3,Lookup!$B$1:$B$3)</f>
        <v>#N/A</v>
      </c>
    </row>
    <row r="33" spans="2:32" ht="16.8" thickTop="1" thickBot="1" x14ac:dyDescent="0.35">
      <c r="B33" s="25"/>
      <c r="C33" s="27"/>
      <c r="D33" s="27"/>
      <c r="E33" s="27"/>
      <c r="F33" s="27"/>
      <c r="G33" s="27"/>
      <c r="N33" s="2" t="e">
        <f t="shared" si="0"/>
        <v>#N/A</v>
      </c>
      <c r="O33" s="2" t="e">
        <f t="shared" si="1"/>
        <v>#N/A</v>
      </c>
      <c r="Q33" s="9" t="s">
        <v>20</v>
      </c>
      <c r="R33" s="13"/>
      <c r="S33" s="15">
        <f t="shared" ref="S33:V34" si="5">S31/$R$30</f>
        <v>0</v>
      </c>
      <c r="T33" s="15">
        <f t="shared" si="5"/>
        <v>0</v>
      </c>
      <c r="U33" s="15">
        <f t="shared" si="5"/>
        <v>0</v>
      </c>
      <c r="V33" s="15">
        <f t="shared" si="5"/>
        <v>0</v>
      </c>
      <c r="X33" s="9" t="s">
        <v>20</v>
      </c>
      <c r="Y33" s="13"/>
      <c r="Z33" s="15">
        <f>Z31/$Y$30</f>
        <v>0.69230769230769229</v>
      </c>
      <c r="AA33" s="15">
        <f t="shared" ref="AA33:AC34" si="6">AA31/$Y$30</f>
        <v>0.84615384615384615</v>
      </c>
      <c r="AB33" s="15">
        <f t="shared" si="6"/>
        <v>0.84615384615384615</v>
      </c>
      <c r="AC33" s="15">
        <f t="shared" si="6"/>
        <v>0.84615384615384615</v>
      </c>
      <c r="AF33" s="23" t="e">
        <f>LOOKUP(I33,Lookup!$A$1:$A$3,Lookup!$B$1:$B$3)</f>
        <v>#N/A</v>
      </c>
    </row>
    <row r="34" spans="2:32" ht="16.8" thickTop="1" thickBot="1" x14ac:dyDescent="0.35">
      <c r="B34" s="25"/>
      <c r="C34" s="27"/>
      <c r="D34" s="27"/>
      <c r="E34" s="27"/>
      <c r="F34" s="27"/>
      <c r="G34" s="27"/>
      <c r="N34" s="2" t="e">
        <f t="shared" si="0"/>
        <v>#N/A</v>
      </c>
      <c r="O34" s="2" t="e">
        <f t="shared" si="1"/>
        <v>#N/A</v>
      </c>
      <c r="Q34" s="9" t="s">
        <v>21</v>
      </c>
      <c r="R34" s="13"/>
      <c r="S34" s="15">
        <f t="shared" si="5"/>
        <v>0</v>
      </c>
      <c r="T34" s="15">
        <f t="shared" si="5"/>
        <v>0</v>
      </c>
      <c r="U34" s="15">
        <f t="shared" si="5"/>
        <v>0</v>
      </c>
      <c r="V34" s="15">
        <f t="shared" si="5"/>
        <v>0</v>
      </c>
      <c r="X34" s="9" t="s">
        <v>21</v>
      </c>
      <c r="Y34" s="13"/>
      <c r="Z34" s="15">
        <f>Z32/$Y$30</f>
        <v>0.15384615384615385</v>
      </c>
      <c r="AA34" s="15">
        <f t="shared" si="6"/>
        <v>7.6923076923076927E-2</v>
      </c>
      <c r="AB34" s="15">
        <f t="shared" si="6"/>
        <v>7.6923076923076927E-2</v>
      </c>
      <c r="AC34" s="15">
        <f t="shared" si="6"/>
        <v>0.15384615384615385</v>
      </c>
      <c r="AF34" s="23" t="e">
        <f>LOOKUP(I34,Lookup!$A$1:$A$3,Lookup!$B$1:$B$3)</f>
        <v>#N/A</v>
      </c>
    </row>
    <row r="35" spans="2:32" ht="16.8" thickTop="1" thickBot="1" x14ac:dyDescent="0.35">
      <c r="B35" s="25"/>
      <c r="C35" s="27"/>
      <c r="D35" s="27"/>
      <c r="E35" s="27"/>
      <c r="F35" s="27"/>
      <c r="G35" s="27"/>
      <c r="N35" s="2" t="e">
        <f t="shared" si="0"/>
        <v>#N/A</v>
      </c>
      <c r="O35" s="2" t="e">
        <f t="shared" si="1"/>
        <v>#N/A</v>
      </c>
      <c r="Y35" s="1"/>
      <c r="AF35" s="23" t="e">
        <f>LOOKUP(I35,Lookup!$A$1:$A$3,Lookup!$B$1:$B$3)</f>
        <v>#N/A</v>
      </c>
    </row>
    <row r="36" spans="2:32" ht="16.2" thickBot="1" x14ac:dyDescent="0.35">
      <c r="B36" s="25"/>
      <c r="C36" s="27"/>
      <c r="D36" s="27"/>
      <c r="E36" s="27"/>
      <c r="F36" s="27"/>
      <c r="G36" s="27"/>
      <c r="N36" s="2" t="e">
        <f t="shared" si="0"/>
        <v>#N/A</v>
      </c>
      <c r="O36" s="2" t="e">
        <f t="shared" si="1"/>
        <v>#N/A</v>
      </c>
      <c r="Q36" s="17" t="s">
        <v>22</v>
      </c>
      <c r="R36" s="18"/>
      <c r="S36" s="19">
        <f>COUNTIFS(E2:E60,"1",$N$2:$N$60,"TRUE")/R30</f>
        <v>0</v>
      </c>
      <c r="X36" s="17" t="s">
        <v>22</v>
      </c>
      <c r="Y36" s="18"/>
      <c r="Z36" s="19">
        <f>COUNTIFS(E2:E105,"",$N$2:$N$105,"TRUE")/Y30</f>
        <v>0.69230769230769229</v>
      </c>
      <c r="AF36" s="23" t="e">
        <f>LOOKUP(I36,Lookup!$A$1:$A$3,Lookup!$B$1:$B$3)</f>
        <v>#N/A</v>
      </c>
    </row>
    <row r="37" spans="2:32" ht="16.2" thickBot="1" x14ac:dyDescent="0.35">
      <c r="B37" s="25"/>
      <c r="C37" s="27"/>
      <c r="D37" s="27"/>
      <c r="E37" s="27"/>
      <c r="F37" s="27"/>
      <c r="G37" s="27"/>
      <c r="N37" s="2" t="e">
        <f t="shared" si="0"/>
        <v>#N/A</v>
      </c>
      <c r="O37" s="2" t="e">
        <f t="shared" si="1"/>
        <v>#N/A</v>
      </c>
      <c r="Q37" s="17" t="s">
        <v>23</v>
      </c>
      <c r="R37" s="18"/>
      <c r="S37" s="19">
        <f>COUNTIFS(E2:E60,"f",$O$2:$O$60,"TRUE")/$R$30</f>
        <v>0</v>
      </c>
      <c r="X37" s="17" t="s">
        <v>23</v>
      </c>
      <c r="Y37" s="18"/>
      <c r="Z37" s="19">
        <f>COUNTIFS(E2:E105,"",$O$2:$O$105,"TRUE")/$Y$30</f>
        <v>7.6923076923076927E-2</v>
      </c>
      <c r="AF37" s="23" t="e">
        <f>LOOKUP(I37,Lookup!$A$1:$A$3,Lookup!$B$1:$B$3)</f>
        <v>#N/A</v>
      </c>
    </row>
    <row r="38" spans="2:32" ht="16.2" thickBot="1" x14ac:dyDescent="0.35">
      <c r="B38" s="25"/>
      <c r="C38" s="27"/>
      <c r="D38" s="27"/>
      <c r="E38" s="27"/>
      <c r="F38" s="27"/>
      <c r="G38" s="27"/>
      <c r="N38" s="2" t="e">
        <f t="shared" si="0"/>
        <v>#N/A</v>
      </c>
      <c r="O38" s="2" t="e">
        <f t="shared" si="1"/>
        <v>#N/A</v>
      </c>
      <c r="Y38" s="1"/>
      <c r="AF38" s="23" t="e">
        <f>LOOKUP(I38,Lookup!$A$1:$A$3,Lookup!$B$1:$B$3)</f>
        <v>#N/A</v>
      </c>
    </row>
    <row r="39" spans="2:32" ht="16.8" thickTop="1" thickBot="1" x14ac:dyDescent="0.35">
      <c r="B39" s="25"/>
      <c r="C39" s="27"/>
      <c r="D39" s="27"/>
      <c r="E39" s="27"/>
      <c r="F39" s="27"/>
      <c r="G39" s="27"/>
      <c r="N39" s="2" t="e">
        <f t="shared" si="0"/>
        <v>#N/A</v>
      </c>
      <c r="O39" s="2" t="e">
        <f t="shared" si="1"/>
        <v>#N/A</v>
      </c>
      <c r="S39" s="8" t="s">
        <v>12</v>
      </c>
      <c r="T39" s="8" t="s">
        <v>13</v>
      </c>
      <c r="U39" s="8" t="s">
        <v>14</v>
      </c>
      <c r="V39" s="8" t="s">
        <v>15</v>
      </c>
      <c r="Y39" s="1"/>
      <c r="Z39" s="8" t="s">
        <v>12</v>
      </c>
      <c r="AA39" s="8" t="s">
        <v>13</v>
      </c>
      <c r="AB39" s="8" t="s">
        <v>14</v>
      </c>
      <c r="AC39" s="8" t="s">
        <v>15</v>
      </c>
      <c r="AF39" s="23" t="e">
        <f>LOOKUP(I39,Lookup!$A$1:$A$3,Lookup!$B$1:$B$3)</f>
        <v>#N/A</v>
      </c>
    </row>
    <row r="40" spans="2:32" ht="16.8" thickTop="1" thickBot="1" x14ac:dyDescent="0.35">
      <c r="B40" s="25"/>
      <c r="C40" s="27"/>
      <c r="D40" s="27"/>
      <c r="E40" s="27"/>
      <c r="F40" s="27"/>
      <c r="G40" s="27"/>
      <c r="N40" s="2" t="e">
        <f t="shared" si="0"/>
        <v>#N/A</v>
      </c>
      <c r="O40" s="2" t="e">
        <f t="shared" si="1"/>
        <v>#N/A</v>
      </c>
      <c r="Q40" s="9" t="s">
        <v>29</v>
      </c>
      <c r="R40" s="10">
        <f>COUNTIF(F2:F105,"1")</f>
        <v>2</v>
      </c>
      <c r="S40" s="11"/>
      <c r="T40" s="12"/>
      <c r="U40" s="12"/>
      <c r="V40" s="12"/>
      <c r="X40" s="9" t="s">
        <v>30</v>
      </c>
      <c r="Y40" s="10">
        <f>R2-R40</f>
        <v>13</v>
      </c>
      <c r="Z40" s="11"/>
      <c r="AA40" s="12"/>
      <c r="AB40" s="12"/>
      <c r="AC40" s="12"/>
      <c r="AF40" s="23" t="e">
        <f>LOOKUP(I40,Lookup!$A$1:$A$3,Lookup!$B$1:$B$3)</f>
        <v>#N/A</v>
      </c>
    </row>
    <row r="41" spans="2:32" ht="16.8" thickTop="1" thickBot="1" x14ac:dyDescent="0.35">
      <c r="B41" s="25"/>
      <c r="C41" s="27"/>
      <c r="D41" s="27"/>
      <c r="E41" s="27"/>
      <c r="F41" s="27"/>
      <c r="G41" s="27"/>
      <c r="N41" s="2" t="e">
        <f t="shared" si="0"/>
        <v>#N/A</v>
      </c>
      <c r="O41" s="2" t="e">
        <f t="shared" si="1"/>
        <v>#N/A</v>
      </c>
      <c r="Q41" s="9" t="s">
        <v>18</v>
      </c>
      <c r="R41" s="13"/>
      <c r="S41" s="14">
        <f>COUNTIFS($F$2:$F$105,"1",$H$2:$H$105,"&gt;=100")</f>
        <v>0</v>
      </c>
      <c r="T41" s="14">
        <f>COUNTIFS($F$2:$F$105,"1",$AF$2:$AF$105,"&gt;=100")</f>
        <v>0</v>
      </c>
      <c r="U41" s="14">
        <f>COUNTIFS($F$2:$F$105,"1",$J$2:$J$105,"&gt;=100")</f>
        <v>0</v>
      </c>
      <c r="V41" s="14">
        <f>COUNTIFS($F$2:$F$105,"1",$K$2:$K$105,"&gt;=100")</f>
        <v>0</v>
      </c>
      <c r="X41" s="9" t="s">
        <v>18</v>
      </c>
      <c r="Y41" s="13"/>
      <c r="Z41" s="14">
        <f>COUNTIFS($F$2:$F$105,"",$H$2:$H$105,"&gt;=100")</f>
        <v>9</v>
      </c>
      <c r="AA41" s="14">
        <f>COUNTIFS($F$2:$F$105,"",$AF$2:$AF$105,"&gt;=100")</f>
        <v>11</v>
      </c>
      <c r="AB41" s="14">
        <f>COUNTIFS($F$2:$F$105,"",$J$2:$J$105,"&gt;=100")</f>
        <v>11</v>
      </c>
      <c r="AC41" s="14">
        <f>COUNTIFS($F$2:$F$105,"",$K$2:$K$105,"&gt;=100")</f>
        <v>11</v>
      </c>
      <c r="AF41" s="23" t="e">
        <f>LOOKUP(I41,Lookup!$A$1:$A$3,Lookup!$B$1:$B$3)</f>
        <v>#N/A</v>
      </c>
    </row>
    <row r="42" spans="2:32" ht="16.8" thickTop="1" thickBot="1" x14ac:dyDescent="0.35">
      <c r="B42" s="25"/>
      <c r="C42" s="27"/>
      <c r="D42" s="27"/>
      <c r="E42" s="27"/>
      <c r="F42" s="27"/>
      <c r="G42" s="27"/>
      <c r="N42" s="2" t="e">
        <f t="shared" si="0"/>
        <v>#N/A</v>
      </c>
      <c r="O42" s="2" t="e">
        <f t="shared" si="1"/>
        <v>#N/A</v>
      </c>
      <c r="Q42" s="9" t="s">
        <v>19</v>
      </c>
      <c r="R42" s="13"/>
      <c r="S42" s="14">
        <f>COUNTIFS($F$2:$F$105,"1",$H$2:$H$105,"&gt;=110")</f>
        <v>0</v>
      </c>
      <c r="T42" s="14">
        <f>COUNTIFS($F$2:$F$105,"1",$AF$2:$AF$105,"&gt;=110")</f>
        <v>0</v>
      </c>
      <c r="U42" s="14">
        <f>COUNTIFS($F$2:$F$105,"1",$J$2:$J$105,"&gt;=110")</f>
        <v>0</v>
      </c>
      <c r="V42" s="14">
        <f>COUNTIFS($F$2:$F$105,"1",$K$2:$K$105,"&gt;=110")</f>
        <v>0</v>
      </c>
      <c r="X42" s="9" t="s">
        <v>19</v>
      </c>
      <c r="Y42" s="13"/>
      <c r="Z42" s="14">
        <f>COUNTIFS($F$2:$F$105,"",$H$2:$H$105,"&gt;=110")</f>
        <v>2</v>
      </c>
      <c r="AA42" s="14">
        <f>COUNTIFS($F$2:$F$105,"",$AF$2:$AF$105,"&gt;=110")</f>
        <v>1</v>
      </c>
      <c r="AB42" s="14">
        <f>COUNTIFS($F$2:$F$105,"",$J$2:$J$105,"&gt;=110")</f>
        <v>1</v>
      </c>
      <c r="AC42" s="14">
        <f>COUNTIFS($F$2:$F$105,"",$K$2:$K$105,"&gt;=110")</f>
        <v>2</v>
      </c>
      <c r="AF42" s="23" t="e">
        <f>LOOKUP(I42,Lookup!$A$1:$A$3,Lookup!$B$1:$B$3)</f>
        <v>#N/A</v>
      </c>
    </row>
    <row r="43" spans="2:32" ht="16.8" thickTop="1" thickBot="1" x14ac:dyDescent="0.35">
      <c r="B43" s="25"/>
      <c r="C43" s="27"/>
      <c r="D43" s="27"/>
      <c r="E43" s="27"/>
      <c r="F43" s="27"/>
      <c r="G43" s="27"/>
      <c r="N43" s="2" t="e">
        <f t="shared" si="0"/>
        <v>#N/A</v>
      </c>
      <c r="O43" s="2" t="e">
        <f t="shared" si="1"/>
        <v>#N/A</v>
      </c>
      <c r="Q43" s="9" t="s">
        <v>20</v>
      </c>
      <c r="R43" s="13"/>
      <c r="S43" s="15">
        <f t="shared" ref="S43:V44" si="7">S41/$R$40</f>
        <v>0</v>
      </c>
      <c r="T43" s="15">
        <f t="shared" si="7"/>
        <v>0</v>
      </c>
      <c r="U43" s="15">
        <f t="shared" si="7"/>
        <v>0</v>
      </c>
      <c r="V43" s="15">
        <f t="shared" si="7"/>
        <v>0</v>
      </c>
      <c r="X43" s="9" t="s">
        <v>20</v>
      </c>
      <c r="Y43" s="13"/>
      <c r="Z43" s="15">
        <f>Z41/$Y$40</f>
        <v>0.69230769230769229</v>
      </c>
      <c r="AA43" s="15">
        <f t="shared" ref="AA43:AC44" si="8">AA41/$Y$40</f>
        <v>0.84615384615384615</v>
      </c>
      <c r="AB43" s="15">
        <f t="shared" si="8"/>
        <v>0.84615384615384615</v>
      </c>
      <c r="AC43" s="15">
        <f t="shared" si="8"/>
        <v>0.84615384615384615</v>
      </c>
      <c r="AF43" s="23" t="e">
        <f>LOOKUP(I43,Lookup!$A$1:$A$3,Lookup!$B$1:$B$3)</f>
        <v>#N/A</v>
      </c>
    </row>
    <row r="44" spans="2:32" ht="16.8" thickTop="1" thickBot="1" x14ac:dyDescent="0.35">
      <c r="B44" s="25"/>
      <c r="C44" s="27"/>
      <c r="D44" s="27"/>
      <c r="E44" s="27"/>
      <c r="F44" s="27"/>
      <c r="G44" s="27"/>
      <c r="N44" s="2" t="e">
        <f t="shared" si="0"/>
        <v>#N/A</v>
      </c>
      <c r="O44" s="2" t="e">
        <f t="shared" si="1"/>
        <v>#N/A</v>
      </c>
      <c r="Q44" s="9" t="s">
        <v>21</v>
      </c>
      <c r="R44" s="13"/>
      <c r="S44" s="15">
        <f t="shared" si="7"/>
        <v>0</v>
      </c>
      <c r="T44" s="15">
        <f t="shared" si="7"/>
        <v>0</v>
      </c>
      <c r="U44" s="15">
        <f t="shared" si="7"/>
        <v>0</v>
      </c>
      <c r="V44" s="15">
        <f t="shared" si="7"/>
        <v>0</v>
      </c>
      <c r="X44" s="9" t="s">
        <v>21</v>
      </c>
      <c r="Y44" s="13"/>
      <c r="Z44" s="15">
        <f>Z42/$Y$40</f>
        <v>0.15384615384615385</v>
      </c>
      <c r="AA44" s="15">
        <f t="shared" si="8"/>
        <v>7.6923076923076927E-2</v>
      </c>
      <c r="AB44" s="15">
        <f t="shared" si="8"/>
        <v>7.6923076923076927E-2</v>
      </c>
      <c r="AC44" s="15">
        <f t="shared" si="8"/>
        <v>0.15384615384615385</v>
      </c>
      <c r="AF44" s="23" t="e">
        <f>LOOKUP(I44,Lookup!$A$1:$A$3,Lookup!$B$1:$B$3)</f>
        <v>#N/A</v>
      </c>
    </row>
    <row r="45" spans="2:32" ht="16.8" thickTop="1" thickBot="1" x14ac:dyDescent="0.35">
      <c r="B45" s="25"/>
      <c r="C45" s="27"/>
      <c r="D45" s="27"/>
      <c r="E45" s="27"/>
      <c r="F45" s="27"/>
      <c r="G45" s="27"/>
      <c r="N45" s="2" t="e">
        <f t="shared" si="0"/>
        <v>#N/A</v>
      </c>
      <c r="O45" s="2" t="e">
        <f t="shared" si="1"/>
        <v>#N/A</v>
      </c>
      <c r="Y45" s="1"/>
      <c r="AF45" s="23" t="e">
        <f>LOOKUP(I45,Lookup!$A$1:$A$3,Lookup!$B$1:$B$3)</f>
        <v>#N/A</v>
      </c>
    </row>
    <row r="46" spans="2:32" ht="16.2" thickBot="1" x14ac:dyDescent="0.35">
      <c r="B46" s="25"/>
      <c r="C46" s="27"/>
      <c r="D46" s="27"/>
      <c r="E46" s="27"/>
      <c r="F46" s="27"/>
      <c r="G46" s="27"/>
      <c r="N46" s="2" t="e">
        <f t="shared" si="0"/>
        <v>#N/A</v>
      </c>
      <c r="O46" s="2" t="e">
        <f t="shared" si="1"/>
        <v>#N/A</v>
      </c>
      <c r="Q46" s="17" t="s">
        <v>22</v>
      </c>
      <c r="R46" s="18"/>
      <c r="S46" s="19">
        <f>COUNTIFS($F$2:$F$105,"1",$N$2:$N$105,"TRUE")/R40</f>
        <v>0</v>
      </c>
      <c r="X46" s="17" t="s">
        <v>22</v>
      </c>
      <c r="Y46" s="18"/>
      <c r="Z46" s="19">
        <f>COUNTIFS($F$2:$F$105,"",$N$2:$N$105,"TRUE")/Y40</f>
        <v>0.69230769230769229</v>
      </c>
      <c r="AF46" s="23" t="e">
        <f>LOOKUP(I46,Lookup!$A$1:$A$3,Lookup!$B$1:$B$3)</f>
        <v>#N/A</v>
      </c>
    </row>
    <row r="47" spans="2:32" ht="16.2" thickBot="1" x14ac:dyDescent="0.35">
      <c r="B47" s="25"/>
      <c r="C47" s="27"/>
      <c r="D47" s="27"/>
      <c r="E47" s="27"/>
      <c r="F47" s="27"/>
      <c r="G47" s="27"/>
      <c r="N47" s="2" t="e">
        <f t="shared" si="0"/>
        <v>#N/A</v>
      </c>
      <c r="O47" s="2" t="e">
        <f t="shared" si="1"/>
        <v>#N/A</v>
      </c>
      <c r="Q47" s="17" t="s">
        <v>23</v>
      </c>
      <c r="R47" s="18"/>
      <c r="S47" s="19">
        <f>COUNTIFS($F$2:$F$105,"1",$O$2:$O$105,"TRUE")/$R$40</f>
        <v>0</v>
      </c>
      <c r="X47" s="17" t="s">
        <v>23</v>
      </c>
      <c r="Y47" s="18"/>
      <c r="Z47" s="19">
        <f>COUNTIFS($F$2:$F$105,"",$O$2:$O$105,"TRUE")/$Y$40</f>
        <v>7.6923076923076927E-2</v>
      </c>
      <c r="AF47" s="23" t="e">
        <f>LOOKUP(I47,Lookup!$A$1:$A$3,Lookup!$B$1:$B$3)</f>
        <v>#N/A</v>
      </c>
    </row>
    <row r="48" spans="2:32" ht="16.2" thickBot="1" x14ac:dyDescent="0.35">
      <c r="B48" s="25"/>
      <c r="C48" s="27"/>
      <c r="D48" s="27"/>
      <c r="E48" s="27"/>
      <c r="F48" s="27"/>
      <c r="G48" s="27"/>
      <c r="N48" s="2" t="e">
        <f t="shared" si="0"/>
        <v>#N/A</v>
      </c>
      <c r="O48" s="2" t="e">
        <f t="shared" si="1"/>
        <v>#N/A</v>
      </c>
      <c r="AF48" s="23" t="e">
        <f>LOOKUP(I48,Lookup!$A$1:$A$3,Lookup!$B$1:$B$3)</f>
        <v>#N/A</v>
      </c>
    </row>
    <row r="49" spans="2:32" ht="16.8" thickTop="1" thickBot="1" x14ac:dyDescent="0.35">
      <c r="B49" s="25"/>
      <c r="C49" s="27"/>
      <c r="D49" s="27"/>
      <c r="E49" s="27"/>
      <c r="F49" s="27"/>
      <c r="G49" s="27"/>
      <c r="N49" s="2" t="e">
        <f t="shared" si="0"/>
        <v>#N/A</v>
      </c>
      <c r="O49" s="2" t="e">
        <f t="shared" si="1"/>
        <v>#N/A</v>
      </c>
      <c r="S49" s="8" t="s">
        <v>12</v>
      </c>
      <c r="T49" s="8" t="s">
        <v>13</v>
      </c>
      <c r="U49" s="8" t="s">
        <v>14</v>
      </c>
      <c r="V49" s="8" t="s">
        <v>15</v>
      </c>
      <c r="Y49" s="1"/>
      <c r="Z49" s="8" t="s">
        <v>12</v>
      </c>
      <c r="AA49" s="8" t="s">
        <v>13</v>
      </c>
      <c r="AB49" s="8" t="s">
        <v>14</v>
      </c>
      <c r="AC49" s="8" t="s">
        <v>15</v>
      </c>
      <c r="AF49" s="23" t="e">
        <f>LOOKUP(I49,Lookup!$A$1:$A$3,Lookup!$B$1:$B$3)</f>
        <v>#N/A</v>
      </c>
    </row>
    <row r="50" spans="2:32" ht="16.8" thickTop="1" thickBot="1" x14ac:dyDescent="0.35">
      <c r="B50" s="25"/>
      <c r="C50" s="27"/>
      <c r="D50" s="27"/>
      <c r="E50" s="27"/>
      <c r="F50" s="27"/>
      <c r="G50" s="27"/>
      <c r="N50" s="2" t="e">
        <f t="shared" si="0"/>
        <v>#N/A</v>
      </c>
      <c r="O50" s="2" t="e">
        <f t="shared" si="1"/>
        <v>#N/A</v>
      </c>
      <c r="Q50" s="9" t="s">
        <v>31</v>
      </c>
      <c r="R50" s="10">
        <f>COUNTIF(F2:F105,"1")</f>
        <v>2</v>
      </c>
      <c r="S50" s="11"/>
      <c r="T50" s="12"/>
      <c r="U50" s="12"/>
      <c r="V50" s="12"/>
      <c r="X50" s="9" t="s">
        <v>32</v>
      </c>
      <c r="Y50" s="10">
        <f>R2-R50</f>
        <v>13</v>
      </c>
      <c r="Z50" s="11"/>
      <c r="AA50" s="12"/>
      <c r="AB50" s="12"/>
      <c r="AC50" s="12"/>
      <c r="AF50" s="23" t="e">
        <f>LOOKUP(I50,Lookup!$A$1:$A$3,Lookup!$B$1:$B$3)</f>
        <v>#N/A</v>
      </c>
    </row>
    <row r="51" spans="2:32" ht="16.8" thickTop="1" thickBot="1" x14ac:dyDescent="0.35">
      <c r="B51" s="25"/>
      <c r="C51" s="27"/>
      <c r="D51" s="27"/>
      <c r="E51" s="27"/>
      <c r="F51" s="27"/>
      <c r="G51" s="27"/>
      <c r="N51" s="2" t="e">
        <f t="shared" si="0"/>
        <v>#N/A</v>
      </c>
      <c r="O51" s="2" t="e">
        <f t="shared" si="1"/>
        <v>#N/A</v>
      </c>
      <c r="Q51" s="9" t="s">
        <v>18</v>
      </c>
      <c r="R51" s="13"/>
      <c r="S51" s="14">
        <f>COUNTIFS($G$2:$G$105,"1",$H$2:$H$105,"&gt;=100")</f>
        <v>1</v>
      </c>
      <c r="T51" s="14">
        <f>COUNTIFS($G$2:$G$105,"1",$AF$2:$AF$105,"&gt;=100")</f>
        <v>1</v>
      </c>
      <c r="U51" s="14">
        <f>COUNTIFS($G$2:$G$105,"1",$J$2:$J$105,"&gt;=100")</f>
        <v>1</v>
      </c>
      <c r="V51" s="14">
        <f>COUNTIFS($G$2:$G$105,"1",$K$2:$K$105,"&gt;=100")</f>
        <v>1</v>
      </c>
      <c r="X51" s="9" t="s">
        <v>18</v>
      </c>
      <c r="Y51" s="13"/>
      <c r="Z51" s="14">
        <f>COUNTIFS($G$2:$G$105,"",$H$2:$H$105,"&gt;=100")</f>
        <v>8</v>
      </c>
      <c r="AA51" s="14">
        <f>COUNTIFS($G$2:$G$105,"",$AF$2:$AF$105,"&gt;=100")</f>
        <v>10</v>
      </c>
      <c r="AB51" s="14">
        <f>COUNTIFS($G$2:$G$105,"",$J$2:$J$105,"&gt;=100")</f>
        <v>10</v>
      </c>
      <c r="AC51" s="14">
        <f>COUNTIFS($G$2:$G$105,"",$K$2:$K$105,"&gt;=100")</f>
        <v>10</v>
      </c>
      <c r="AF51" s="23" t="e">
        <f>LOOKUP(I51,Lookup!$A$1:$A$3,Lookup!$B$1:$B$3)</f>
        <v>#N/A</v>
      </c>
    </row>
    <row r="52" spans="2:32" ht="16.8" thickTop="1" thickBot="1" x14ac:dyDescent="0.35">
      <c r="B52" s="25"/>
      <c r="C52" s="27"/>
      <c r="D52" s="27"/>
      <c r="E52" s="27"/>
      <c r="F52" s="27"/>
      <c r="G52" s="27"/>
      <c r="N52" s="2" t="e">
        <f t="shared" si="0"/>
        <v>#N/A</v>
      </c>
      <c r="O52" s="2" t="e">
        <f t="shared" si="1"/>
        <v>#N/A</v>
      </c>
      <c r="Q52" s="9" t="s">
        <v>19</v>
      </c>
      <c r="R52" s="13"/>
      <c r="S52" s="14">
        <f>COUNTIFS($G$2:$G$105,"1",$H$2:$H$105,"&gt;=110")</f>
        <v>0</v>
      </c>
      <c r="T52" s="14">
        <f>COUNTIFS($G$2:$G$105,"1",$AF$2:$AF$105,"&gt;=110")</f>
        <v>0</v>
      </c>
      <c r="U52" s="14">
        <f>COUNTIFS($G$2:$G$105,"1",$J$2:$J$105,"&gt;=110")</f>
        <v>0</v>
      </c>
      <c r="V52" s="14">
        <f>COUNTIFS($G$2:$G$105,"1",$K$2:$K$105,"&gt;=110")</f>
        <v>0</v>
      </c>
      <c r="X52" s="9" t="s">
        <v>19</v>
      </c>
      <c r="Y52" s="13"/>
      <c r="Z52" s="14">
        <f>COUNTIFS($G$2:$G$105,"",$H$2:$H$105,"&gt;=110")</f>
        <v>2</v>
      </c>
      <c r="AA52" s="14">
        <f>COUNTIFS($G$2:$G$105,"",$AF$2:$AF$105,"&gt;=110")</f>
        <v>1</v>
      </c>
      <c r="AB52" s="14">
        <f>COUNTIFS($G$2:$G$105,"",$J$2:$J$105,"&gt;=110")</f>
        <v>1</v>
      </c>
      <c r="AC52" s="14">
        <f>COUNTIFS($G$2:$G$105,"",$K$2:$K$105,"&gt;=110")</f>
        <v>2</v>
      </c>
      <c r="AF52" s="23" t="e">
        <f>LOOKUP(I52,Lookup!$A$1:$A$3,Lookup!$B$1:$B$3)</f>
        <v>#N/A</v>
      </c>
    </row>
    <row r="53" spans="2:32" ht="16.8" thickTop="1" thickBot="1" x14ac:dyDescent="0.35">
      <c r="B53" s="25"/>
      <c r="C53" s="27"/>
      <c r="D53" s="27"/>
      <c r="E53" s="27"/>
      <c r="F53" s="27"/>
      <c r="G53" s="27"/>
      <c r="N53" s="2" t="e">
        <f t="shared" si="0"/>
        <v>#N/A</v>
      </c>
      <c r="O53" s="2" t="e">
        <f t="shared" si="1"/>
        <v>#N/A</v>
      </c>
      <c r="Q53" s="9" t="s">
        <v>20</v>
      </c>
      <c r="R53" s="13"/>
      <c r="S53" s="15">
        <f t="shared" ref="S53:V54" si="9">S51/$R$40</f>
        <v>0.5</v>
      </c>
      <c r="T53" s="15">
        <f t="shared" si="9"/>
        <v>0.5</v>
      </c>
      <c r="U53" s="15">
        <f t="shared" si="9"/>
        <v>0.5</v>
      </c>
      <c r="V53" s="15">
        <f t="shared" si="9"/>
        <v>0.5</v>
      </c>
      <c r="X53" s="9" t="s">
        <v>20</v>
      </c>
      <c r="Y53" s="13"/>
      <c r="Z53" s="15">
        <f>Z51/$Y$50</f>
        <v>0.61538461538461542</v>
      </c>
      <c r="AA53" s="15">
        <f t="shared" ref="AA53:AC54" si="10">AA51/$Y$50</f>
        <v>0.76923076923076927</v>
      </c>
      <c r="AB53" s="15">
        <f t="shared" si="10"/>
        <v>0.76923076923076927</v>
      </c>
      <c r="AC53" s="15">
        <f t="shared" si="10"/>
        <v>0.76923076923076927</v>
      </c>
      <c r="AF53" s="23" t="e">
        <f>LOOKUP(I53,Lookup!$A$1:$A$3,Lookup!$B$1:$B$3)</f>
        <v>#N/A</v>
      </c>
    </row>
    <row r="54" spans="2:32" ht="16.8" thickTop="1" thickBot="1" x14ac:dyDescent="0.35">
      <c r="B54" s="25"/>
      <c r="C54" s="27"/>
      <c r="D54" s="27"/>
      <c r="E54" s="27"/>
      <c r="F54" s="27"/>
      <c r="G54" s="27"/>
      <c r="N54" s="2" t="e">
        <f t="shared" si="0"/>
        <v>#N/A</v>
      </c>
      <c r="O54" s="2" t="e">
        <f t="shared" si="1"/>
        <v>#N/A</v>
      </c>
      <c r="Q54" s="9" t="s">
        <v>21</v>
      </c>
      <c r="R54" s="13"/>
      <c r="S54" s="15">
        <f t="shared" si="9"/>
        <v>0</v>
      </c>
      <c r="T54" s="15">
        <f t="shared" si="9"/>
        <v>0</v>
      </c>
      <c r="U54" s="15">
        <f t="shared" si="9"/>
        <v>0</v>
      </c>
      <c r="V54" s="15">
        <f t="shared" si="9"/>
        <v>0</v>
      </c>
      <c r="X54" s="9" t="s">
        <v>21</v>
      </c>
      <c r="Y54" s="13"/>
      <c r="Z54" s="15">
        <f>Z52/$Y$50</f>
        <v>0.15384615384615385</v>
      </c>
      <c r="AA54" s="15">
        <f t="shared" si="10"/>
        <v>7.6923076923076927E-2</v>
      </c>
      <c r="AB54" s="15">
        <f t="shared" si="10"/>
        <v>7.6923076923076927E-2</v>
      </c>
      <c r="AC54" s="15">
        <f t="shared" si="10"/>
        <v>0.15384615384615385</v>
      </c>
      <c r="AF54" s="23" t="e">
        <f>LOOKUP(I54,Lookup!$A$1:$A$3,Lookup!$B$1:$B$3)</f>
        <v>#N/A</v>
      </c>
    </row>
    <row r="55" spans="2:32" ht="16.8" thickTop="1" thickBot="1" x14ac:dyDescent="0.35">
      <c r="B55" s="25"/>
      <c r="C55" s="27"/>
      <c r="D55" s="27"/>
      <c r="E55" s="27"/>
      <c r="F55" s="27"/>
      <c r="G55" s="27"/>
      <c r="N55" s="2" t="e">
        <f t="shared" si="0"/>
        <v>#N/A</v>
      </c>
      <c r="O55" s="2" t="e">
        <f t="shared" si="1"/>
        <v>#N/A</v>
      </c>
      <c r="Y55" s="1"/>
      <c r="AF55" s="23" t="e">
        <f>LOOKUP(I55,Lookup!$A$1:$A$3,Lookup!$B$1:$B$3)</f>
        <v>#N/A</v>
      </c>
    </row>
    <row r="56" spans="2:32" ht="16.2" thickBot="1" x14ac:dyDescent="0.35">
      <c r="B56" s="25"/>
      <c r="C56" s="27"/>
      <c r="D56" s="27"/>
      <c r="E56" s="27"/>
      <c r="F56" s="27"/>
      <c r="G56" s="27"/>
      <c r="N56" s="2" t="e">
        <f t="shared" si="0"/>
        <v>#N/A</v>
      </c>
      <c r="O56" s="2" t="e">
        <f t="shared" si="1"/>
        <v>#N/A</v>
      </c>
      <c r="Q56" s="17" t="s">
        <v>22</v>
      </c>
      <c r="R56" s="18"/>
      <c r="S56" s="19">
        <f>COUNTIFS($G$2:$G$105,"1",$N$2:$N$105,"TRUE")/R50</f>
        <v>0.5</v>
      </c>
      <c r="X56" s="17" t="s">
        <v>22</v>
      </c>
      <c r="Y56" s="18"/>
      <c r="Z56" s="19">
        <f>COUNTIFS($G$2:$G$105,"",$N$2:$N$105,"TRUE")/Y50</f>
        <v>0.61538461538461542</v>
      </c>
      <c r="AF56" s="23" t="e">
        <f>LOOKUP(I56,Lookup!$A$1:$A$3,Lookup!$B$1:$B$3)</f>
        <v>#N/A</v>
      </c>
    </row>
    <row r="57" spans="2:32" ht="16.2" thickBot="1" x14ac:dyDescent="0.35">
      <c r="B57" s="25"/>
      <c r="C57" s="27"/>
      <c r="D57" s="27"/>
      <c r="E57" s="27"/>
      <c r="F57" s="27"/>
      <c r="G57" s="27"/>
      <c r="N57" s="2" t="e">
        <f t="shared" si="0"/>
        <v>#N/A</v>
      </c>
      <c r="O57" s="2" t="e">
        <f t="shared" si="1"/>
        <v>#N/A</v>
      </c>
      <c r="Q57" s="17" t="s">
        <v>23</v>
      </c>
      <c r="R57" s="18"/>
      <c r="S57" s="19">
        <f>COUNTIFS($G$2:$G$105,"1",$O$2:$O$105,"TRUE")/$R$50</f>
        <v>0</v>
      </c>
      <c r="X57" s="17" t="s">
        <v>23</v>
      </c>
      <c r="Y57" s="18"/>
      <c r="Z57" s="19">
        <f>COUNTIFS($G$2:$G$105,"",$O$2:$O$105,"TRUE")/$Y$50</f>
        <v>7.6923076923076927E-2</v>
      </c>
      <c r="AF57" s="23" t="e">
        <f>LOOKUP(I57,Lookup!$A$1:$A$3,Lookup!$B$1:$B$3)</f>
        <v>#N/A</v>
      </c>
    </row>
    <row r="58" spans="2:32" x14ac:dyDescent="0.3">
      <c r="B58" s="1"/>
      <c r="C58" s="26"/>
      <c r="D58" s="27"/>
      <c r="E58" s="27"/>
      <c r="F58" s="27"/>
      <c r="G58" s="27"/>
      <c r="N58" s="2" t="e">
        <f t="shared" si="0"/>
        <v>#N/A</v>
      </c>
      <c r="O58" s="2" t="e">
        <f t="shared" si="1"/>
        <v>#N/A</v>
      </c>
      <c r="AF58" s="23" t="e">
        <f>LOOKUP(I58,Lookup!$A$1:$A$3,Lookup!$B$1:$B$3)</f>
        <v>#N/A</v>
      </c>
    </row>
    <row r="59" spans="2:32" x14ac:dyDescent="0.3">
      <c r="B59" s="25"/>
      <c r="C59" s="27"/>
      <c r="D59" s="27"/>
      <c r="E59" s="27"/>
      <c r="F59" s="27"/>
      <c r="G59" s="27"/>
      <c r="N59" s="2" t="e">
        <f t="shared" si="0"/>
        <v>#N/A</v>
      </c>
      <c r="O59" s="2" t="e">
        <f t="shared" si="1"/>
        <v>#N/A</v>
      </c>
      <c r="AF59" s="23" t="e">
        <f>LOOKUP(I59,Lookup!$A$1:$A$3,Lookup!$B$1:$B$3)</f>
        <v>#N/A</v>
      </c>
    </row>
    <row r="60" spans="2:32" x14ac:dyDescent="0.3">
      <c r="B60" s="25"/>
      <c r="D60" s="27"/>
      <c r="E60" s="27"/>
      <c r="F60" s="27"/>
      <c r="G60" s="27"/>
      <c r="N60" s="2" t="e">
        <f t="shared" si="0"/>
        <v>#N/A</v>
      </c>
      <c r="O60" s="2" t="e">
        <f t="shared" si="1"/>
        <v>#N/A</v>
      </c>
      <c r="AF60" s="23" t="e">
        <f>LOOKUP(I60,Lookup!$A$1:$A$3,Lookup!$B$1:$B$3)</f>
        <v>#N/A</v>
      </c>
    </row>
    <row r="61" spans="2:32" x14ac:dyDescent="0.3">
      <c r="N61" s="2" t="e">
        <f t="shared" si="0"/>
        <v>#N/A</v>
      </c>
      <c r="O61" s="2" t="e">
        <f t="shared" si="1"/>
        <v>#N/A</v>
      </c>
      <c r="AF61" s="23" t="e">
        <f>LOOKUP(I61,Lookup!$A$1:$A$3,Lookup!$B$1:$B$3)</f>
        <v>#N/A</v>
      </c>
    </row>
    <row r="62" spans="2:32" x14ac:dyDescent="0.3">
      <c r="N62" s="2" t="e">
        <f t="shared" si="0"/>
        <v>#N/A</v>
      </c>
      <c r="O62" s="2" t="e">
        <f t="shared" si="1"/>
        <v>#N/A</v>
      </c>
      <c r="AF62" s="23" t="e">
        <f>LOOKUP(I62,Lookup!$A$1:$A$3,Lookup!$B$1:$B$3)</f>
        <v>#N/A</v>
      </c>
    </row>
    <row r="63" spans="2:32" x14ac:dyDescent="0.3">
      <c r="N63" s="2" t="e">
        <f t="shared" si="0"/>
        <v>#N/A</v>
      </c>
      <c r="O63" s="2" t="e">
        <f t="shared" si="1"/>
        <v>#N/A</v>
      </c>
      <c r="AF63" s="23" t="e">
        <f>LOOKUP(I63,Lookup!$A$1:$A$3,Lookup!$B$1:$B$3)</f>
        <v>#N/A</v>
      </c>
    </row>
    <row r="64" spans="2:32" x14ac:dyDescent="0.3">
      <c r="N64" s="2" t="e">
        <f t="shared" si="0"/>
        <v>#N/A</v>
      </c>
      <c r="O64" s="2" t="e">
        <f t="shared" si="1"/>
        <v>#N/A</v>
      </c>
      <c r="AF64" s="23" t="e">
        <f>LOOKUP(I64,Lookup!$A$1:$A$3,Lookup!$B$1:$B$3)</f>
        <v>#N/A</v>
      </c>
    </row>
    <row r="65" spans="14:32" x14ac:dyDescent="0.3">
      <c r="N65" s="2" t="e">
        <f t="shared" si="0"/>
        <v>#N/A</v>
      </c>
      <c r="O65" s="2" t="e">
        <f t="shared" si="1"/>
        <v>#N/A</v>
      </c>
      <c r="AF65" s="23" t="e">
        <f>LOOKUP(I65,Lookup!$A$1:$A$3,Lookup!$B$1:$B$3)</f>
        <v>#N/A</v>
      </c>
    </row>
    <row r="66" spans="14:32" x14ac:dyDescent="0.3">
      <c r="N66" s="2" t="e">
        <f t="shared" si="0"/>
        <v>#N/A</v>
      </c>
      <c r="O66" s="2" t="e">
        <f t="shared" si="1"/>
        <v>#N/A</v>
      </c>
      <c r="AF66" s="23" t="e">
        <f>LOOKUP(I66,Lookup!$A$1:$A$3,Lookup!$B$1:$B$3)</f>
        <v>#N/A</v>
      </c>
    </row>
    <row r="67" spans="14:32" x14ac:dyDescent="0.3">
      <c r="N67" s="2" t="e">
        <f t="shared" ref="N67:N105" si="11">AND(H67&gt;=100,K67&gt;=100,AF67&gt;=100)</f>
        <v>#N/A</v>
      </c>
      <c r="O67" s="2" t="e">
        <f t="shared" ref="O67:O105" si="12">AND(H67&gt;=110,J67&gt;=110,AF67&gt;=110)</f>
        <v>#N/A</v>
      </c>
      <c r="AF67" s="23" t="e">
        <f>LOOKUP(I67,Lookup!$A$1:$A$3,Lookup!$B$1:$B$3)</f>
        <v>#N/A</v>
      </c>
    </row>
    <row r="68" spans="14:32" x14ac:dyDescent="0.3">
      <c r="N68" s="2" t="e">
        <f t="shared" si="11"/>
        <v>#N/A</v>
      </c>
      <c r="O68" s="2" t="e">
        <f t="shared" si="12"/>
        <v>#N/A</v>
      </c>
      <c r="AF68" s="23" t="e">
        <f>LOOKUP(I68,Lookup!$A$1:$A$3,Lookup!$B$1:$B$3)</f>
        <v>#N/A</v>
      </c>
    </row>
    <row r="69" spans="14:32" x14ac:dyDescent="0.3">
      <c r="N69" s="2" t="e">
        <f t="shared" si="11"/>
        <v>#N/A</v>
      </c>
      <c r="O69" s="2" t="e">
        <f t="shared" si="12"/>
        <v>#N/A</v>
      </c>
      <c r="AF69" s="23" t="e">
        <f>LOOKUP(I69,Lookup!$A$1:$A$3,Lookup!$B$1:$B$3)</f>
        <v>#N/A</v>
      </c>
    </row>
    <row r="70" spans="14:32" x14ac:dyDescent="0.3">
      <c r="N70" s="2" t="e">
        <f t="shared" si="11"/>
        <v>#N/A</v>
      </c>
      <c r="O70" s="2" t="e">
        <f t="shared" si="12"/>
        <v>#N/A</v>
      </c>
      <c r="AF70" s="23" t="e">
        <f>LOOKUP(I70,Lookup!$A$1:$A$3,Lookup!$B$1:$B$3)</f>
        <v>#N/A</v>
      </c>
    </row>
    <row r="71" spans="14:32" x14ac:dyDescent="0.3">
      <c r="N71" s="2" t="e">
        <f t="shared" si="11"/>
        <v>#N/A</v>
      </c>
      <c r="O71" s="2" t="e">
        <f t="shared" si="12"/>
        <v>#N/A</v>
      </c>
      <c r="AF71" s="23" t="e">
        <f>LOOKUP(I71,Lookup!$A$1:$A$3,Lookup!$B$1:$B$3)</f>
        <v>#N/A</v>
      </c>
    </row>
    <row r="72" spans="14:32" x14ac:dyDescent="0.3">
      <c r="N72" s="2" t="e">
        <f t="shared" si="11"/>
        <v>#N/A</v>
      </c>
      <c r="O72" s="2" t="e">
        <f t="shared" si="12"/>
        <v>#N/A</v>
      </c>
      <c r="AF72" s="23" t="e">
        <f>LOOKUP(I72,Lookup!$A$1:$A$3,Lookup!$B$1:$B$3)</f>
        <v>#N/A</v>
      </c>
    </row>
    <row r="73" spans="14:32" x14ac:dyDescent="0.3">
      <c r="N73" s="2" t="e">
        <f t="shared" si="11"/>
        <v>#N/A</v>
      </c>
      <c r="O73" s="2" t="e">
        <f t="shared" si="12"/>
        <v>#N/A</v>
      </c>
      <c r="AF73" s="23" t="e">
        <f>LOOKUP(I73,Lookup!$A$1:$A$3,Lookup!$B$1:$B$3)</f>
        <v>#N/A</v>
      </c>
    </row>
    <row r="74" spans="14:32" x14ac:dyDescent="0.3">
      <c r="N74" s="2" t="e">
        <f t="shared" si="11"/>
        <v>#N/A</v>
      </c>
      <c r="O74" s="2" t="e">
        <f t="shared" si="12"/>
        <v>#N/A</v>
      </c>
      <c r="AF74" s="23" t="e">
        <f>LOOKUP(I74,Lookup!$A$1:$A$3,Lookup!$B$1:$B$3)</f>
        <v>#N/A</v>
      </c>
    </row>
    <row r="75" spans="14:32" x14ac:dyDescent="0.3">
      <c r="N75" s="2" t="e">
        <f t="shared" si="11"/>
        <v>#N/A</v>
      </c>
      <c r="O75" s="2" t="e">
        <f t="shared" si="12"/>
        <v>#N/A</v>
      </c>
      <c r="AF75" s="23" t="e">
        <f>LOOKUP(I75,Lookup!$A$1:$A$3,Lookup!$B$1:$B$3)</f>
        <v>#N/A</v>
      </c>
    </row>
    <row r="76" spans="14:32" x14ac:dyDescent="0.3">
      <c r="N76" s="2" t="e">
        <f t="shared" si="11"/>
        <v>#N/A</v>
      </c>
      <c r="O76" s="2" t="e">
        <f t="shared" si="12"/>
        <v>#N/A</v>
      </c>
      <c r="AF76" s="23" t="e">
        <f>LOOKUP(I76,Lookup!$A$1:$A$3,Lookup!$B$1:$B$3)</f>
        <v>#N/A</v>
      </c>
    </row>
    <row r="77" spans="14:32" x14ac:dyDescent="0.3">
      <c r="N77" s="2" t="e">
        <f t="shared" si="11"/>
        <v>#N/A</v>
      </c>
      <c r="O77" s="2" t="e">
        <f t="shared" si="12"/>
        <v>#N/A</v>
      </c>
      <c r="AF77" s="23" t="e">
        <f>LOOKUP(I77,Lookup!$A$1:$A$3,Lookup!$B$1:$B$3)</f>
        <v>#N/A</v>
      </c>
    </row>
    <row r="78" spans="14:32" x14ac:dyDescent="0.3">
      <c r="N78" s="2" t="e">
        <f t="shared" si="11"/>
        <v>#N/A</v>
      </c>
      <c r="O78" s="2" t="e">
        <f t="shared" si="12"/>
        <v>#N/A</v>
      </c>
      <c r="AF78" s="23" t="e">
        <f>LOOKUP(I78,Lookup!$A$1:$A$3,Lookup!$B$1:$B$3)</f>
        <v>#N/A</v>
      </c>
    </row>
    <row r="79" spans="14:32" x14ac:dyDescent="0.3">
      <c r="N79" s="2" t="e">
        <f t="shared" si="11"/>
        <v>#N/A</v>
      </c>
      <c r="O79" s="2" t="e">
        <f t="shared" si="12"/>
        <v>#N/A</v>
      </c>
      <c r="AF79" s="23" t="e">
        <f>LOOKUP(I79,Lookup!$A$1:$A$3,Lookup!$B$1:$B$3)</f>
        <v>#N/A</v>
      </c>
    </row>
    <row r="80" spans="14:32" x14ac:dyDescent="0.3">
      <c r="N80" s="2" t="e">
        <f t="shared" si="11"/>
        <v>#N/A</v>
      </c>
      <c r="O80" s="2" t="e">
        <f t="shared" si="12"/>
        <v>#N/A</v>
      </c>
      <c r="AF80" s="23" t="e">
        <f>LOOKUP(I80,Lookup!$A$1:$A$3,Lookup!$B$1:$B$3)</f>
        <v>#N/A</v>
      </c>
    </row>
    <row r="81" spans="14:32" x14ac:dyDescent="0.3">
      <c r="N81" s="2" t="e">
        <f t="shared" si="11"/>
        <v>#N/A</v>
      </c>
      <c r="O81" s="2" t="e">
        <f t="shared" si="12"/>
        <v>#N/A</v>
      </c>
      <c r="AF81" s="23" t="e">
        <f>LOOKUP(I81,Lookup!$A$1:$A$3,Lookup!$B$1:$B$3)</f>
        <v>#N/A</v>
      </c>
    </row>
    <row r="82" spans="14:32" x14ac:dyDescent="0.3">
      <c r="N82" s="2" t="e">
        <f t="shared" si="11"/>
        <v>#N/A</v>
      </c>
      <c r="O82" s="2" t="e">
        <f t="shared" si="12"/>
        <v>#N/A</v>
      </c>
      <c r="AF82" s="23" t="e">
        <f>LOOKUP(I82,Lookup!$A$1:$A$3,Lookup!$B$1:$B$3)</f>
        <v>#N/A</v>
      </c>
    </row>
    <row r="83" spans="14:32" x14ac:dyDescent="0.3">
      <c r="N83" s="2" t="e">
        <f t="shared" si="11"/>
        <v>#N/A</v>
      </c>
      <c r="O83" s="2" t="e">
        <f t="shared" si="12"/>
        <v>#N/A</v>
      </c>
      <c r="AF83" s="23" t="e">
        <f>LOOKUP(I83,Lookup!$A$1:$A$3,Lookup!$B$1:$B$3)</f>
        <v>#N/A</v>
      </c>
    </row>
    <row r="84" spans="14:32" x14ac:dyDescent="0.3">
      <c r="N84" s="2" t="e">
        <f t="shared" si="11"/>
        <v>#N/A</v>
      </c>
      <c r="O84" s="2" t="e">
        <f t="shared" si="12"/>
        <v>#N/A</v>
      </c>
      <c r="AF84" s="23" t="e">
        <f>LOOKUP(I84,Lookup!$A$1:$A$3,Lookup!$B$1:$B$3)</f>
        <v>#N/A</v>
      </c>
    </row>
    <row r="85" spans="14:32" x14ac:dyDescent="0.3">
      <c r="N85" s="2" t="e">
        <f t="shared" si="11"/>
        <v>#N/A</v>
      </c>
      <c r="O85" s="2" t="e">
        <f t="shared" si="12"/>
        <v>#N/A</v>
      </c>
      <c r="AF85" s="23" t="e">
        <f>LOOKUP(I85,Lookup!$A$1:$A$3,Lookup!$B$1:$B$3)</f>
        <v>#N/A</v>
      </c>
    </row>
    <row r="86" spans="14:32" x14ac:dyDescent="0.3">
      <c r="N86" s="2" t="e">
        <f t="shared" si="11"/>
        <v>#N/A</v>
      </c>
      <c r="O86" s="2" t="e">
        <f t="shared" si="12"/>
        <v>#N/A</v>
      </c>
      <c r="AF86" s="23" t="e">
        <f>LOOKUP(I86,Lookup!$A$1:$A$3,Lookup!$B$1:$B$3)</f>
        <v>#N/A</v>
      </c>
    </row>
    <row r="87" spans="14:32" x14ac:dyDescent="0.3">
      <c r="N87" s="2" t="e">
        <f t="shared" si="11"/>
        <v>#N/A</v>
      </c>
      <c r="O87" s="2" t="e">
        <f t="shared" si="12"/>
        <v>#N/A</v>
      </c>
      <c r="AF87" s="23" t="e">
        <f>LOOKUP(I87,Lookup!$A$1:$A$3,Lookup!$B$1:$B$3)</f>
        <v>#N/A</v>
      </c>
    </row>
    <row r="88" spans="14:32" x14ac:dyDescent="0.3">
      <c r="N88" s="2" t="e">
        <f t="shared" si="11"/>
        <v>#N/A</v>
      </c>
      <c r="O88" s="2" t="e">
        <f t="shared" si="12"/>
        <v>#N/A</v>
      </c>
      <c r="AF88" s="23" t="e">
        <f>LOOKUP(I88,Lookup!$A$1:$A$3,Lookup!$B$1:$B$3)</f>
        <v>#N/A</v>
      </c>
    </row>
    <row r="89" spans="14:32" x14ac:dyDescent="0.3">
      <c r="N89" s="2" t="e">
        <f t="shared" si="11"/>
        <v>#N/A</v>
      </c>
      <c r="O89" s="2" t="e">
        <f t="shared" si="12"/>
        <v>#N/A</v>
      </c>
      <c r="AF89" s="23" t="e">
        <f>LOOKUP(I89,Lookup!$A$1:$A$3,Lookup!$B$1:$B$3)</f>
        <v>#N/A</v>
      </c>
    </row>
    <row r="90" spans="14:32" x14ac:dyDescent="0.3">
      <c r="N90" s="2" t="e">
        <f t="shared" si="11"/>
        <v>#N/A</v>
      </c>
      <c r="O90" s="2" t="e">
        <f t="shared" si="12"/>
        <v>#N/A</v>
      </c>
      <c r="AF90" s="23" t="e">
        <f>LOOKUP(I90,Lookup!$A$1:$A$3,Lookup!$B$1:$B$3)</f>
        <v>#N/A</v>
      </c>
    </row>
    <row r="91" spans="14:32" x14ac:dyDescent="0.3">
      <c r="N91" s="2" t="e">
        <f t="shared" si="11"/>
        <v>#N/A</v>
      </c>
      <c r="O91" s="2" t="e">
        <f t="shared" si="12"/>
        <v>#N/A</v>
      </c>
      <c r="AF91" s="23" t="e">
        <f>LOOKUP(I91,Lookup!$A$1:$A$3,Lookup!$B$1:$B$3)</f>
        <v>#N/A</v>
      </c>
    </row>
    <row r="92" spans="14:32" x14ac:dyDescent="0.3">
      <c r="N92" s="2" t="e">
        <f t="shared" si="11"/>
        <v>#N/A</v>
      </c>
      <c r="O92" s="2" t="e">
        <f t="shared" si="12"/>
        <v>#N/A</v>
      </c>
      <c r="AF92" s="23" t="e">
        <f>LOOKUP(I92,Lookup!$A$1:$A$3,Lookup!$B$1:$B$3)</f>
        <v>#N/A</v>
      </c>
    </row>
    <row r="93" spans="14:32" x14ac:dyDescent="0.3">
      <c r="N93" s="2" t="e">
        <f t="shared" si="11"/>
        <v>#N/A</v>
      </c>
      <c r="O93" s="2" t="e">
        <f t="shared" si="12"/>
        <v>#N/A</v>
      </c>
      <c r="AF93" s="23" t="e">
        <f>LOOKUP(I93,Lookup!$A$1:$A$3,Lookup!$B$1:$B$3)</f>
        <v>#N/A</v>
      </c>
    </row>
    <row r="94" spans="14:32" x14ac:dyDescent="0.3">
      <c r="N94" s="2" t="e">
        <f t="shared" si="11"/>
        <v>#N/A</v>
      </c>
      <c r="O94" s="2" t="e">
        <f t="shared" si="12"/>
        <v>#N/A</v>
      </c>
      <c r="AF94" s="23" t="e">
        <f>LOOKUP(I94,Lookup!$A$1:$A$3,Lookup!$B$1:$B$3)</f>
        <v>#N/A</v>
      </c>
    </row>
    <row r="95" spans="14:32" x14ac:dyDescent="0.3">
      <c r="N95" s="2" t="e">
        <f t="shared" si="11"/>
        <v>#N/A</v>
      </c>
      <c r="O95" s="2" t="e">
        <f t="shared" si="12"/>
        <v>#N/A</v>
      </c>
      <c r="AF95" s="23" t="e">
        <f>LOOKUP(I95,Lookup!$A$1:$A$3,Lookup!$B$1:$B$3)</f>
        <v>#N/A</v>
      </c>
    </row>
    <row r="96" spans="14:32" x14ac:dyDescent="0.3">
      <c r="N96" s="2" t="e">
        <f t="shared" si="11"/>
        <v>#N/A</v>
      </c>
      <c r="O96" s="2" t="e">
        <f t="shared" si="12"/>
        <v>#N/A</v>
      </c>
      <c r="AF96" s="23" t="e">
        <f>LOOKUP(I96,Lookup!$A$1:$A$3,Lookup!$B$1:$B$3)</f>
        <v>#N/A</v>
      </c>
    </row>
    <row r="97" spans="14:32" x14ac:dyDescent="0.3">
      <c r="N97" s="2" t="e">
        <f t="shared" si="11"/>
        <v>#N/A</v>
      </c>
      <c r="O97" s="2" t="e">
        <f t="shared" si="12"/>
        <v>#N/A</v>
      </c>
      <c r="AF97" s="23" t="e">
        <f>LOOKUP(I97,Lookup!$A$1:$A$3,Lookup!$B$1:$B$3)</f>
        <v>#N/A</v>
      </c>
    </row>
    <row r="98" spans="14:32" x14ac:dyDescent="0.3">
      <c r="N98" s="2" t="e">
        <f t="shared" si="11"/>
        <v>#N/A</v>
      </c>
      <c r="O98" s="2" t="e">
        <f t="shared" si="12"/>
        <v>#N/A</v>
      </c>
      <c r="AF98" s="23" t="e">
        <f>LOOKUP(I98,Lookup!$A$1:$A$3,Lookup!$B$1:$B$3)</f>
        <v>#N/A</v>
      </c>
    </row>
    <row r="99" spans="14:32" x14ac:dyDescent="0.3">
      <c r="N99" s="2" t="e">
        <f t="shared" si="11"/>
        <v>#N/A</v>
      </c>
      <c r="O99" s="2" t="e">
        <f t="shared" si="12"/>
        <v>#N/A</v>
      </c>
      <c r="AF99" s="23" t="e">
        <f>LOOKUP(I99,Lookup!$A$1:$A$3,Lookup!$B$1:$B$3)</f>
        <v>#N/A</v>
      </c>
    </row>
    <row r="100" spans="14:32" x14ac:dyDescent="0.3">
      <c r="N100" s="2" t="e">
        <f t="shared" si="11"/>
        <v>#N/A</v>
      </c>
      <c r="O100" s="2" t="e">
        <f t="shared" si="12"/>
        <v>#N/A</v>
      </c>
      <c r="AF100" s="23" t="e">
        <f>LOOKUP(I100,Lookup!$A$1:$A$3,Lookup!$B$1:$B$3)</f>
        <v>#N/A</v>
      </c>
    </row>
    <row r="101" spans="14:32" x14ac:dyDescent="0.3">
      <c r="N101" s="2" t="e">
        <f t="shared" si="11"/>
        <v>#N/A</v>
      </c>
      <c r="O101" s="2" t="e">
        <f t="shared" si="12"/>
        <v>#N/A</v>
      </c>
      <c r="AF101" s="23" t="e">
        <f>LOOKUP(I101,Lookup!$A$1:$A$3,Lookup!$B$1:$B$3)</f>
        <v>#N/A</v>
      </c>
    </row>
    <row r="102" spans="14:32" x14ac:dyDescent="0.3">
      <c r="N102" s="2" t="e">
        <f t="shared" si="11"/>
        <v>#N/A</v>
      </c>
      <c r="O102" s="2" t="e">
        <f t="shared" si="12"/>
        <v>#N/A</v>
      </c>
      <c r="AF102" s="23" t="e">
        <f>LOOKUP(I102,Lookup!$A$1:$A$3,Lookup!$B$1:$B$3)</f>
        <v>#N/A</v>
      </c>
    </row>
    <row r="103" spans="14:32" x14ac:dyDescent="0.3">
      <c r="N103" s="2" t="e">
        <f t="shared" si="11"/>
        <v>#N/A</v>
      </c>
      <c r="O103" s="2" t="e">
        <f t="shared" si="12"/>
        <v>#N/A</v>
      </c>
      <c r="AF103" s="23" t="e">
        <f>LOOKUP(I103,Lookup!$A$1:$A$3,Lookup!$B$1:$B$3)</f>
        <v>#N/A</v>
      </c>
    </row>
    <row r="104" spans="14:32" x14ac:dyDescent="0.3">
      <c r="N104" s="2" t="e">
        <f t="shared" si="11"/>
        <v>#N/A</v>
      </c>
      <c r="O104" s="2" t="e">
        <f t="shared" si="12"/>
        <v>#N/A</v>
      </c>
      <c r="AF104" s="23" t="e">
        <f>LOOKUP(I104,Lookup!$A$1:$A$3,Lookup!$B$1:$B$3)</f>
        <v>#N/A</v>
      </c>
    </row>
    <row r="105" spans="14:32" x14ac:dyDescent="0.3">
      <c r="N105" s="2" t="e">
        <f t="shared" si="11"/>
        <v>#N/A</v>
      </c>
      <c r="O105" s="2" t="e">
        <f t="shared" si="12"/>
        <v>#N/A</v>
      </c>
      <c r="AF105" s="23" t="e">
        <f>LOOKUP(I105,Lookup!$A$1:$A$3,Lookup!$B$1:$B$3)</f>
        <v>#N/A</v>
      </c>
    </row>
  </sheetData>
  <autoFilter ref="A1:K20" xr:uid="{656868BA-5960-417F-B645-9007E2D84339}"/>
  <conditionalFormatting sqref="H2:H1048576">
    <cfRule type="cellIs" dxfId="21" priority="7" operator="greaterThanOrEqual">
      <formula>110</formula>
    </cfRule>
    <cfRule type="cellIs" dxfId="20" priority="8" operator="lessThanOrEqual">
      <formula>70</formula>
    </cfRule>
    <cfRule type="cellIs" dxfId="19" priority="9" operator="between">
      <formula>70</formula>
      <formula>89</formula>
    </cfRule>
    <cfRule type="cellIs" dxfId="18" priority="10" operator="between">
      <formula>90</formula>
      <formula>94</formula>
    </cfRule>
    <cfRule type="cellIs" dxfId="17" priority="11" operator="between">
      <formula>95</formula>
      <formula>99</formula>
    </cfRule>
    <cfRule type="cellIs" dxfId="16" priority="12" operator="between">
      <formula>100</formula>
      <formula>109</formula>
    </cfRule>
  </conditionalFormatting>
  <conditionalFormatting sqref="I2:I1048576">
    <cfRule type="cellIs" dxfId="15" priority="13" operator="equal">
      <formula>"gds"</formula>
    </cfRule>
    <cfRule type="cellIs" dxfId="14" priority="14" operator="equal">
      <formula>"wts"</formula>
    </cfRule>
    <cfRule type="cellIs" dxfId="13" priority="15" operator="equal">
      <formula>"exs"</formula>
    </cfRule>
  </conditionalFormatting>
  <conditionalFormatting sqref="J2:K1048576">
    <cfRule type="cellIs" dxfId="12" priority="1" operator="greaterThanOrEqual">
      <formula>110</formula>
    </cfRule>
    <cfRule type="cellIs" dxfId="11" priority="2" operator="lessThanOrEqual">
      <formula>70</formula>
    </cfRule>
    <cfRule type="cellIs" dxfId="10" priority="3" operator="between">
      <formula>70</formula>
      <formula>89</formula>
    </cfRule>
    <cfRule type="cellIs" dxfId="9" priority="4" operator="between">
      <formula>90</formula>
      <formula>94</formula>
    </cfRule>
    <cfRule type="cellIs" dxfId="8" priority="5" operator="between">
      <formula>95</formula>
      <formula>99</formula>
    </cfRule>
    <cfRule type="cellIs" dxfId="7" priority="6" operator="between">
      <formula>100</formula>
      <formula>109</formula>
    </cfRule>
  </conditionalFormatting>
  <conditionalFormatting sqref="N2:O105">
    <cfRule type="cellIs" dxfId="6" priority="52" operator="equal">
      <formula>FALSE</formula>
    </cfRule>
  </conditionalFormatting>
  <conditionalFormatting sqref="AF2:AF105">
    <cfRule type="cellIs" dxfId="5" priority="46" operator="lessThanOrEqual">
      <formula>70</formula>
    </cfRule>
    <cfRule type="cellIs" dxfId="4" priority="47" operator="between">
      <formula>70</formula>
      <formula>90</formula>
    </cfRule>
    <cfRule type="cellIs" dxfId="3" priority="48" operator="between">
      <formula>90</formula>
      <formula>94</formula>
    </cfRule>
    <cfRule type="cellIs" dxfId="2" priority="49" operator="between">
      <formula>95</formula>
      <formula>99</formula>
    </cfRule>
    <cfRule type="cellIs" dxfId="1" priority="50" operator="between">
      <formula>100</formula>
      <formula>109</formula>
    </cfRule>
    <cfRule type="cellIs" dxfId="0" priority="51" operator="greaterThanOrEqual">
      <formula>110</formula>
    </cfRule>
  </conditionalFormatting>
  <pageMargins left="0.7" right="0.7" top="0.75" bottom="0.75" header="0.3" footer="0.3"/>
  <pageSetup paperSize="9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628959-f878-4675-aa6b-adacc0519a1a">
      <UserInfo>
        <DisplayName>Mark Bennett</DisplayName>
        <AccountId>27</AccountId>
        <AccountType/>
      </UserInfo>
      <UserInfo>
        <DisplayName>Julia Grainger</DisplayName>
        <AccountId>50</AccountId>
        <AccountType/>
      </UserInfo>
      <UserInfo>
        <DisplayName>Simon Nortcliffe</DisplayName>
        <AccountId>86</AccountId>
        <AccountType/>
      </UserInfo>
      <UserInfo>
        <DisplayName>Richard Burbage</DisplayName>
        <AccountId>106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B65661BCAAD469654521B5C7AE497" ma:contentTypeVersion="12" ma:contentTypeDescription="Create a new document." ma:contentTypeScope="" ma:versionID="720f5beffe368e98e482a0fa4ae02f3d">
  <xsd:schema xmlns:xsd="http://www.w3.org/2001/XMLSchema" xmlns:xs="http://www.w3.org/2001/XMLSchema" xmlns:p="http://schemas.microsoft.com/office/2006/metadata/properties" xmlns:ns2="0972e54c-79c8-47c5-b8e6-948c8ac2a005" xmlns:ns3="fc628959-f878-4675-aa6b-adacc0519a1a" targetNamespace="http://schemas.microsoft.com/office/2006/metadata/properties" ma:root="true" ma:fieldsID="173ae64d468720198219b510478e7ce3" ns2:_="" ns3:_="">
    <xsd:import namespace="0972e54c-79c8-47c5-b8e6-948c8ac2a005"/>
    <xsd:import namespace="fc628959-f878-4675-aa6b-adacc0519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2e54c-79c8-47c5-b8e6-948c8ac2a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28959-f878-4675-aa6b-adacc0519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B27D7-0A4D-4D18-BF2A-D6A5B9DA13D4}">
  <ds:schemaRefs>
    <ds:schemaRef ds:uri="0972e54c-79c8-47c5-b8e6-948c8ac2a005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c628959-f878-4675-aa6b-adacc0519a1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1CEDAE-E4A4-4865-B13D-9312AB6A8A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0A5F9-C064-4980-ADEB-05E7DE70B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2e54c-79c8-47c5-b8e6-948c8ac2a005"/>
    <ds:schemaRef ds:uri="fc628959-f878-4675-aa6b-adacc0519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Lookup</vt:lpstr>
      <vt:lpstr>Completed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Burbage</dc:creator>
  <cp:keywords/>
  <dc:description/>
  <cp:lastModifiedBy>Richard Burbage</cp:lastModifiedBy>
  <cp:revision/>
  <cp:lastPrinted>2024-07-02T13:36:37Z</cp:lastPrinted>
  <dcterms:created xsi:type="dcterms:W3CDTF">2024-02-14T10:29:04Z</dcterms:created>
  <dcterms:modified xsi:type="dcterms:W3CDTF">2024-08-05T07:40:32Z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0x010100E09B65661BCAAD469654521B5C7AE497</vt:lpwstr>
  </property>
</Properties>
</file>