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https://suffolknet.sharepoint.com/sites/SENDProgrammeBoardMeetings-SENDPBWorkingDocumentation/Shared Documents/SEND PB Working Documentation/July 2023/"/>
    </mc:Choice>
  </mc:AlternateContent>
  <xr:revisionPtr revIDLastSave="8" documentId="8_{882ACE7F-852F-48A5-95C7-D62C9A29403B}" xr6:coauthVersionLast="47" xr6:coauthVersionMax="47" xr10:uidLastSave="{2E817EE6-90DA-4E4D-9AF8-283AEC6B9BB0}"/>
  <bookViews>
    <workbookView xWindow="-110" yWindow="-110" windowWidth="19420" windowHeight="10420" tabRatio="827" firstSheet="1" activeTab="1" xr2:uid="{F68FEB05-742A-427E-9FD4-C8282BB7C556}"/>
  </bookViews>
  <sheets>
    <sheet name="Glossary" sheetId="1" state="hidden" r:id="rId1"/>
    <sheet name="Dashboard" sheetId="9" r:id="rId2"/>
    <sheet name="Monthly Data" sheetId="12" state="hidden" r:id="rId3"/>
    <sheet name="AnnualData" sheetId="13" state="hidden" r:id="rId4"/>
    <sheet name="2&amp;3 Education" sheetId="6" r:id="rId5"/>
    <sheet name="4&amp;7 EHCPs" sheetId="2" r:id="rId6"/>
    <sheet name="EHCP data" sheetId="4" state="hidden" r:id="rId7"/>
    <sheet name="Attainment Data" sheetId="5" state="hidden" r:id="rId8"/>
    <sheet name="8 Exclusions" sheetId="7" r:id="rId9"/>
    <sheet name="Exclusion Data" sheetId="8" state="hidden" r:id="rId10"/>
    <sheet name="9 NEET" sheetId="14" r:id="rId11"/>
    <sheet name="NEET Data" sheetId="15" state="hidden" r:id="rId12"/>
    <sheet name="14 Local Offer" sheetId="10" r:id="rId13"/>
    <sheet name="LocalOfferData" sheetId="11" state="hidden" r:id="rId14"/>
  </sheets>
  <definedNames>
    <definedName name="_xlnm._FilterDatabase" localSheetId="7" hidden="1">'Attainment Data'!$A$2:$H$139</definedName>
    <definedName name="_xlnm._FilterDatabase" localSheetId="9" hidden="1">'Exclusion Data'!$A$2:$AB$59</definedName>
    <definedName name="AnnualDATA">AnnualData!$B$2:$F$40</definedName>
    <definedName name="AnnualReview">'4&amp;7 EHCPs'!$B$23</definedName>
    <definedName name="Dash2Acc2Assm">Dashboard!$T$50</definedName>
    <definedName name="Dash2Acc2Serv">Dashboard!$J$50</definedName>
    <definedName name="Dash2AnnRev">Dashboard!$R$6</definedName>
    <definedName name="Dash2Educatio">Dashboard!$M$19</definedName>
    <definedName name="Dash2EHCP">Dashboard!$M$6</definedName>
    <definedName name="Dash2Excl">Dashboard!$R$19</definedName>
    <definedName name="Dash2Neet">Dashboard!$E$41</definedName>
    <definedName name="Dash2SENDid">Dashboard!$P$42</definedName>
    <definedName name="DashToLO">Dashboard!$M$41</definedName>
    <definedName name="EHCPMonthly">'EHCP data'!$B$1:$AC$18</definedName>
    <definedName name="ExclusionMonth">'Exclusion Data'!$B$2:$AA$49</definedName>
    <definedName name="KPI14Lo">'14 Local Offer'!$O$2</definedName>
    <definedName name="KPI2and3">'2&amp;3 Education'!$H$2</definedName>
    <definedName name="KPI4and7">'4&amp;7 EHCPs'!$O$2</definedName>
    <definedName name="KPI8exc">'8 Exclusions'!$Q$2</definedName>
    <definedName name="KPI9NEET">'9 NEET'!$R$2</definedName>
    <definedName name="LocalOfferMonth">LocalOfferData!$A$1:$Y$4</definedName>
    <definedName name="LocalOfferRolling">LocalOfferData!$A$1:$Y$4</definedName>
    <definedName name="NEETRolling">'NEET Data'!$B$14:$U$16</definedName>
    <definedName name="NEETSuffENG">'NEET Data'!$B$2:$N$6</definedName>
    <definedName name="Rolling12Month">'Monthly Data'!$B$1:$N$68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4" l="1"/>
  <c r="N27" i="4"/>
  <c r="O27" i="4"/>
  <c r="P27" i="4"/>
  <c r="N26" i="4"/>
  <c r="M26" i="4"/>
  <c r="O26" i="4"/>
  <c r="P26" i="4"/>
  <c r="P25" i="4"/>
  <c r="O25" i="4"/>
  <c r="N25" i="4"/>
  <c r="M25" i="4"/>
  <c r="L26" i="4"/>
  <c r="L25" i="4"/>
  <c r="K26" i="4"/>
  <c r="K25" i="4"/>
  <c r="J26" i="4"/>
  <c r="J25" i="4"/>
  <c r="I26" i="4"/>
  <c r="I25" i="4"/>
  <c r="P54" i="7"/>
  <c r="O54" i="7"/>
  <c r="N54" i="7"/>
  <c r="M54" i="7"/>
  <c r="L54" i="7"/>
  <c r="K54" i="7"/>
  <c r="J54" i="7"/>
  <c r="I54" i="7"/>
  <c r="H54" i="7"/>
  <c r="G54" i="7"/>
  <c r="F54" i="7"/>
  <c r="E54" i="7"/>
  <c r="P53" i="7"/>
  <c r="O53" i="7"/>
  <c r="N53" i="7"/>
  <c r="M53" i="7"/>
  <c r="L53" i="7"/>
  <c r="K53" i="7"/>
  <c r="J53" i="7"/>
  <c r="I53" i="7"/>
  <c r="H53" i="7"/>
  <c r="G53" i="7"/>
  <c r="F53" i="7"/>
  <c r="E53" i="7"/>
  <c r="P52" i="7"/>
  <c r="O52" i="7"/>
  <c r="N52" i="7"/>
  <c r="M52" i="7"/>
  <c r="L52" i="7"/>
  <c r="K52" i="7"/>
  <c r="J52" i="7"/>
  <c r="I52" i="7"/>
  <c r="H52" i="7"/>
  <c r="G52" i="7"/>
  <c r="F52" i="7"/>
  <c r="E52" i="7"/>
  <c r="P51" i="7"/>
  <c r="O51" i="7"/>
  <c r="N51" i="7"/>
  <c r="M51" i="7"/>
  <c r="L51" i="7"/>
  <c r="K51" i="7"/>
  <c r="J51" i="7"/>
  <c r="I51" i="7"/>
  <c r="H51" i="7"/>
  <c r="G51" i="7"/>
  <c r="F51" i="7"/>
  <c r="E51" i="7"/>
  <c r="N63" i="12"/>
  <c r="M63" i="12"/>
  <c r="L63" i="12"/>
  <c r="K63" i="12"/>
  <c r="J63" i="12"/>
  <c r="I63" i="12"/>
  <c r="H63" i="12"/>
  <c r="G63" i="12"/>
  <c r="F63" i="12"/>
  <c r="E63" i="12"/>
  <c r="D63" i="12"/>
  <c r="C63" i="12"/>
  <c r="N62" i="12"/>
  <c r="M62" i="12"/>
  <c r="L62" i="12"/>
  <c r="K62" i="12"/>
  <c r="J62" i="12"/>
  <c r="I62" i="12"/>
  <c r="H62" i="12"/>
  <c r="G62" i="12"/>
  <c r="F62" i="12"/>
  <c r="E62" i="12"/>
  <c r="D62" i="12"/>
  <c r="C62" i="12"/>
  <c r="N61" i="12"/>
  <c r="M61" i="12"/>
  <c r="L61" i="12"/>
  <c r="K61" i="12"/>
  <c r="J61" i="12"/>
  <c r="I61" i="12"/>
  <c r="H61" i="12"/>
  <c r="G61" i="12"/>
  <c r="F61" i="12"/>
  <c r="E61" i="12"/>
  <c r="D61" i="12"/>
  <c r="C61" i="12"/>
  <c r="N51" i="12"/>
  <c r="N50" i="12"/>
  <c r="N49" i="12"/>
  <c r="D51" i="7"/>
  <c r="C51" i="7"/>
  <c r="D50" i="7"/>
  <c r="C50" i="7"/>
  <c r="D49" i="7"/>
  <c r="C49" i="7"/>
  <c r="D40" i="7"/>
  <c r="C40" i="7"/>
  <c r="D39" i="7"/>
  <c r="C39" i="7"/>
  <c r="D38" i="7"/>
  <c r="C38" i="7"/>
  <c r="R27" i="9"/>
  <c r="Q27" i="9"/>
  <c r="R41" i="9"/>
  <c r="Q41" i="9"/>
  <c r="R34" i="9"/>
  <c r="Q34" i="9"/>
  <c r="AB45" i="8" l="1"/>
  <c r="AB44" i="8"/>
  <c r="AB43" i="8"/>
  <c r="AB37" i="8"/>
  <c r="G10" i="14" l="1"/>
  <c r="G9" i="14" l="1"/>
  <c r="P54" i="8"/>
  <c r="D49" i="8"/>
  <c r="E49" i="8" s="1"/>
  <c r="F49" i="8" s="1"/>
  <c r="G49" i="8" s="1"/>
  <c r="H49" i="8" s="1"/>
  <c r="I49" i="8" s="1"/>
  <c r="J49" i="8" s="1"/>
  <c r="K49" i="8" s="1"/>
  <c r="L49" i="8" s="1"/>
  <c r="M49" i="8" s="1"/>
  <c r="N49" i="8" s="1"/>
  <c r="O49" i="8" s="1"/>
  <c r="D48" i="8"/>
  <c r="E48" i="8" s="1"/>
  <c r="F48" i="8" s="1"/>
  <c r="G48" i="8" s="1"/>
  <c r="H48" i="8" s="1"/>
  <c r="I48" i="8" s="1"/>
  <c r="J48" i="8" s="1"/>
  <c r="K48" i="8" s="1"/>
  <c r="L48" i="8" s="1"/>
  <c r="M48" i="8" s="1"/>
  <c r="N48" i="8" s="1"/>
  <c r="O48" i="8" s="1"/>
  <c r="D47" i="8"/>
  <c r="E47" i="8" s="1"/>
  <c r="F47" i="8" s="1"/>
  <c r="G47" i="8" s="1"/>
  <c r="H47" i="8" s="1"/>
  <c r="I47" i="8" s="1"/>
  <c r="J47" i="8" s="1"/>
  <c r="K47" i="8" s="1"/>
  <c r="L47" i="8" s="1"/>
  <c r="M47" i="8" s="1"/>
  <c r="N47" i="8" s="1"/>
  <c r="O47" i="8" s="1"/>
  <c r="D46" i="8"/>
  <c r="E46" i="8" s="1"/>
  <c r="F46" i="8" s="1"/>
  <c r="G46" i="8" s="1"/>
  <c r="H46" i="8" s="1"/>
  <c r="I46" i="8" s="1"/>
  <c r="J46" i="8" s="1"/>
  <c r="K46" i="8" s="1"/>
  <c r="L46" i="8" s="1"/>
  <c r="M46" i="8" s="1"/>
  <c r="N46" i="8" s="1"/>
  <c r="O46" i="8" s="1"/>
  <c r="B59" i="8"/>
  <c r="P47" i="8"/>
  <c r="P13" i="8" s="1"/>
  <c r="P46" i="8"/>
  <c r="Q46" i="8" s="1"/>
  <c r="R46" i="8" s="1"/>
  <c r="S46" i="8" s="1"/>
  <c r="T46" i="8" s="1"/>
  <c r="U46" i="8" s="1"/>
  <c r="V46" i="8" s="1"/>
  <c r="W46" i="8" s="1"/>
  <c r="P49" i="8"/>
  <c r="Q49" i="8" s="1"/>
  <c r="R49" i="8" s="1"/>
  <c r="S49" i="8" s="1"/>
  <c r="T49" i="8" s="1"/>
  <c r="U49" i="8" s="1"/>
  <c r="V49" i="8" s="1"/>
  <c r="W49" i="8" s="1"/>
  <c r="P48" i="8"/>
  <c r="Q48" i="8" s="1"/>
  <c r="R48" i="8" s="1"/>
  <c r="S48" i="8" s="1"/>
  <c r="T48" i="8" s="1"/>
  <c r="U48" i="8" s="1"/>
  <c r="V48" i="8" s="1"/>
  <c r="W48" i="8" s="1"/>
  <c r="P9" i="8" l="1"/>
  <c r="Q54" i="8"/>
  <c r="W12" i="8"/>
  <c r="X46" i="8"/>
  <c r="W15" i="8"/>
  <c r="X49" i="8"/>
  <c r="W52" i="8"/>
  <c r="X48" i="8"/>
  <c r="X52" i="8" s="1"/>
  <c r="R54" i="8"/>
  <c r="S54" i="8" s="1"/>
  <c r="Q47" i="8"/>
  <c r="R47" i="8" s="1"/>
  <c r="S47" i="8" s="1"/>
  <c r="T47" i="8" s="1"/>
  <c r="U47" i="8" s="1"/>
  <c r="V47" i="8" s="1"/>
  <c r="W47" i="8" s="1"/>
  <c r="W51" i="8" s="1"/>
  <c r="Q50" i="8"/>
  <c r="R15" i="8"/>
  <c r="P51" i="8"/>
  <c r="V52" i="8"/>
  <c r="V53" i="8"/>
  <c r="P12" i="8"/>
  <c r="Q12" i="8"/>
  <c r="U12" i="8"/>
  <c r="T12" i="8"/>
  <c r="P50" i="8"/>
  <c r="W50" i="8"/>
  <c r="T50" i="8"/>
  <c r="Q15" i="8"/>
  <c r="P52" i="8"/>
  <c r="T52" i="8"/>
  <c r="P53" i="8"/>
  <c r="S52" i="8"/>
  <c r="W53" i="8"/>
  <c r="R52" i="8"/>
  <c r="V12" i="8"/>
  <c r="U52" i="8"/>
  <c r="Q52" i="8"/>
  <c r="P14" i="8"/>
  <c r="U53" i="8"/>
  <c r="P15" i="8"/>
  <c r="V50" i="8"/>
  <c r="T53" i="8"/>
  <c r="S12" i="8"/>
  <c r="U50" i="8"/>
  <c r="S53" i="8"/>
  <c r="R12" i="8"/>
  <c r="V15" i="8"/>
  <c r="R53" i="8"/>
  <c r="U15" i="8"/>
  <c r="S50" i="8"/>
  <c r="Q53" i="8"/>
  <c r="T15" i="8"/>
  <c r="R50" i="8"/>
  <c r="S15" i="8"/>
  <c r="T51" i="8" l="1"/>
  <c r="R51" i="8"/>
  <c r="V13" i="8"/>
  <c r="T13" i="8"/>
  <c r="Q13" i="8"/>
  <c r="S51" i="8"/>
  <c r="U51" i="8"/>
  <c r="V51" i="8"/>
  <c r="W13" i="8"/>
  <c r="X47" i="8"/>
  <c r="S13" i="8"/>
  <c r="Q51" i="8"/>
  <c r="X50" i="8"/>
  <c r="X12" i="8"/>
  <c r="X53" i="8"/>
  <c r="X15" i="8"/>
  <c r="Q9" i="8"/>
  <c r="U13" i="8"/>
  <c r="R13" i="8"/>
  <c r="R9" i="8"/>
  <c r="T54" i="8"/>
  <c r="S9" i="8"/>
  <c r="AB31" i="8"/>
  <c r="M1" i="12"/>
  <c r="M6" i="10"/>
  <c r="L6" i="10" s="1"/>
  <c r="K6" i="10" s="1"/>
  <c r="J6" i="10" s="1"/>
  <c r="I6" i="10" s="1"/>
  <c r="H6" i="10" s="1"/>
  <c r="G6" i="10" s="1"/>
  <c r="F6" i="10" s="1"/>
  <c r="E6" i="10" s="1"/>
  <c r="D6" i="10" s="1"/>
  <c r="C6" i="10" s="1"/>
  <c r="P4" i="14"/>
  <c r="O4" i="14" s="1"/>
  <c r="N4" i="14" s="1"/>
  <c r="M4" i="14" s="1"/>
  <c r="L4" i="14" s="1"/>
  <c r="K4" i="14" s="1"/>
  <c r="J4" i="14" s="1"/>
  <c r="I4" i="14" s="1"/>
  <c r="H4" i="14" s="1"/>
  <c r="G4" i="14" s="1"/>
  <c r="F4" i="14" s="1"/>
  <c r="O6" i="7"/>
  <c r="M4" i="2"/>
  <c r="L4" i="2" s="1"/>
  <c r="K4" i="2" s="1"/>
  <c r="J4" i="2" s="1"/>
  <c r="I4" i="2" s="1"/>
  <c r="H4" i="2" s="1"/>
  <c r="G4" i="2" s="1"/>
  <c r="F4" i="2" s="1"/>
  <c r="E4" i="2" s="1"/>
  <c r="D4" i="2" s="1"/>
  <c r="C4" i="2" s="1"/>
  <c r="L1" i="12" l="1"/>
  <c r="M50" i="12"/>
  <c r="M49" i="12"/>
  <c r="M51" i="12"/>
  <c r="N6" i="7"/>
  <c r="X51" i="8"/>
  <c r="X13" i="8"/>
  <c r="U54" i="8"/>
  <c r="T9" i="8"/>
  <c r="D8" i="10"/>
  <c r="E8" i="10"/>
  <c r="F8" i="10"/>
  <c r="G8" i="10"/>
  <c r="H8" i="10"/>
  <c r="I8" i="10"/>
  <c r="J8" i="10"/>
  <c r="K8" i="10"/>
  <c r="L8" i="10"/>
  <c r="M8" i="10"/>
  <c r="N8" i="10"/>
  <c r="D9" i="10"/>
  <c r="E9" i="10"/>
  <c r="F9" i="10"/>
  <c r="G9" i="10"/>
  <c r="H9" i="10"/>
  <c r="I9" i="10"/>
  <c r="J9" i="10"/>
  <c r="K9" i="10"/>
  <c r="L9" i="10"/>
  <c r="M9" i="10"/>
  <c r="N9" i="10"/>
  <c r="C9" i="10"/>
  <c r="C8" i="10"/>
  <c r="F7" i="10"/>
  <c r="G7" i="10"/>
  <c r="H7" i="10"/>
  <c r="I7" i="10"/>
  <c r="J7" i="10"/>
  <c r="K7" i="10"/>
  <c r="L7" i="10"/>
  <c r="M7" i="10"/>
  <c r="N7" i="10"/>
  <c r="E7" i="10"/>
  <c r="D7" i="10"/>
  <c r="C7" i="10"/>
  <c r="K1" i="12" l="1"/>
  <c r="L51" i="12"/>
  <c r="L50" i="12"/>
  <c r="L49" i="12"/>
  <c r="M6" i="7"/>
  <c r="V54" i="8"/>
  <c r="U9" i="8"/>
  <c r="I7" i="5"/>
  <c r="I9" i="5" s="1"/>
  <c r="I8" i="5"/>
  <c r="I12" i="5"/>
  <c r="I13" i="5"/>
  <c r="I17" i="5"/>
  <c r="I18" i="5"/>
  <c r="I19" i="5"/>
  <c r="I24" i="5"/>
  <c r="I26" i="5" s="1"/>
  <c r="I25" i="5"/>
  <c r="I29" i="5"/>
  <c r="I30" i="5"/>
  <c r="I34" i="5"/>
  <c r="I35" i="5"/>
  <c r="I41" i="5"/>
  <c r="I43" i="5" s="1"/>
  <c r="I42" i="5"/>
  <c r="I46" i="5"/>
  <c r="I47" i="5"/>
  <c r="I48" i="5" s="1"/>
  <c r="I51" i="5"/>
  <c r="I52" i="5"/>
  <c r="I58" i="5"/>
  <c r="I59" i="5"/>
  <c r="I63" i="5"/>
  <c r="I64" i="5"/>
  <c r="I68" i="5"/>
  <c r="I69" i="5"/>
  <c r="I75" i="5"/>
  <c r="I77" i="5" s="1"/>
  <c r="I76" i="5"/>
  <c r="I80" i="5"/>
  <c r="I81" i="5"/>
  <c r="I85" i="5"/>
  <c r="I86" i="5"/>
  <c r="I87" i="5"/>
  <c r="I93" i="5"/>
  <c r="I94" i="5"/>
  <c r="I95" i="5"/>
  <c r="I98" i="5"/>
  <c r="I99" i="5"/>
  <c r="I103" i="5"/>
  <c r="I104" i="5"/>
  <c r="I110" i="5"/>
  <c r="I111" i="5"/>
  <c r="I112" i="5"/>
  <c r="I115" i="5"/>
  <c r="I116" i="5"/>
  <c r="I117" i="5"/>
  <c r="I120" i="5"/>
  <c r="I121" i="5"/>
  <c r="I127" i="5"/>
  <c r="I129" i="5" s="1"/>
  <c r="I128" i="5"/>
  <c r="I132" i="5"/>
  <c r="I133" i="5"/>
  <c r="I134" i="5"/>
  <c r="I137" i="5"/>
  <c r="I139" i="5" s="1"/>
  <c r="I138" i="5"/>
  <c r="G49" i="6"/>
  <c r="G48" i="6"/>
  <c r="F49" i="6"/>
  <c r="F48" i="6"/>
  <c r="G41" i="6"/>
  <c r="G42" i="6"/>
  <c r="G40" i="6"/>
  <c r="F41" i="6"/>
  <c r="F42" i="6"/>
  <c r="F40" i="6"/>
  <c r="E40" i="6"/>
  <c r="N12" i="12"/>
  <c r="J1" i="12" l="1"/>
  <c r="K51" i="12"/>
  <c r="K50" i="12"/>
  <c r="K49" i="12"/>
  <c r="L6" i="7"/>
  <c r="V9" i="8"/>
  <c r="W54" i="8"/>
  <c r="I14" i="5"/>
  <c r="I31" i="5"/>
  <c r="I36" i="5"/>
  <c r="I53" i="5"/>
  <c r="I70" i="5"/>
  <c r="I60" i="5"/>
  <c r="I65" i="5"/>
  <c r="I82" i="5"/>
  <c r="I100" i="5"/>
  <c r="I105" i="5"/>
  <c r="I122" i="5"/>
  <c r="L27" i="4"/>
  <c r="E27" i="4"/>
  <c r="F27" i="4"/>
  <c r="G27" i="4"/>
  <c r="H27" i="4"/>
  <c r="I27" i="4"/>
  <c r="J27" i="4"/>
  <c r="K27" i="4"/>
  <c r="D27" i="4"/>
  <c r="I1" i="12" l="1"/>
  <c r="J50" i="12"/>
  <c r="J49" i="12"/>
  <c r="J51" i="12"/>
  <c r="K6" i="7"/>
  <c r="W9" i="8"/>
  <c r="AB9" i="8" s="1"/>
  <c r="X54" i="8"/>
  <c r="X9" i="8" s="1"/>
  <c r="AB4" i="8"/>
  <c r="AB6" i="8"/>
  <c r="AB7" i="8"/>
  <c r="AB8" i="8"/>
  <c r="AB10" i="8"/>
  <c r="AB11" i="8"/>
  <c r="AB16" i="8"/>
  <c r="AB17" i="8"/>
  <c r="AB18" i="8"/>
  <c r="AB19" i="8"/>
  <c r="AB20" i="8"/>
  <c r="AB21" i="8"/>
  <c r="AB22" i="8"/>
  <c r="AB23" i="8"/>
  <c r="AB24" i="8"/>
  <c r="AB25" i="8"/>
  <c r="AB26" i="8"/>
  <c r="AB27" i="8"/>
  <c r="AB28" i="8"/>
  <c r="AB29" i="8"/>
  <c r="AB30" i="8"/>
  <c r="AB34" i="8"/>
  <c r="AB35" i="8"/>
  <c r="AB36" i="8"/>
  <c r="AB38" i="8"/>
  <c r="AB39" i="8"/>
  <c r="AB40" i="8"/>
  <c r="AB41" i="8"/>
  <c r="AB42" i="8"/>
  <c r="AB3" i="8"/>
  <c r="P5" i="8"/>
  <c r="Q5" i="8" s="1"/>
  <c r="R5" i="8" s="1"/>
  <c r="S5" i="8" s="1"/>
  <c r="T5" i="8" s="1"/>
  <c r="U5" i="8" s="1"/>
  <c r="V5" i="8" s="1"/>
  <c r="W5" i="8" s="1"/>
  <c r="X5" i="8" s="1"/>
  <c r="D5" i="8"/>
  <c r="H1" i="12" l="1"/>
  <c r="I51" i="12"/>
  <c r="I50" i="12"/>
  <c r="I49" i="12"/>
  <c r="J6" i="7"/>
  <c r="AB5" i="8"/>
  <c r="E5" i="8"/>
  <c r="F5" i="8" s="1"/>
  <c r="G5" i="8" s="1"/>
  <c r="H5" i="8" s="1"/>
  <c r="I5" i="8" s="1"/>
  <c r="J5" i="8" s="1"/>
  <c r="K5" i="8" s="1"/>
  <c r="L5" i="8" s="1"/>
  <c r="M5" i="8" s="1"/>
  <c r="N5" i="8" s="1"/>
  <c r="O5" i="8" s="1"/>
  <c r="F6" i="14"/>
  <c r="G6" i="14"/>
  <c r="H6" i="14"/>
  <c r="I6" i="14"/>
  <c r="J6" i="14"/>
  <c r="K6" i="14"/>
  <c r="L6" i="14"/>
  <c r="M6" i="14"/>
  <c r="N6" i="14"/>
  <c r="O6" i="14"/>
  <c r="P6" i="14"/>
  <c r="Q6" i="14"/>
  <c r="G5" i="14"/>
  <c r="H5" i="14"/>
  <c r="I5" i="14"/>
  <c r="J5" i="14"/>
  <c r="K5" i="14"/>
  <c r="L5" i="14"/>
  <c r="M5" i="14"/>
  <c r="N5" i="14"/>
  <c r="O5" i="14"/>
  <c r="P5" i="14"/>
  <c r="Q5" i="14"/>
  <c r="F5" i="14"/>
  <c r="F9" i="14"/>
  <c r="F10" i="14"/>
  <c r="F11" i="14"/>
  <c r="G11" i="14"/>
  <c r="H11" i="14"/>
  <c r="I11" i="14"/>
  <c r="J11" i="14"/>
  <c r="K11" i="14"/>
  <c r="L11" i="14"/>
  <c r="M11" i="14"/>
  <c r="N11" i="14"/>
  <c r="O11" i="14"/>
  <c r="P11" i="14"/>
  <c r="Q11" i="14"/>
  <c r="F12" i="14"/>
  <c r="G12" i="14"/>
  <c r="H12" i="14"/>
  <c r="I12" i="14"/>
  <c r="J12" i="14"/>
  <c r="K12" i="14"/>
  <c r="L12" i="14"/>
  <c r="M12" i="14"/>
  <c r="N12" i="14"/>
  <c r="O12" i="14"/>
  <c r="P12" i="14"/>
  <c r="Q12" i="14"/>
  <c r="G1" i="12" l="1"/>
  <c r="H49" i="12"/>
  <c r="H51" i="12"/>
  <c r="H50" i="12"/>
  <c r="I6" i="7"/>
  <c r="C44" i="7"/>
  <c r="D44" i="7"/>
  <c r="C45" i="7"/>
  <c r="D45" i="7"/>
  <c r="C46" i="7"/>
  <c r="D46" i="7"/>
  <c r="C47" i="7"/>
  <c r="D47" i="7"/>
  <c r="C48" i="7"/>
  <c r="D48" i="7"/>
  <c r="C52" i="7"/>
  <c r="D52" i="7"/>
  <c r="C53" i="7"/>
  <c r="D53" i="7"/>
  <c r="C54" i="7"/>
  <c r="D54" i="7"/>
  <c r="D43" i="7"/>
  <c r="C43" i="7"/>
  <c r="C30" i="7"/>
  <c r="D30" i="7"/>
  <c r="C31" i="7"/>
  <c r="D31" i="7"/>
  <c r="C32" i="7"/>
  <c r="D32" i="7"/>
  <c r="C33" i="7"/>
  <c r="D33" i="7"/>
  <c r="C34" i="7"/>
  <c r="D34" i="7"/>
  <c r="C35" i="7"/>
  <c r="D35" i="7"/>
  <c r="C36" i="7"/>
  <c r="D36" i="7"/>
  <c r="C37" i="7"/>
  <c r="D37" i="7"/>
  <c r="D29" i="7"/>
  <c r="C29" i="7"/>
  <c r="D27" i="7"/>
  <c r="C27" i="7"/>
  <c r="D26" i="7"/>
  <c r="C26" i="7"/>
  <c r="D24" i="7"/>
  <c r="C24" i="7"/>
  <c r="D23" i="7"/>
  <c r="C23" i="7"/>
  <c r="C19" i="7"/>
  <c r="D19" i="7"/>
  <c r="C20" i="7"/>
  <c r="D20" i="7"/>
  <c r="C21" i="7"/>
  <c r="D21" i="7"/>
  <c r="D18" i="7"/>
  <c r="C18" i="7"/>
  <c r="C10" i="7"/>
  <c r="D10" i="7"/>
  <c r="C11" i="7"/>
  <c r="D11" i="7"/>
  <c r="C12" i="7"/>
  <c r="D12" i="7"/>
  <c r="C13" i="7"/>
  <c r="D13" i="7"/>
  <c r="C14" i="7"/>
  <c r="D14" i="7"/>
  <c r="C15" i="7"/>
  <c r="D15" i="7"/>
  <c r="C16" i="7"/>
  <c r="D16" i="7"/>
  <c r="D8" i="7"/>
  <c r="D9" i="7"/>
  <c r="C8" i="7"/>
  <c r="C9" i="7"/>
  <c r="F1" i="12" l="1"/>
  <c r="G51" i="12"/>
  <c r="G50" i="12"/>
  <c r="G49" i="12"/>
  <c r="H6" i="7"/>
  <c r="H45" i="6"/>
  <c r="H46" i="6"/>
  <c r="H47" i="6"/>
  <c r="H48" i="6"/>
  <c r="H49" i="6"/>
  <c r="H44" i="6"/>
  <c r="E45" i="6"/>
  <c r="E46" i="6"/>
  <c r="E47" i="6"/>
  <c r="E48" i="6"/>
  <c r="E49" i="6"/>
  <c r="E44" i="6"/>
  <c r="H37" i="6"/>
  <c r="H38" i="6"/>
  <c r="H39" i="6"/>
  <c r="H40" i="6"/>
  <c r="H41" i="6"/>
  <c r="H42" i="6"/>
  <c r="H36" i="6"/>
  <c r="E37" i="6"/>
  <c r="E38" i="6"/>
  <c r="E39" i="6"/>
  <c r="E41" i="6"/>
  <c r="E42" i="6"/>
  <c r="E36" i="6"/>
  <c r="E27" i="6"/>
  <c r="E28" i="6"/>
  <c r="E29" i="6"/>
  <c r="E30" i="6"/>
  <c r="E31" i="6"/>
  <c r="E32" i="6"/>
  <c r="E26" i="6"/>
  <c r="H27" i="6"/>
  <c r="H28" i="6"/>
  <c r="H29" i="6"/>
  <c r="H26" i="6"/>
  <c r="H17" i="6"/>
  <c r="H18" i="6"/>
  <c r="H19" i="6"/>
  <c r="H21" i="6"/>
  <c r="H22" i="6"/>
  <c r="H16" i="6"/>
  <c r="H9" i="6"/>
  <c r="H10" i="6"/>
  <c r="H11" i="6"/>
  <c r="H12" i="6"/>
  <c r="H13" i="6"/>
  <c r="H14" i="6"/>
  <c r="H8" i="6"/>
  <c r="E9" i="6"/>
  <c r="E10" i="6"/>
  <c r="E11" i="6"/>
  <c r="E12" i="6"/>
  <c r="E13" i="6"/>
  <c r="E14" i="6"/>
  <c r="E8" i="6"/>
  <c r="G20" i="6"/>
  <c r="H20" i="6" s="1"/>
  <c r="G21" i="6"/>
  <c r="G22" i="6"/>
  <c r="F22" i="6"/>
  <c r="F21" i="6"/>
  <c r="F20" i="6"/>
  <c r="G30" i="6"/>
  <c r="G31" i="6"/>
  <c r="G32" i="6"/>
  <c r="F32" i="6"/>
  <c r="H32" i="6" s="1"/>
  <c r="F31" i="6"/>
  <c r="H31" i="6" s="1"/>
  <c r="F30" i="6"/>
  <c r="H30" i="6" s="1"/>
  <c r="E1" i="12" l="1"/>
  <c r="F50" i="12"/>
  <c r="F49" i="12"/>
  <c r="F51" i="12"/>
  <c r="G6" i="7"/>
  <c r="E65" i="12"/>
  <c r="F65" i="12"/>
  <c r="G65" i="12"/>
  <c r="H65" i="12"/>
  <c r="I65" i="12"/>
  <c r="J65" i="12"/>
  <c r="K65" i="12"/>
  <c r="L65" i="12"/>
  <c r="M65" i="12"/>
  <c r="N65" i="12"/>
  <c r="E66" i="12"/>
  <c r="F66" i="12"/>
  <c r="G66" i="12"/>
  <c r="H66" i="12"/>
  <c r="I66" i="12"/>
  <c r="J66" i="12"/>
  <c r="K66" i="12"/>
  <c r="L66" i="12"/>
  <c r="M66" i="12"/>
  <c r="N66" i="12"/>
  <c r="E67" i="12"/>
  <c r="F67" i="12"/>
  <c r="G67" i="12"/>
  <c r="H67" i="12"/>
  <c r="I67" i="12"/>
  <c r="J67" i="12"/>
  <c r="K67" i="12"/>
  <c r="L67" i="12"/>
  <c r="M67" i="12"/>
  <c r="N67" i="12"/>
  <c r="N13" i="12"/>
  <c r="N14" i="12"/>
  <c r="N15" i="12"/>
  <c r="N16" i="12"/>
  <c r="N17" i="12"/>
  <c r="N18" i="12"/>
  <c r="N19" i="12"/>
  <c r="N3" i="12"/>
  <c r="N4" i="12"/>
  <c r="N5" i="12"/>
  <c r="N6" i="12"/>
  <c r="N7" i="12"/>
  <c r="N8" i="12"/>
  <c r="N9" i="12"/>
  <c r="N10" i="12"/>
  <c r="N11" i="12"/>
  <c r="E22" i="12"/>
  <c r="F22" i="12"/>
  <c r="G22" i="12"/>
  <c r="H22" i="12"/>
  <c r="I22" i="12"/>
  <c r="J22" i="12"/>
  <c r="K22" i="12"/>
  <c r="L22" i="12"/>
  <c r="M22" i="12"/>
  <c r="N22" i="12"/>
  <c r="E23" i="12"/>
  <c r="F23" i="12"/>
  <c r="G23" i="12"/>
  <c r="H23" i="12"/>
  <c r="I23" i="12"/>
  <c r="J23" i="12"/>
  <c r="K23" i="12"/>
  <c r="L23" i="12"/>
  <c r="M23" i="12"/>
  <c r="N23" i="12"/>
  <c r="E24" i="12"/>
  <c r="F24" i="12"/>
  <c r="G24" i="12"/>
  <c r="H24" i="12"/>
  <c r="I24" i="12"/>
  <c r="J24" i="12"/>
  <c r="K24" i="12"/>
  <c r="L24" i="12"/>
  <c r="M24" i="12"/>
  <c r="N24" i="12"/>
  <c r="E25" i="12"/>
  <c r="F25" i="12"/>
  <c r="G25" i="12"/>
  <c r="H25" i="12"/>
  <c r="I25" i="12"/>
  <c r="J25" i="12"/>
  <c r="K25" i="12"/>
  <c r="L25" i="12"/>
  <c r="M25" i="12"/>
  <c r="N25" i="12"/>
  <c r="E26" i="12"/>
  <c r="F26" i="12"/>
  <c r="G26" i="12"/>
  <c r="H26" i="12"/>
  <c r="I26" i="12"/>
  <c r="J26" i="12"/>
  <c r="K26" i="12"/>
  <c r="L26" i="12"/>
  <c r="M26" i="12"/>
  <c r="N26" i="12"/>
  <c r="E27" i="12"/>
  <c r="F27" i="12"/>
  <c r="G27" i="12"/>
  <c r="H27" i="12"/>
  <c r="I27" i="12"/>
  <c r="J27" i="12"/>
  <c r="K27" i="12"/>
  <c r="L27" i="12"/>
  <c r="M27" i="12"/>
  <c r="N27" i="12"/>
  <c r="E28" i="12"/>
  <c r="F28" i="12"/>
  <c r="G28" i="12"/>
  <c r="H28" i="12"/>
  <c r="I28" i="12"/>
  <c r="J28" i="12"/>
  <c r="K28" i="12"/>
  <c r="L28" i="12"/>
  <c r="M28" i="12"/>
  <c r="N28" i="12"/>
  <c r="E29" i="12"/>
  <c r="F29" i="12"/>
  <c r="G29" i="12"/>
  <c r="H29" i="12"/>
  <c r="I29" i="12"/>
  <c r="J29" i="12"/>
  <c r="K29" i="12"/>
  <c r="L29" i="12"/>
  <c r="M29" i="12"/>
  <c r="N29" i="12"/>
  <c r="E30" i="12"/>
  <c r="F30" i="12"/>
  <c r="G30" i="12"/>
  <c r="H30" i="12"/>
  <c r="I30" i="12"/>
  <c r="J30" i="12"/>
  <c r="K30" i="12"/>
  <c r="L30" i="12"/>
  <c r="M30" i="12"/>
  <c r="N30" i="12"/>
  <c r="E31" i="12"/>
  <c r="F31" i="12"/>
  <c r="G31" i="12"/>
  <c r="H31" i="12"/>
  <c r="I31" i="12"/>
  <c r="J31" i="12"/>
  <c r="K31" i="12"/>
  <c r="L31" i="12"/>
  <c r="M31" i="12"/>
  <c r="N31" i="12"/>
  <c r="E32" i="12"/>
  <c r="F32" i="12"/>
  <c r="G32" i="12"/>
  <c r="H32" i="12"/>
  <c r="I32" i="12"/>
  <c r="J32" i="12"/>
  <c r="K32" i="12"/>
  <c r="L32" i="12"/>
  <c r="M32" i="12"/>
  <c r="N32" i="12"/>
  <c r="E33" i="12"/>
  <c r="F33" i="12"/>
  <c r="G33" i="12"/>
  <c r="H33" i="12"/>
  <c r="I33" i="12"/>
  <c r="J33" i="12"/>
  <c r="K33" i="12"/>
  <c r="L33" i="12"/>
  <c r="M33" i="12"/>
  <c r="N33" i="12"/>
  <c r="E34" i="12"/>
  <c r="F34" i="12"/>
  <c r="G34" i="12"/>
  <c r="H34" i="12"/>
  <c r="I34" i="12"/>
  <c r="J34" i="12"/>
  <c r="K34" i="12"/>
  <c r="L34" i="12"/>
  <c r="M34" i="12"/>
  <c r="N34" i="12"/>
  <c r="E35" i="12"/>
  <c r="F35" i="12"/>
  <c r="G35" i="12"/>
  <c r="H35" i="12"/>
  <c r="I35" i="12"/>
  <c r="J35" i="12"/>
  <c r="K35" i="12"/>
  <c r="L35" i="12"/>
  <c r="M35" i="12"/>
  <c r="N35" i="12"/>
  <c r="E36" i="12"/>
  <c r="F36" i="12"/>
  <c r="G36" i="12"/>
  <c r="H36" i="12"/>
  <c r="I36" i="12"/>
  <c r="J36" i="12"/>
  <c r="K36" i="12"/>
  <c r="L36" i="12"/>
  <c r="M36" i="12"/>
  <c r="N36" i="12"/>
  <c r="E37" i="12"/>
  <c r="F37" i="12"/>
  <c r="G37" i="12"/>
  <c r="H37" i="12"/>
  <c r="I37" i="12"/>
  <c r="J37" i="12"/>
  <c r="K37" i="12"/>
  <c r="L37" i="12"/>
  <c r="M37" i="12"/>
  <c r="N37" i="12"/>
  <c r="E38" i="12"/>
  <c r="F38" i="12"/>
  <c r="G38" i="12"/>
  <c r="H38" i="12"/>
  <c r="I38" i="12"/>
  <c r="J38" i="12"/>
  <c r="K38" i="12"/>
  <c r="L38" i="12"/>
  <c r="M38" i="12"/>
  <c r="N38" i="12"/>
  <c r="E39" i="12"/>
  <c r="F39" i="12"/>
  <c r="G39" i="12"/>
  <c r="H39" i="12"/>
  <c r="I39" i="12"/>
  <c r="J39" i="12"/>
  <c r="K39" i="12"/>
  <c r="L39" i="12"/>
  <c r="M39" i="12"/>
  <c r="N39" i="12"/>
  <c r="E40" i="12"/>
  <c r="F40" i="12"/>
  <c r="G40" i="12"/>
  <c r="H40" i="12"/>
  <c r="I40" i="12"/>
  <c r="J40" i="12"/>
  <c r="K40" i="12"/>
  <c r="L40" i="12"/>
  <c r="M40" i="12"/>
  <c r="N40" i="12"/>
  <c r="E41" i="12"/>
  <c r="F41" i="12"/>
  <c r="G41" i="12"/>
  <c r="H41" i="12"/>
  <c r="I41" i="12"/>
  <c r="J41" i="12"/>
  <c r="K41" i="12"/>
  <c r="L41" i="12"/>
  <c r="M41" i="12"/>
  <c r="N41" i="12"/>
  <c r="E42" i="12"/>
  <c r="F42" i="12"/>
  <c r="G42" i="12"/>
  <c r="H42" i="12"/>
  <c r="I42" i="12"/>
  <c r="J42" i="12"/>
  <c r="K42" i="12"/>
  <c r="L42" i="12"/>
  <c r="M42" i="12"/>
  <c r="N42" i="12"/>
  <c r="E43" i="12"/>
  <c r="F43" i="12"/>
  <c r="G43" i="12"/>
  <c r="H43" i="12"/>
  <c r="I43" i="12"/>
  <c r="J43" i="12"/>
  <c r="K43" i="12"/>
  <c r="L43" i="12"/>
  <c r="M43" i="12"/>
  <c r="N43" i="12"/>
  <c r="E44" i="12"/>
  <c r="F44" i="12"/>
  <c r="G44" i="12"/>
  <c r="H44" i="12"/>
  <c r="I44" i="12"/>
  <c r="J44" i="12"/>
  <c r="K44" i="12"/>
  <c r="L44" i="12"/>
  <c r="M44" i="12"/>
  <c r="N44" i="12"/>
  <c r="E45" i="12"/>
  <c r="F45" i="12"/>
  <c r="G45" i="12"/>
  <c r="H45" i="12"/>
  <c r="I45" i="12"/>
  <c r="J45" i="12"/>
  <c r="K45" i="12"/>
  <c r="L45" i="12"/>
  <c r="M45" i="12"/>
  <c r="N45" i="12"/>
  <c r="E46" i="12"/>
  <c r="F46" i="12"/>
  <c r="G46" i="12"/>
  <c r="H46" i="12"/>
  <c r="I46" i="12"/>
  <c r="J46" i="12"/>
  <c r="K46" i="12"/>
  <c r="L46" i="12"/>
  <c r="M46" i="12"/>
  <c r="N46" i="12"/>
  <c r="E47" i="12"/>
  <c r="F47" i="12"/>
  <c r="G47" i="12"/>
  <c r="H47" i="12"/>
  <c r="I47" i="12"/>
  <c r="J47" i="12"/>
  <c r="K47" i="12"/>
  <c r="L47" i="12"/>
  <c r="M47" i="12"/>
  <c r="N47" i="12"/>
  <c r="E48" i="12"/>
  <c r="F48" i="12"/>
  <c r="G48" i="12"/>
  <c r="H48" i="12"/>
  <c r="I48" i="12"/>
  <c r="J48" i="12"/>
  <c r="K48" i="12"/>
  <c r="L48" i="12"/>
  <c r="M48" i="12"/>
  <c r="N48" i="12"/>
  <c r="E52" i="12"/>
  <c r="F52" i="12"/>
  <c r="G52" i="12"/>
  <c r="H52" i="12"/>
  <c r="I52" i="12"/>
  <c r="J52" i="12"/>
  <c r="K52" i="12"/>
  <c r="L52" i="12"/>
  <c r="M52" i="12"/>
  <c r="N52" i="12"/>
  <c r="E53" i="12"/>
  <c r="F53" i="12"/>
  <c r="G53" i="12"/>
  <c r="H53" i="12"/>
  <c r="I53" i="12"/>
  <c r="J53" i="12"/>
  <c r="K53" i="12"/>
  <c r="L53" i="12"/>
  <c r="M53" i="12"/>
  <c r="N53" i="12"/>
  <c r="E54" i="12"/>
  <c r="F54" i="12"/>
  <c r="G54" i="12"/>
  <c r="H54" i="12"/>
  <c r="I54" i="12"/>
  <c r="J54" i="12"/>
  <c r="K54" i="12"/>
  <c r="L54" i="12"/>
  <c r="M54" i="12"/>
  <c r="N54" i="12"/>
  <c r="E55" i="12"/>
  <c r="F55" i="12"/>
  <c r="G55" i="12"/>
  <c r="H55" i="12"/>
  <c r="I55" i="12"/>
  <c r="J55" i="12"/>
  <c r="K55" i="12"/>
  <c r="L55" i="12"/>
  <c r="M55" i="12"/>
  <c r="N55" i="12"/>
  <c r="E56" i="12"/>
  <c r="F56" i="12"/>
  <c r="G56" i="12"/>
  <c r="H56" i="12"/>
  <c r="I56" i="12"/>
  <c r="J56" i="12"/>
  <c r="K56" i="12"/>
  <c r="L56" i="12"/>
  <c r="M56" i="12"/>
  <c r="N56" i="12"/>
  <c r="E57" i="12"/>
  <c r="F57" i="12"/>
  <c r="G57" i="12"/>
  <c r="H57" i="12"/>
  <c r="I57" i="12"/>
  <c r="J57" i="12"/>
  <c r="K57" i="12"/>
  <c r="L57" i="12"/>
  <c r="M57" i="12"/>
  <c r="N57" i="12"/>
  <c r="E58" i="12"/>
  <c r="F58" i="12"/>
  <c r="G58" i="12"/>
  <c r="H58" i="12"/>
  <c r="I58" i="12"/>
  <c r="J58" i="12"/>
  <c r="K58" i="12"/>
  <c r="L58" i="12"/>
  <c r="M58" i="12"/>
  <c r="N58" i="12"/>
  <c r="E59" i="12"/>
  <c r="F59" i="12"/>
  <c r="G59" i="12"/>
  <c r="H59" i="12"/>
  <c r="I59" i="12"/>
  <c r="J59" i="12"/>
  <c r="K59" i="12"/>
  <c r="L59" i="12"/>
  <c r="M59" i="12"/>
  <c r="N59" i="12"/>
  <c r="E60" i="12"/>
  <c r="F60" i="12"/>
  <c r="G60" i="12"/>
  <c r="H60" i="12"/>
  <c r="I60" i="12"/>
  <c r="J60" i="12"/>
  <c r="K60" i="12"/>
  <c r="L60" i="12"/>
  <c r="M60" i="12"/>
  <c r="N60" i="12"/>
  <c r="E21" i="12"/>
  <c r="F21" i="12"/>
  <c r="G21" i="12"/>
  <c r="H21" i="12"/>
  <c r="I21" i="12"/>
  <c r="J21" i="12"/>
  <c r="K21" i="12"/>
  <c r="L21" i="12"/>
  <c r="M21" i="12"/>
  <c r="N21" i="12"/>
  <c r="E4" i="12"/>
  <c r="F4" i="12"/>
  <c r="G4" i="12"/>
  <c r="H4" i="12"/>
  <c r="I4" i="12"/>
  <c r="J4" i="12"/>
  <c r="K4" i="12"/>
  <c r="L4" i="12"/>
  <c r="M4" i="12"/>
  <c r="E5" i="12"/>
  <c r="F5" i="12"/>
  <c r="G5" i="12"/>
  <c r="H5" i="12"/>
  <c r="I5" i="12"/>
  <c r="J5" i="12"/>
  <c r="K5" i="12"/>
  <c r="L5" i="12"/>
  <c r="M5" i="12"/>
  <c r="E6" i="12"/>
  <c r="F6" i="12"/>
  <c r="G6" i="12"/>
  <c r="H6" i="12"/>
  <c r="I6" i="12"/>
  <c r="J6" i="12"/>
  <c r="K6" i="12"/>
  <c r="L6" i="12"/>
  <c r="M6" i="12"/>
  <c r="E7" i="12"/>
  <c r="F7" i="12"/>
  <c r="G7" i="12"/>
  <c r="H7" i="12"/>
  <c r="I7" i="12"/>
  <c r="J7" i="12"/>
  <c r="K7" i="12"/>
  <c r="L7" i="12"/>
  <c r="M7" i="12"/>
  <c r="E8" i="12"/>
  <c r="F8" i="12"/>
  <c r="G8" i="12"/>
  <c r="H8" i="12"/>
  <c r="I8" i="12"/>
  <c r="J8" i="12"/>
  <c r="K8" i="12"/>
  <c r="L8" i="12"/>
  <c r="M8" i="12"/>
  <c r="E9" i="12"/>
  <c r="F9" i="12"/>
  <c r="G9" i="12"/>
  <c r="H9" i="12"/>
  <c r="I9" i="12"/>
  <c r="J9" i="12"/>
  <c r="K9" i="12"/>
  <c r="L9" i="12"/>
  <c r="M9" i="12"/>
  <c r="E10" i="12"/>
  <c r="F10" i="12"/>
  <c r="G10" i="12"/>
  <c r="H10" i="12"/>
  <c r="I10" i="12"/>
  <c r="J10" i="12"/>
  <c r="K10" i="12"/>
  <c r="L10" i="12"/>
  <c r="M10" i="12"/>
  <c r="E11" i="12"/>
  <c r="F11" i="12"/>
  <c r="G11" i="12"/>
  <c r="H11" i="12"/>
  <c r="I11" i="12"/>
  <c r="J11" i="12"/>
  <c r="K11" i="12"/>
  <c r="L11" i="12"/>
  <c r="M11" i="12"/>
  <c r="E12" i="12"/>
  <c r="F12" i="12"/>
  <c r="G12" i="12"/>
  <c r="H12" i="12"/>
  <c r="I12" i="12"/>
  <c r="J12" i="12"/>
  <c r="K12" i="12"/>
  <c r="L12" i="12"/>
  <c r="M12" i="12"/>
  <c r="E13" i="12"/>
  <c r="F13" i="12"/>
  <c r="G13" i="12"/>
  <c r="H13" i="12"/>
  <c r="I13" i="12"/>
  <c r="J13" i="12"/>
  <c r="K13" i="12"/>
  <c r="L13" i="12"/>
  <c r="M13" i="12"/>
  <c r="E14" i="12"/>
  <c r="F14" i="12"/>
  <c r="G14" i="12"/>
  <c r="H14" i="12"/>
  <c r="I14" i="12"/>
  <c r="J14" i="12"/>
  <c r="K14" i="12"/>
  <c r="L14" i="12"/>
  <c r="M14" i="12"/>
  <c r="E15" i="12"/>
  <c r="F15" i="12"/>
  <c r="G15" i="12"/>
  <c r="H15" i="12"/>
  <c r="I15" i="12"/>
  <c r="J15" i="12"/>
  <c r="K15" i="12"/>
  <c r="L15" i="12"/>
  <c r="M15" i="12"/>
  <c r="E16" i="12"/>
  <c r="F16" i="12"/>
  <c r="G16" i="12"/>
  <c r="H16" i="12"/>
  <c r="I16" i="12"/>
  <c r="J16" i="12"/>
  <c r="K16" i="12"/>
  <c r="L16" i="12"/>
  <c r="M16" i="12"/>
  <c r="E17" i="12"/>
  <c r="F17" i="12"/>
  <c r="G17" i="12"/>
  <c r="H17" i="12"/>
  <c r="I17" i="12"/>
  <c r="J17" i="12"/>
  <c r="K17" i="12"/>
  <c r="L17" i="12"/>
  <c r="M17" i="12"/>
  <c r="E18" i="12"/>
  <c r="F18" i="12"/>
  <c r="G18" i="12"/>
  <c r="H18" i="12"/>
  <c r="I18" i="12"/>
  <c r="J18" i="12"/>
  <c r="K18" i="12"/>
  <c r="L18" i="12"/>
  <c r="M18" i="12"/>
  <c r="E19" i="12"/>
  <c r="F19" i="12"/>
  <c r="G19" i="12"/>
  <c r="H19" i="12"/>
  <c r="I19" i="12"/>
  <c r="J19" i="12"/>
  <c r="K19" i="12"/>
  <c r="L19" i="12"/>
  <c r="M19" i="12"/>
  <c r="H3" i="12"/>
  <c r="I3" i="12"/>
  <c r="J3" i="12"/>
  <c r="K3" i="12"/>
  <c r="L3" i="12"/>
  <c r="M3" i="12"/>
  <c r="E3" i="12"/>
  <c r="F3" i="12"/>
  <c r="G3" i="12"/>
  <c r="E137" i="5"/>
  <c r="E139" i="5" s="1"/>
  <c r="F137" i="5"/>
  <c r="G137" i="5"/>
  <c r="H137" i="5"/>
  <c r="E138" i="5"/>
  <c r="F138" i="5"/>
  <c r="G138" i="5"/>
  <c r="H138" i="5"/>
  <c r="D138" i="5"/>
  <c r="D137" i="5"/>
  <c r="D139" i="5" s="1"/>
  <c r="E132" i="5"/>
  <c r="F132" i="5"/>
  <c r="F134" i="5" s="1"/>
  <c r="G132" i="5"/>
  <c r="G134" i="5" s="1"/>
  <c r="H132" i="5"/>
  <c r="E133" i="5"/>
  <c r="F133" i="5"/>
  <c r="G133" i="5"/>
  <c r="H133" i="5"/>
  <c r="D133" i="5"/>
  <c r="D132" i="5"/>
  <c r="D134" i="5" s="1"/>
  <c r="E127" i="5"/>
  <c r="F127" i="5"/>
  <c r="F129" i="5" s="1"/>
  <c r="G127" i="5"/>
  <c r="H127" i="5"/>
  <c r="H129" i="5" s="1"/>
  <c r="E128" i="5"/>
  <c r="F128" i="5"/>
  <c r="G128" i="5"/>
  <c r="H128" i="5"/>
  <c r="D128" i="5"/>
  <c r="D127" i="5"/>
  <c r="D129" i="5" s="1"/>
  <c r="E120" i="5"/>
  <c r="F120" i="5"/>
  <c r="G120" i="5"/>
  <c r="H120" i="5"/>
  <c r="E121" i="5"/>
  <c r="F121" i="5"/>
  <c r="G121" i="5"/>
  <c r="H121" i="5"/>
  <c r="D121" i="5"/>
  <c r="D120" i="5"/>
  <c r="E115" i="5"/>
  <c r="F115" i="5"/>
  <c r="G115" i="5"/>
  <c r="H115" i="5"/>
  <c r="E116" i="5"/>
  <c r="F116" i="5"/>
  <c r="G116" i="5"/>
  <c r="H116" i="5"/>
  <c r="D116" i="5"/>
  <c r="D117" i="5" s="1"/>
  <c r="D115" i="5"/>
  <c r="E110" i="5"/>
  <c r="F110" i="5"/>
  <c r="G110" i="5"/>
  <c r="H110" i="5"/>
  <c r="E111" i="5"/>
  <c r="F111" i="5"/>
  <c r="G111" i="5"/>
  <c r="H111" i="5"/>
  <c r="D111" i="5"/>
  <c r="D110" i="5"/>
  <c r="E103" i="5"/>
  <c r="F103" i="5"/>
  <c r="G103" i="5"/>
  <c r="H103" i="5"/>
  <c r="E104" i="5"/>
  <c r="F104" i="5"/>
  <c r="G104" i="5"/>
  <c r="H104" i="5"/>
  <c r="D104" i="5"/>
  <c r="D103" i="5"/>
  <c r="E98" i="5"/>
  <c r="F98" i="5"/>
  <c r="G98" i="5"/>
  <c r="H98" i="5"/>
  <c r="E99" i="5"/>
  <c r="F99" i="5"/>
  <c r="G99" i="5"/>
  <c r="H99" i="5"/>
  <c r="D99" i="5"/>
  <c r="D98" i="5"/>
  <c r="D100" i="5" s="1"/>
  <c r="E93" i="5"/>
  <c r="F93" i="5"/>
  <c r="G93" i="5"/>
  <c r="H93" i="5"/>
  <c r="E94" i="5"/>
  <c r="F94" i="5"/>
  <c r="G94" i="5"/>
  <c r="H94" i="5"/>
  <c r="D94" i="5"/>
  <c r="D93" i="5"/>
  <c r="E86" i="5"/>
  <c r="F86" i="5"/>
  <c r="G86" i="5"/>
  <c r="H86" i="5"/>
  <c r="D86" i="5"/>
  <c r="E85" i="5"/>
  <c r="F85" i="5"/>
  <c r="G85" i="5"/>
  <c r="H85" i="5"/>
  <c r="D85" i="5"/>
  <c r="E80" i="5"/>
  <c r="F80" i="5"/>
  <c r="G80" i="5"/>
  <c r="H80" i="5"/>
  <c r="E81" i="5"/>
  <c r="F81" i="5"/>
  <c r="G81" i="5"/>
  <c r="H81" i="5"/>
  <c r="D81" i="5"/>
  <c r="D80" i="5"/>
  <c r="E75" i="5"/>
  <c r="F75" i="5"/>
  <c r="G75" i="5"/>
  <c r="H75" i="5"/>
  <c r="E76" i="5"/>
  <c r="F76" i="5"/>
  <c r="G76" i="5"/>
  <c r="H76" i="5"/>
  <c r="D76" i="5"/>
  <c r="D75" i="5"/>
  <c r="E68" i="5"/>
  <c r="F68" i="5"/>
  <c r="G68" i="5"/>
  <c r="H68" i="5"/>
  <c r="E69" i="5"/>
  <c r="F69" i="5"/>
  <c r="G69" i="5"/>
  <c r="H69" i="5"/>
  <c r="D69" i="5"/>
  <c r="D68" i="5"/>
  <c r="E63" i="5"/>
  <c r="F63" i="5"/>
  <c r="G63" i="5"/>
  <c r="H63" i="5"/>
  <c r="E64" i="5"/>
  <c r="F64" i="5"/>
  <c r="G64" i="5"/>
  <c r="H64" i="5"/>
  <c r="D64" i="5"/>
  <c r="D63" i="5"/>
  <c r="D65" i="5" s="1"/>
  <c r="E58" i="5"/>
  <c r="F58" i="5"/>
  <c r="G58" i="5"/>
  <c r="H58" i="5"/>
  <c r="E59" i="5"/>
  <c r="F59" i="5"/>
  <c r="G59" i="5"/>
  <c r="H59" i="5"/>
  <c r="D59" i="5"/>
  <c r="D58" i="5"/>
  <c r="E51" i="5"/>
  <c r="F51" i="5"/>
  <c r="G51" i="5"/>
  <c r="H51" i="5"/>
  <c r="E52" i="5"/>
  <c r="F52" i="5"/>
  <c r="G52" i="5"/>
  <c r="H52" i="5"/>
  <c r="D52" i="5"/>
  <c r="D51" i="5"/>
  <c r="D53" i="5" s="1"/>
  <c r="E46" i="5"/>
  <c r="F46" i="5"/>
  <c r="G46" i="5"/>
  <c r="H46" i="5"/>
  <c r="E47" i="5"/>
  <c r="F47" i="5"/>
  <c r="G47" i="5"/>
  <c r="H47" i="5"/>
  <c r="D47" i="5"/>
  <c r="D46" i="5"/>
  <c r="E41" i="5"/>
  <c r="F41" i="5"/>
  <c r="G41" i="5"/>
  <c r="H41" i="5"/>
  <c r="E42" i="5"/>
  <c r="F42" i="5"/>
  <c r="G42" i="5"/>
  <c r="H42" i="5"/>
  <c r="D42" i="5"/>
  <c r="D41" i="5"/>
  <c r="D43" i="5" s="1"/>
  <c r="E34" i="5"/>
  <c r="F34" i="5"/>
  <c r="G34" i="5"/>
  <c r="H34" i="5"/>
  <c r="E35" i="5"/>
  <c r="F35" i="5"/>
  <c r="G35" i="5"/>
  <c r="H35" i="5"/>
  <c r="D35" i="5"/>
  <c r="D34" i="5"/>
  <c r="E29" i="5"/>
  <c r="F29" i="5"/>
  <c r="F31" i="5" s="1"/>
  <c r="G29" i="5"/>
  <c r="H29" i="5"/>
  <c r="E30" i="5"/>
  <c r="F30" i="5"/>
  <c r="G30" i="5"/>
  <c r="H30" i="5"/>
  <c r="D30" i="5"/>
  <c r="D29" i="5"/>
  <c r="D31" i="5" s="1"/>
  <c r="E24" i="5"/>
  <c r="F24" i="5"/>
  <c r="F26" i="5" s="1"/>
  <c r="G24" i="5"/>
  <c r="H24" i="5"/>
  <c r="E25" i="5"/>
  <c r="F25" i="5"/>
  <c r="G25" i="5"/>
  <c r="H25" i="5"/>
  <c r="D24" i="5"/>
  <c r="D25" i="5"/>
  <c r="E17" i="5"/>
  <c r="F17" i="5"/>
  <c r="G17" i="5"/>
  <c r="H17" i="5"/>
  <c r="E18" i="5"/>
  <c r="F18" i="5"/>
  <c r="G18" i="5"/>
  <c r="H18" i="5"/>
  <c r="D18" i="5"/>
  <c r="D17" i="5"/>
  <c r="E12" i="5"/>
  <c r="F12" i="5"/>
  <c r="G12" i="5"/>
  <c r="H12" i="5"/>
  <c r="E13" i="5"/>
  <c r="F13" i="5"/>
  <c r="G13" i="5"/>
  <c r="H13" i="5"/>
  <c r="D13" i="5"/>
  <c r="D12" i="5"/>
  <c r="E7" i="5"/>
  <c r="F7" i="5"/>
  <c r="G7" i="5"/>
  <c r="H7" i="5"/>
  <c r="E8" i="5"/>
  <c r="F8" i="5"/>
  <c r="G8" i="5"/>
  <c r="H8" i="5"/>
  <c r="D8" i="5"/>
  <c r="D7" i="5"/>
  <c r="D1" i="12" l="1"/>
  <c r="E49" i="12"/>
  <c r="E51" i="12"/>
  <c r="E50" i="12"/>
  <c r="F6" i="7"/>
  <c r="H43" i="5"/>
  <c r="F19" i="5"/>
  <c r="H14" i="5"/>
  <c r="E95" i="5"/>
  <c r="H19" i="5"/>
  <c r="G26" i="5"/>
  <c r="D26" i="5"/>
  <c r="D122" i="5"/>
  <c r="G139" i="5"/>
  <c r="F36" i="5"/>
  <c r="F105" i="5"/>
  <c r="G117" i="5"/>
  <c r="H36" i="5"/>
  <c r="E117" i="5"/>
  <c r="H65" i="5"/>
  <c r="F139" i="5"/>
  <c r="H105" i="5"/>
  <c r="G9" i="5"/>
  <c r="D95" i="5"/>
  <c r="D19" i="5"/>
  <c r="E48" i="5"/>
  <c r="G14" i="5"/>
  <c r="F43" i="5"/>
  <c r="H48" i="5"/>
  <c r="F9" i="5"/>
  <c r="F70" i="5"/>
  <c r="G87" i="5"/>
  <c r="D14" i="5"/>
  <c r="D112" i="5"/>
  <c r="G48" i="5"/>
  <c r="G122" i="5"/>
  <c r="E129" i="5"/>
  <c r="G43" i="5"/>
  <c r="F48" i="5"/>
  <c r="E70" i="5"/>
  <c r="G19" i="5"/>
  <c r="E31" i="5"/>
  <c r="H70" i="5"/>
  <c r="F77" i="5"/>
  <c r="D87" i="5"/>
  <c r="D36" i="5"/>
  <c r="G70" i="5"/>
  <c r="E77" i="5"/>
  <c r="G112" i="5"/>
  <c r="D82" i="5"/>
  <c r="G95" i="5"/>
  <c r="H9" i="5"/>
  <c r="F87" i="5"/>
  <c r="F95" i="5"/>
  <c r="E14" i="5"/>
  <c r="D77" i="5"/>
  <c r="E87" i="5"/>
  <c r="D48" i="5"/>
  <c r="E134" i="5"/>
  <c r="H26" i="5"/>
  <c r="H60" i="5"/>
  <c r="F65" i="5"/>
  <c r="E122" i="5"/>
  <c r="G36" i="5"/>
  <c r="E65" i="5"/>
  <c r="F117" i="5"/>
  <c r="F122" i="5"/>
  <c r="D9" i="5"/>
  <c r="H53" i="5"/>
  <c r="F60" i="5"/>
  <c r="D70" i="5"/>
  <c r="F82" i="5"/>
  <c r="F112" i="5"/>
  <c r="E9" i="5"/>
  <c r="H117" i="5"/>
  <c r="E26" i="5"/>
  <c r="H31" i="5"/>
  <c r="E36" i="5"/>
  <c r="G53" i="5"/>
  <c r="E60" i="5"/>
  <c r="E82" i="5"/>
  <c r="H87" i="5"/>
  <c r="H95" i="5"/>
  <c r="G100" i="5"/>
  <c r="G105" i="5"/>
  <c r="E19" i="5"/>
  <c r="F53" i="5"/>
  <c r="H82" i="5"/>
  <c r="G82" i="5"/>
  <c r="E100" i="5"/>
  <c r="E105" i="5"/>
  <c r="H122" i="5"/>
  <c r="G65" i="5"/>
  <c r="D60" i="5"/>
  <c r="D105" i="5"/>
  <c r="E53" i="5"/>
  <c r="G31" i="5"/>
  <c r="E112" i="5"/>
  <c r="H134" i="5"/>
  <c r="H100" i="5"/>
  <c r="E43" i="5"/>
  <c r="G60" i="5"/>
  <c r="F100" i="5"/>
  <c r="H112" i="5"/>
  <c r="H77" i="5"/>
  <c r="G77" i="5"/>
  <c r="G129" i="5"/>
  <c r="H139" i="5"/>
  <c r="F14" i="5"/>
  <c r="C1" i="12" l="1"/>
  <c r="D49" i="12"/>
  <c r="D50" i="12"/>
  <c r="D51" i="12"/>
  <c r="D5" i="12"/>
  <c r="D17" i="12"/>
  <c r="D15" i="12"/>
  <c r="D3" i="12"/>
  <c r="D14" i="12"/>
  <c r="D13" i="12"/>
  <c r="D10" i="12"/>
  <c r="D8" i="12"/>
  <c r="D22" i="12"/>
  <c r="D23" i="12"/>
  <c r="D24" i="12"/>
  <c r="D25" i="12"/>
  <c r="D26" i="12"/>
  <c r="D27" i="12"/>
  <c r="D28" i="12"/>
  <c r="D29" i="12"/>
  <c r="D30" i="12"/>
  <c r="D31" i="12"/>
  <c r="F24" i="7" s="1"/>
  <c r="D32" i="12"/>
  <c r="D33" i="12"/>
  <c r="D34" i="12"/>
  <c r="D35" i="12"/>
  <c r="D36" i="12"/>
  <c r="D37" i="12"/>
  <c r="D38" i="12"/>
  <c r="D39" i="12"/>
  <c r="D40" i="12"/>
  <c r="D41" i="12"/>
  <c r="D42" i="12"/>
  <c r="D43" i="12"/>
  <c r="D44" i="12"/>
  <c r="D45" i="12"/>
  <c r="D46" i="12"/>
  <c r="D47" i="12"/>
  <c r="D48" i="12"/>
  <c r="D52" i="12"/>
  <c r="D53" i="12"/>
  <c r="D54" i="12"/>
  <c r="D55" i="12"/>
  <c r="D56" i="12"/>
  <c r="D57" i="12"/>
  <c r="D58" i="12"/>
  <c r="F49" i="7" s="1"/>
  <c r="D59" i="12"/>
  <c r="F50" i="7" s="1"/>
  <c r="D60" i="12"/>
  <c r="D4" i="12"/>
  <c r="D16" i="12"/>
  <c r="D18" i="12"/>
  <c r="D66" i="12"/>
  <c r="D67" i="12"/>
  <c r="D12" i="12"/>
  <c r="D11" i="12"/>
  <c r="D65" i="12"/>
  <c r="D9" i="12"/>
  <c r="D6" i="12"/>
  <c r="D21" i="12"/>
  <c r="D7" i="12"/>
  <c r="D19" i="12"/>
  <c r="E6" i="7"/>
  <c r="F39" i="7"/>
  <c r="F38" i="7"/>
  <c r="F40" i="7"/>
  <c r="F15" i="7"/>
  <c r="F12" i="7"/>
  <c r="F16" i="7"/>
  <c r="F9" i="7"/>
  <c r="F10" i="7"/>
  <c r="F8" i="7"/>
  <c r="F18" i="7"/>
  <c r="C50" i="12" l="1"/>
  <c r="C49" i="12"/>
  <c r="C51" i="12"/>
  <c r="P40" i="7"/>
  <c r="O39" i="7"/>
  <c r="P38" i="7"/>
  <c r="O38" i="7"/>
  <c r="P39" i="7"/>
  <c r="O40" i="7"/>
  <c r="N39" i="7"/>
  <c r="N38" i="7"/>
  <c r="N40" i="7"/>
  <c r="M39" i="7"/>
  <c r="M40" i="7"/>
  <c r="M38" i="7"/>
  <c r="L39" i="7"/>
  <c r="L40" i="7"/>
  <c r="L38" i="7"/>
  <c r="K38" i="7"/>
  <c r="K39" i="7"/>
  <c r="K40" i="7"/>
  <c r="J39" i="7"/>
  <c r="J40" i="7"/>
  <c r="J38" i="7"/>
  <c r="I38" i="7"/>
  <c r="I39" i="7"/>
  <c r="I40" i="7"/>
  <c r="C22" i="12"/>
  <c r="C23" i="12"/>
  <c r="C24" i="12"/>
  <c r="C25" i="12"/>
  <c r="C26" i="12"/>
  <c r="E18" i="7" s="1"/>
  <c r="C27" i="12"/>
  <c r="C28" i="12"/>
  <c r="E20" i="7" s="1"/>
  <c r="C29" i="12"/>
  <c r="C30" i="12"/>
  <c r="E23" i="7" s="1"/>
  <c r="C31" i="12"/>
  <c r="C32" i="12"/>
  <c r="C33" i="12"/>
  <c r="C34" i="12"/>
  <c r="C35" i="12"/>
  <c r="C36" i="12"/>
  <c r="C37" i="12"/>
  <c r="C38" i="12"/>
  <c r="C39" i="12"/>
  <c r="E16" i="7" s="1"/>
  <c r="C40" i="12"/>
  <c r="E29" i="7" s="1"/>
  <c r="C41" i="12"/>
  <c r="E30" i="7" s="1"/>
  <c r="C42" i="12"/>
  <c r="E31" i="7" s="1"/>
  <c r="C43" i="12"/>
  <c r="C44" i="12"/>
  <c r="C45" i="12"/>
  <c r="C46" i="12"/>
  <c r="C47" i="12"/>
  <c r="C48" i="12"/>
  <c r="C52" i="12"/>
  <c r="C53" i="12"/>
  <c r="C54" i="12"/>
  <c r="E45" i="7" s="1"/>
  <c r="C55" i="12"/>
  <c r="E46" i="7" s="1"/>
  <c r="C56" i="12"/>
  <c r="E47" i="7" s="1"/>
  <c r="C57" i="12"/>
  <c r="E48" i="7" s="1"/>
  <c r="C58" i="12"/>
  <c r="E49" i="7" s="1"/>
  <c r="C59" i="12"/>
  <c r="E50" i="7" s="1"/>
  <c r="C60" i="12"/>
  <c r="C4" i="12"/>
  <c r="C16" i="12"/>
  <c r="C21" i="12"/>
  <c r="C15" i="12"/>
  <c r="C19" i="2" s="1"/>
  <c r="C14" i="12"/>
  <c r="C18" i="2" s="1"/>
  <c r="C19" i="12"/>
  <c r="C25" i="2" s="1"/>
  <c r="C5" i="12"/>
  <c r="C7" i="2" s="1"/>
  <c r="C66" i="12"/>
  <c r="C13" i="12"/>
  <c r="C16" i="2" s="1"/>
  <c r="C7" i="12"/>
  <c r="C9" i="12"/>
  <c r="C17" i="12"/>
  <c r="C67" i="12"/>
  <c r="C12" i="12"/>
  <c r="H38" i="7"/>
  <c r="H40" i="7"/>
  <c r="C11" i="12"/>
  <c r="C3" i="12"/>
  <c r="H39" i="7"/>
  <c r="C65" i="12"/>
  <c r="C10" i="12"/>
  <c r="C12" i="2" s="1"/>
  <c r="C8" i="12"/>
  <c r="C6" i="12"/>
  <c r="C18" i="12"/>
  <c r="J50" i="7"/>
  <c r="G50" i="7"/>
  <c r="G39" i="7"/>
  <c r="N21" i="2"/>
  <c r="J18" i="7"/>
  <c r="K8" i="7"/>
  <c r="H27" i="7"/>
  <c r="I8" i="7"/>
  <c r="M25" i="2"/>
  <c r="L9" i="7"/>
  <c r="K9" i="7"/>
  <c r="O15" i="7"/>
  <c r="N14" i="7"/>
  <c r="M27" i="7"/>
  <c r="M21" i="2"/>
  <c r="I19" i="2"/>
  <c r="J16" i="2"/>
  <c r="I24" i="2"/>
  <c r="G6" i="2"/>
  <c r="H9" i="2"/>
  <c r="D7" i="2"/>
  <c r="G19" i="2"/>
  <c r="I25" i="2"/>
  <c r="F6" i="2"/>
  <c r="J7" i="2"/>
  <c r="F10" i="2"/>
  <c r="H14" i="2"/>
  <c r="K20" i="2"/>
  <c r="N12" i="7"/>
  <c r="K36" i="7"/>
  <c r="K30" i="7"/>
  <c r="L45" i="7"/>
  <c r="J32" i="7"/>
  <c r="J20" i="7"/>
  <c r="I34" i="7"/>
  <c r="I23" i="7"/>
  <c r="H44" i="7"/>
  <c r="G36" i="7"/>
  <c r="G30" i="7"/>
  <c r="F43" i="7"/>
  <c r="P43" i="7"/>
  <c r="O34" i="7"/>
  <c r="O26" i="7"/>
  <c r="N48" i="7"/>
  <c r="N23" i="7"/>
  <c r="M47" i="7"/>
  <c r="M21" i="7"/>
  <c r="M11" i="7"/>
  <c r="N11" i="2"/>
  <c r="F27" i="7"/>
  <c r="N18" i="7"/>
  <c r="D16" i="2"/>
  <c r="C21" i="2"/>
  <c r="K34" i="7"/>
  <c r="H23" i="7"/>
  <c r="P11" i="7"/>
  <c r="G24" i="7"/>
  <c r="G47" i="7"/>
  <c r="N31" i="7"/>
  <c r="N14" i="2"/>
  <c r="H19" i="7"/>
  <c r="L14" i="2"/>
  <c r="L12" i="2"/>
  <c r="L26" i="7"/>
  <c r="I44" i="7"/>
  <c r="M44" i="7"/>
  <c r="J13" i="7"/>
  <c r="C11" i="2"/>
  <c r="K25" i="2"/>
  <c r="C10" i="2"/>
  <c r="I36" i="7"/>
  <c r="F45" i="7"/>
  <c r="N44" i="7"/>
  <c r="I19" i="7"/>
  <c r="P10" i="7"/>
  <c r="M5" i="2"/>
  <c r="J49" i="7"/>
  <c r="G49" i="7"/>
  <c r="G38" i="7"/>
  <c r="N13" i="2"/>
  <c r="J9" i="7"/>
  <c r="I16" i="7"/>
  <c r="H24" i="7"/>
  <c r="G16" i="7"/>
  <c r="M9" i="2"/>
  <c r="M10" i="2"/>
  <c r="P16" i="7"/>
  <c r="O14" i="7"/>
  <c r="N13" i="7"/>
  <c r="M24" i="7"/>
  <c r="M11" i="2"/>
  <c r="J20" i="2"/>
  <c r="I14" i="2"/>
  <c r="H21" i="2"/>
  <c r="D5" i="2"/>
  <c r="F7" i="2"/>
  <c r="C6" i="2"/>
  <c r="F18" i="2"/>
  <c r="H24" i="2"/>
  <c r="F16" i="2"/>
  <c r="C20" i="2"/>
  <c r="E9" i="2"/>
  <c r="G13" i="2"/>
  <c r="J19" i="2"/>
  <c r="M12" i="7"/>
  <c r="K44" i="7"/>
  <c r="L21" i="7"/>
  <c r="J46" i="7"/>
  <c r="L36" i="7"/>
  <c r="I33" i="7"/>
  <c r="I21" i="7"/>
  <c r="H36" i="7"/>
  <c r="H30" i="7"/>
  <c r="G43" i="7"/>
  <c r="F35" i="7"/>
  <c r="F29" i="7"/>
  <c r="P34" i="7"/>
  <c r="P26" i="7"/>
  <c r="O48" i="7"/>
  <c r="O23" i="7"/>
  <c r="N47" i="7"/>
  <c r="N21" i="7"/>
  <c r="M33" i="7"/>
  <c r="M20" i="7"/>
  <c r="N5" i="2"/>
  <c r="J16" i="7"/>
  <c r="O19" i="7"/>
  <c r="E10" i="2"/>
  <c r="J12" i="2"/>
  <c r="K12" i="7"/>
  <c r="I31" i="7"/>
  <c r="F11" i="7"/>
  <c r="I24" i="7"/>
  <c r="O18" i="7"/>
  <c r="K14" i="2"/>
  <c r="L6" i="2"/>
  <c r="J43" i="7"/>
  <c r="G11" i="7"/>
  <c r="N37" i="7"/>
  <c r="N10" i="2"/>
  <c r="G19" i="7"/>
  <c r="D12" i="2"/>
  <c r="I7" i="2"/>
  <c r="I12" i="7"/>
  <c r="L33" i="7"/>
  <c r="P45" i="7"/>
  <c r="K49" i="7"/>
  <c r="L24" i="7"/>
  <c r="J5" i="2"/>
  <c r="G9" i="2"/>
  <c r="H12" i="7"/>
  <c r="L29" i="7"/>
  <c r="P31" i="7"/>
  <c r="M29" i="7"/>
  <c r="H15" i="7"/>
  <c r="M15" i="7"/>
  <c r="H11" i="2"/>
  <c r="O50" i="7"/>
  <c r="L50" i="7"/>
  <c r="G40" i="7"/>
  <c r="N20" i="2"/>
  <c r="I10" i="7"/>
  <c r="I15" i="7"/>
  <c r="H8" i="7"/>
  <c r="G15" i="7"/>
  <c r="N8" i="7"/>
  <c r="M8" i="7"/>
  <c r="P15" i="7"/>
  <c r="O13" i="7"/>
  <c r="N27" i="7"/>
  <c r="M19" i="7"/>
  <c r="K21" i="2"/>
  <c r="C5" i="2"/>
  <c r="H13" i="2"/>
  <c r="G20" i="2"/>
  <c r="H25" i="2"/>
  <c r="E6" i="2"/>
  <c r="F25" i="2"/>
  <c r="E16" i="2"/>
  <c r="G21" i="2"/>
  <c r="G18" i="2"/>
  <c r="K5" i="2"/>
  <c r="F12" i="2"/>
  <c r="I18" i="2"/>
  <c r="L48" i="7"/>
  <c r="K43" i="7"/>
  <c r="J37" i="7"/>
  <c r="J31" i="7"/>
  <c r="I47" i="7"/>
  <c r="I11" i="7"/>
  <c r="H43" i="7"/>
  <c r="G35" i="7"/>
  <c r="G29" i="7"/>
  <c r="F34" i="7"/>
  <c r="F26" i="7"/>
  <c r="P48" i="7"/>
  <c r="P23" i="7"/>
  <c r="O47" i="7"/>
  <c r="O21" i="7"/>
  <c r="N33" i="7"/>
  <c r="N20" i="7"/>
  <c r="M46" i="7"/>
  <c r="I49" i="7"/>
  <c r="G27" i="7"/>
  <c r="F14" i="2"/>
  <c r="L16" i="2"/>
  <c r="M6" i="2"/>
  <c r="G21" i="7"/>
  <c r="N45" i="7"/>
  <c r="M14" i="2"/>
  <c r="L13" i="7"/>
  <c r="D19" i="2"/>
  <c r="L25" i="2"/>
  <c r="K21" i="7"/>
  <c r="H33" i="7"/>
  <c r="P32" i="7"/>
  <c r="K50" i="7"/>
  <c r="L27" i="7"/>
  <c r="I5" i="2"/>
  <c r="K11" i="7"/>
  <c r="H11" i="7"/>
  <c r="O37" i="7"/>
  <c r="P18" i="7"/>
  <c r="L11" i="2"/>
  <c r="J14" i="2"/>
  <c r="K20" i="7"/>
  <c r="H20" i="7"/>
  <c r="O36" i="7"/>
  <c r="G10" i="7"/>
  <c r="M13" i="2"/>
  <c r="O49" i="7"/>
  <c r="N7" i="2"/>
  <c r="N12" i="2"/>
  <c r="J8" i="7"/>
  <c r="I14" i="7"/>
  <c r="F14" i="7"/>
  <c r="G14" i="7"/>
  <c r="L16" i="7"/>
  <c r="K16" i="7"/>
  <c r="P14" i="7"/>
  <c r="O27" i="7"/>
  <c r="N24" i="7"/>
  <c r="M18" i="7"/>
  <c r="H18" i="2"/>
  <c r="G25" i="2"/>
  <c r="G12" i="2"/>
  <c r="F19" i="2"/>
  <c r="G24" i="2"/>
  <c r="L5" i="2"/>
  <c r="D21" i="2"/>
  <c r="D14" i="2"/>
  <c r="F20" i="2"/>
  <c r="I6" i="2"/>
  <c r="E25" i="2"/>
  <c r="H19" i="2"/>
  <c r="E11" i="2"/>
  <c r="H16" i="2"/>
  <c r="L34" i="7"/>
  <c r="K35" i="7"/>
  <c r="K29" i="7"/>
  <c r="J45" i="7"/>
  <c r="L46" i="7"/>
  <c r="I32" i="7"/>
  <c r="I20" i="7"/>
  <c r="H35" i="7"/>
  <c r="H29" i="7"/>
  <c r="G34" i="7"/>
  <c r="G26" i="7"/>
  <c r="F48" i="7"/>
  <c r="F23" i="7"/>
  <c r="P33" i="7"/>
  <c r="P21" i="7"/>
  <c r="O33" i="7"/>
  <c r="O20" i="7"/>
  <c r="N46" i="7"/>
  <c r="N11" i="7"/>
  <c r="M32" i="7"/>
  <c r="M31" i="7"/>
  <c r="M49" i="7"/>
  <c r="L14" i="7"/>
  <c r="F24" i="2"/>
  <c r="L10" i="2"/>
  <c r="F13" i="2"/>
  <c r="J44" i="7"/>
  <c r="G33" i="7"/>
  <c r="N18" i="2"/>
  <c r="K13" i="7"/>
  <c r="D9" i="2"/>
  <c r="I11" i="2"/>
  <c r="L23" i="7"/>
  <c r="L47" i="7"/>
  <c r="O45" i="7"/>
  <c r="N50" i="7"/>
  <c r="N9" i="7"/>
  <c r="J13" i="2"/>
  <c r="D11" i="2"/>
  <c r="F46" i="7"/>
  <c r="H16" i="7"/>
  <c r="M16" i="7"/>
  <c r="H6" i="2"/>
  <c r="L20" i="7"/>
  <c r="I30" i="7"/>
  <c r="P37" i="7"/>
  <c r="P49" i="7"/>
  <c r="L19" i="7"/>
  <c r="L19" i="2"/>
  <c r="N49" i="7"/>
  <c r="I50" i="7"/>
  <c r="N6" i="2"/>
  <c r="N19" i="2"/>
  <c r="L8" i="7"/>
  <c r="I13" i="7"/>
  <c r="F13" i="7"/>
  <c r="G13" i="7"/>
  <c r="L15" i="7"/>
  <c r="K15" i="7"/>
  <c r="P13" i="7"/>
  <c r="O24" i="7"/>
  <c r="N19" i="7"/>
  <c r="M10" i="7"/>
  <c r="G16" i="2"/>
  <c r="D20" i="2"/>
  <c r="F11" i="2"/>
  <c r="E18" i="2"/>
  <c r="F21" i="2"/>
  <c r="E24" i="2"/>
  <c r="M19" i="2"/>
  <c r="C13" i="2"/>
  <c r="E19" i="2"/>
  <c r="K13" i="2"/>
  <c r="D24" i="2"/>
  <c r="L9" i="2"/>
  <c r="D10" i="2"/>
  <c r="G14" i="2"/>
  <c r="L12" i="7"/>
  <c r="L30" i="7"/>
  <c r="K48" i="7"/>
  <c r="K23" i="7"/>
  <c r="J36" i="7"/>
  <c r="J30" i="7"/>
  <c r="L32" i="7"/>
  <c r="I46" i="7"/>
  <c r="L37" i="7"/>
  <c r="H48" i="7"/>
  <c r="H26" i="7"/>
  <c r="G48" i="7"/>
  <c r="G23" i="7"/>
  <c r="F33" i="7"/>
  <c r="F21" i="7"/>
  <c r="P47" i="7"/>
  <c r="P20" i="7"/>
  <c r="O46" i="7"/>
  <c r="O11" i="7"/>
  <c r="N32" i="7"/>
  <c r="M37" i="7"/>
  <c r="L49" i="7"/>
  <c r="I27" i="7"/>
  <c r="M9" i="7"/>
  <c r="E20" i="2"/>
  <c r="C9" i="2"/>
  <c r="I37" i="7"/>
  <c r="F47" i="7"/>
  <c r="M45" i="7"/>
  <c r="J15" i="7"/>
  <c r="N10" i="7"/>
  <c r="E14" i="2"/>
  <c r="J12" i="7"/>
  <c r="I45" i="7"/>
  <c r="F20" i="7"/>
  <c r="M30" i="7"/>
  <c r="I9" i="7"/>
  <c r="K27" i="7"/>
  <c r="M12" i="2"/>
  <c r="H10" i="2"/>
  <c r="K33" i="7"/>
  <c r="H47" i="7"/>
  <c r="O31" i="7"/>
  <c r="N25" i="2"/>
  <c r="G18" i="7"/>
  <c r="E21" i="2"/>
  <c r="K11" i="2"/>
  <c r="K32" i="7"/>
  <c r="H32" i="7"/>
  <c r="O30" i="7"/>
  <c r="H50" i="7"/>
  <c r="K19" i="7"/>
  <c r="K12" i="2"/>
  <c r="H49" i="7"/>
  <c r="M16" i="2"/>
  <c r="I18" i="7"/>
  <c r="J24" i="7"/>
  <c r="H14" i="7"/>
  <c r="G9" i="7"/>
  <c r="G8" i="7"/>
  <c r="L18" i="7"/>
  <c r="K18" i="7"/>
  <c r="P9" i="7"/>
  <c r="N16" i="7"/>
  <c r="M14" i="7"/>
  <c r="M20" i="2"/>
  <c r="J6" i="2"/>
  <c r="C24" i="2"/>
  <c r="F5" i="2"/>
  <c r="J9" i="2"/>
  <c r="J11" i="2"/>
  <c r="G10" i="2"/>
  <c r="I21" i="2"/>
  <c r="D13" i="2"/>
  <c r="I9" i="2"/>
  <c r="D6" i="2"/>
  <c r="H12" i="2"/>
  <c r="J18" i="2"/>
  <c r="H5" i="2"/>
  <c r="K6" i="2"/>
  <c r="P12" i="7"/>
  <c r="K37" i="7"/>
  <c r="K31" i="7"/>
  <c r="J47" i="7"/>
  <c r="J21" i="7"/>
  <c r="I35" i="7"/>
  <c r="I29" i="7"/>
  <c r="H37" i="7"/>
  <c r="H31" i="7"/>
  <c r="G37" i="7"/>
  <c r="G31" i="7"/>
  <c r="F44" i="7"/>
  <c r="P36" i="7"/>
  <c r="P30" i="7"/>
  <c r="O35" i="7"/>
  <c r="O29" i="7"/>
  <c r="N43" i="7"/>
  <c r="M48" i="7"/>
  <c r="M23" i="7"/>
  <c r="N34" i="7"/>
  <c r="M34" i="7"/>
  <c r="K14" i="7"/>
  <c r="M7" i="2"/>
  <c r="L44" i="7"/>
  <c r="O32" i="7"/>
  <c r="M18" i="2"/>
  <c r="F19" i="7"/>
  <c r="E13" i="2"/>
  <c r="K9" i="2"/>
  <c r="E12" i="2"/>
  <c r="F32" i="7"/>
  <c r="M36" i="7"/>
  <c r="J14" i="7"/>
  <c r="O10" i="7"/>
  <c r="D25" i="2"/>
  <c r="K16" i="2"/>
  <c r="J35" i="7"/>
  <c r="G32" i="7"/>
  <c r="N36" i="7"/>
  <c r="N16" i="2"/>
  <c r="H18" i="7"/>
  <c r="O9" i="7"/>
  <c r="I12" i="2"/>
  <c r="J23" i="7"/>
  <c r="G46" i="7"/>
  <c r="N9" i="2"/>
  <c r="H10" i="7"/>
  <c r="K7" i="2"/>
  <c r="J21" i="2"/>
  <c r="M50" i="7"/>
  <c r="N24" i="2"/>
  <c r="J19" i="7"/>
  <c r="J10" i="7"/>
  <c r="H13" i="7"/>
  <c r="H9" i="7"/>
  <c r="O8" i="7"/>
  <c r="L10" i="7"/>
  <c r="K10" i="7"/>
  <c r="O16" i="7"/>
  <c r="N15" i="7"/>
  <c r="M13" i="7"/>
  <c r="M24" i="2"/>
  <c r="L24" i="2"/>
  <c r="K18" i="2"/>
  <c r="J25" i="2"/>
  <c r="H7" i="2"/>
  <c r="I10" i="2"/>
  <c r="F9" i="2"/>
  <c r="H20" i="2"/>
  <c r="E5" i="2"/>
  <c r="G7" i="2"/>
  <c r="I20" i="2"/>
  <c r="G11" i="2"/>
  <c r="I16" i="2"/>
  <c r="L21" i="2"/>
  <c r="O12" i="7"/>
  <c r="K45" i="7"/>
  <c r="L31" i="7"/>
  <c r="J33" i="7"/>
  <c r="J11" i="7"/>
  <c r="I48" i="7"/>
  <c r="I26" i="7"/>
  <c r="H45" i="7"/>
  <c r="G44" i="7"/>
  <c r="F36" i="7"/>
  <c r="F30" i="7"/>
  <c r="P35" i="7"/>
  <c r="P29" i="7"/>
  <c r="O43" i="7"/>
  <c r="N26" i="7"/>
  <c r="M26" i="7"/>
  <c r="P27" i="7"/>
  <c r="D18" i="2"/>
  <c r="K26" i="7"/>
  <c r="H34" i="7"/>
  <c r="P46" i="7"/>
  <c r="P50" i="7"/>
  <c r="P24" i="7"/>
  <c r="C14" i="2"/>
  <c r="L18" i="2"/>
  <c r="K47" i="7"/>
  <c r="H21" i="7"/>
  <c r="P19" i="7"/>
  <c r="G5" i="2"/>
  <c r="K24" i="2"/>
  <c r="J29" i="7"/>
  <c r="G20" i="7"/>
  <c r="N30" i="7"/>
  <c r="K24" i="7"/>
  <c r="L13" i="2"/>
  <c r="L20" i="2"/>
  <c r="J48" i="7"/>
  <c r="M35" i="7"/>
  <c r="J27" i="7"/>
  <c r="P8" i="7"/>
  <c r="K10" i="2"/>
  <c r="K19" i="2"/>
  <c r="J34" i="7"/>
  <c r="M43" i="7"/>
  <c r="F37" i="7"/>
  <c r="J26" i="7"/>
  <c r="O44" i="7"/>
  <c r="L11" i="7"/>
  <c r="L7" i="2"/>
  <c r="N35" i="7"/>
  <c r="J24" i="2"/>
  <c r="J10" i="2"/>
  <c r="I43" i="7"/>
  <c r="N29" i="7"/>
  <c r="H46" i="7"/>
  <c r="G12" i="7"/>
  <c r="L43" i="7"/>
  <c r="G45" i="7"/>
  <c r="F31" i="7"/>
  <c r="E7" i="2"/>
  <c r="K46" i="7"/>
  <c r="I13" i="2"/>
  <c r="L35" i="7"/>
  <c r="P44" i="7"/>
  <c r="E38" i="7"/>
  <c r="E40" i="7"/>
  <c r="E39" i="7"/>
  <c r="E8" i="7"/>
  <c r="E33" i="7"/>
  <c r="E21" i="7"/>
  <c r="E19" i="7"/>
  <c r="E13" i="7"/>
  <c r="E11" i="7"/>
  <c r="E32" i="7"/>
  <c r="E24" i="7"/>
  <c r="E43" i="7"/>
  <c r="E9" i="7"/>
  <c r="E36" i="7"/>
  <c r="E27" i="7"/>
  <c r="E37" i="7"/>
  <c r="E15" i="7"/>
  <c r="E14" i="7"/>
  <c r="E12" i="7"/>
  <c r="E44" i="7"/>
  <c r="E35" i="7"/>
  <c r="E10" i="7"/>
  <c r="E34" i="7"/>
  <c r="E26" i="7"/>
</calcChain>
</file>

<file path=xl/sharedStrings.xml><?xml version="1.0" encoding="utf-8"?>
<sst xmlns="http://schemas.openxmlformats.org/spreadsheetml/2006/main" count="1132" uniqueCount="431">
  <si>
    <t xml:space="preserve">Health Definitions </t>
  </si>
  <si>
    <t>Deterioration</t>
  </si>
  <si>
    <t>The number of referrals ending the period having finished the course of treatment where the following is true
- there are two or more PHQ-9 scores and two or more ADSM scores ('known as paired scores')
- where there is an increase form the first to the last score on either the PHQ-9 measure or the ADSM measure, or both, that is greater than the reliable change threshold for that measure
- neither the PHQ-9 measure nor the ADSM measure has a decrease form the first to the last score that is grater than the reliable change threshold for that measure</t>
  </si>
  <si>
    <t>Improvement</t>
  </si>
  <si>
    <t>There is a clinically significant improvement in condition following the course of treatment.  Measured based on first and last scores on patient questionnaire</t>
  </si>
  <si>
    <t>Recovery</t>
  </si>
  <si>
    <t>A referral has moved to recovery if they were defined as a clinical case at the star of their treatment (at 'caseness') but not when they finish the course of treatment.</t>
  </si>
  <si>
    <t>Reliable recovery</t>
  </si>
  <si>
    <t>A referral is reliably recovered if they meet the criteria for both the improvement and recovery measures</t>
  </si>
  <si>
    <t>Suffolk SEND Programme Outcomes and KPIs</t>
  </si>
  <si>
    <t>EHCPs</t>
  </si>
  <si>
    <t>Data &gt;</t>
  </si>
  <si>
    <t>Annual Reviews</t>
  </si>
  <si>
    <t>Education</t>
  </si>
  <si>
    <t>Suspensions and Exclusions</t>
  </si>
  <si>
    <t>Academic year 2022-23</t>
  </si>
  <si>
    <t>All Pupils</t>
  </si>
  <si>
    <t>Suspensions</t>
  </si>
  <si>
    <t>Exclusions</t>
  </si>
  <si>
    <t xml:space="preserve"> Primary School</t>
  </si>
  <si>
    <t xml:space="preserve"> Secondary School</t>
  </si>
  <si>
    <t xml:space="preserve"> Special School</t>
  </si>
  <si>
    <t xml:space="preserve"> PRU</t>
  </si>
  <si>
    <t>Total</t>
  </si>
  <si>
    <t>Pupils with EHCP</t>
  </si>
  <si>
    <t>Pupils with SEN Support</t>
  </si>
  <si>
    <t>Post 16 Participation</t>
  </si>
  <si>
    <t>Local Offer</t>
  </si>
  <si>
    <t>Data&gt;</t>
  </si>
  <si>
    <t>Not in Employment, Education or Training (NEET)</t>
  </si>
  <si>
    <t>Service users are aware of and use the local offer website</t>
  </si>
  <si>
    <t>SEND</t>
  </si>
  <si>
    <t>Suffolk</t>
  </si>
  <si>
    <t>Rolling 12 month data</t>
  </si>
  <si>
    <t xml:space="preserve">EHCPs issued </t>
  </si>
  <si>
    <t>EHCPs issued within target period of 20 weeks (excluding exceptions)</t>
  </si>
  <si>
    <t>% of EHCPs issued within target period of 20 weeks (excluding exceptions)</t>
  </si>
  <si>
    <t>Acad. YTD % of EHCPs issued within target period of 20 weeks (excluding exceptions)</t>
  </si>
  <si>
    <t>20-22 weeks</t>
  </si>
  <si>
    <t>23-25 weeks</t>
  </si>
  <si>
    <t>26-29 weeks</t>
  </si>
  <si>
    <t>30-34 weeks</t>
  </si>
  <si>
    <t>35 weeks +</t>
  </si>
  <si>
    <t>Average Time</t>
  </si>
  <si>
    <t>Total number of EHC Plans in Suffolk</t>
  </si>
  <si>
    <t>Preschool (NCY -2 to -1)</t>
  </si>
  <si>
    <t>Primary (NCY 0 to 6)</t>
  </si>
  <si>
    <t>Secondary (NCY 7 to 11)</t>
  </si>
  <si>
    <t>Post 16 (NCY 12+)</t>
  </si>
  <si>
    <t>% of LA responses to annual review reports within 2 weeks of receipt</t>
  </si>
  <si>
    <t>Draft amended plans issued within 6 weeks from notification to parents</t>
  </si>
  <si>
    <t>Total number of Perm Exclusions (started)</t>
  </si>
  <si>
    <t>Permanent exclusions (started)</t>
  </si>
  <si>
    <t>Total number of Perm Exclusions (upheld)</t>
  </si>
  <si>
    <t>Permanent exclusions (upheld)</t>
  </si>
  <si>
    <t>Total number of Perm Exclusions (upheld, YTD)</t>
  </si>
  <si>
    <t>Permanent exclusions (upheld, YTD)</t>
  </si>
  <si>
    <t>Total number of Perm Exclusions -Children with an EHCP</t>
  </si>
  <si>
    <t>Children with an EHCP</t>
  </si>
  <si>
    <t>Total number of Perm Exclusions -Children with SEN Support</t>
  </si>
  <si>
    <t>Children with SEN Support</t>
  </si>
  <si>
    <t>Total number of Suspensions</t>
  </si>
  <si>
    <t>Suspensions rate (YTD)</t>
  </si>
  <si>
    <t>Total number of Suspensions -Children with an EHCP</t>
  </si>
  <si>
    <t>Suspensions Children with an EHCP</t>
  </si>
  <si>
    <t>Total number of Suspensions -Children with SEN Support</t>
  </si>
  <si>
    <t>Suspensions Children with SEN Support</t>
  </si>
  <si>
    <t>Permanent exclusions for children with an EHCP as a % of all children with an EHCP</t>
  </si>
  <si>
    <t>Children with an EHCP as a % of all children with an EHCP</t>
  </si>
  <si>
    <t>Permanent exclusions for children with SEN Support as a % all children with SEN Support</t>
  </si>
  <si>
    <t>Children with SEN Support as a % all children with SEN Support</t>
  </si>
  <si>
    <t>Suspensions for children with an EHCP as a % of all children with an EHCP</t>
  </si>
  <si>
    <t>Suspensions Children with an EHCP as a % of all children with an EHCP</t>
  </si>
  <si>
    <t>Suspensions for children with SEN Support as a % of all children with SEN Support</t>
  </si>
  <si>
    <t>Suspensions Children with SEN Support as a % of all children with SEN Support</t>
  </si>
  <si>
    <t>Permanent Exclusions EHCP Pupils Number started</t>
  </si>
  <si>
    <t>Children with an EHCP Permanent exclusion (started)</t>
  </si>
  <si>
    <t>Permanent Exclusions EHCP Pupils Number Upheld</t>
  </si>
  <si>
    <t>Children with an EHCP (upheld)</t>
  </si>
  <si>
    <t>Permanent Exclusions EHCP Pupils  Number with a meeting date but not yet upheld</t>
  </si>
  <si>
    <t>Children with an EHCP Permanent exclusion (with meeting date, not yet upheld)</t>
  </si>
  <si>
    <t>Permanent Exclusions SEN Support Pupils Number started</t>
  </si>
  <si>
    <t>Children with an SEN Support Permanent exclusion (started)</t>
  </si>
  <si>
    <t>Permanent Exclusions SEN Support Pupils Number Upheld</t>
  </si>
  <si>
    <t>Children with SEN Support (upheld)</t>
  </si>
  <si>
    <t>Permanent Exclusions SEN Support Pupils  Number with a meeting date but not yet upheld</t>
  </si>
  <si>
    <t>Children with an SEN Support Permanent exclusion (with meeting date, not yet upheld)</t>
  </si>
  <si>
    <t>Primary No Sen</t>
  </si>
  <si>
    <t>Primary EHCP</t>
  </si>
  <si>
    <t>Primary SEN Support</t>
  </si>
  <si>
    <t>Secondary No Sen</t>
  </si>
  <si>
    <t>Secondary EHCP</t>
  </si>
  <si>
    <t>Secondary SEN Support</t>
  </si>
  <si>
    <t>Special No Sen</t>
  </si>
  <si>
    <t>Special EHCP</t>
  </si>
  <si>
    <t>Special SEN Support</t>
  </si>
  <si>
    <t>PRU No Sen</t>
  </si>
  <si>
    <t>PRU EHCP</t>
  </si>
  <si>
    <t>PRU SEN Support</t>
  </si>
  <si>
    <t>Suspensions Primary No Sen</t>
  </si>
  <si>
    <t>Suspensions Primary EHCP</t>
  </si>
  <si>
    <t>Suspensions Primary SEN Support</t>
  </si>
  <si>
    <t>Suspensions Secondary No Sen</t>
  </si>
  <si>
    <t>Suspensions Secondary EHCP</t>
  </si>
  <si>
    <t>Suspensions Secondary SEN Support</t>
  </si>
  <si>
    <t>Suspensions Special No Sen</t>
  </si>
  <si>
    <t>Suspensions Special EHCP</t>
  </si>
  <si>
    <t>Suspensions Special SEN Support</t>
  </si>
  <si>
    <t>Suspensions PRU No Sen</t>
  </si>
  <si>
    <t>Suspensions PRU EHCP</t>
  </si>
  <si>
    <t>Suspensions PRU SEN Support</t>
  </si>
  <si>
    <t>local Offer</t>
  </si>
  <si>
    <t>Monthly total</t>
  </si>
  <si>
    <t>New user</t>
  </si>
  <si>
    <t>Returning user</t>
  </si>
  <si>
    <t>LocalOfferMonth</t>
  </si>
  <si>
    <t>Previous years</t>
  </si>
  <si>
    <t>Suspensions rate</t>
  </si>
  <si>
    <t>Children with SEN Support as a % of all children with SEN Support</t>
  </si>
  <si>
    <t>Education (KPIs 2 and 3)</t>
  </si>
  <si>
    <t>Dashboard &gt;</t>
  </si>
  <si>
    <t>*Covid-19 lockdown started in March 2020  - numbers may subsequently have been affected</t>
  </si>
  <si>
    <t>Early Years Foundation Stage (EYFS)</t>
  </si>
  <si>
    <t>LA</t>
  </si>
  <si>
    <t>National</t>
  </si>
  <si>
    <t>LA National gap</t>
  </si>
  <si>
    <t>Good Level of Development</t>
  </si>
  <si>
    <t>Pupils with No SEN</t>
  </si>
  <si>
    <t>Pupils with SEN</t>
  </si>
  <si>
    <t>Pupils with SEN Gap</t>
  </si>
  <si>
    <t>Pupils with EHCP Gap</t>
  </si>
  <si>
    <t>Pupils with SEN Support Gap</t>
  </si>
  <si>
    <r>
      <t xml:space="preserve">Early Learning Goals (ELG) </t>
    </r>
    <r>
      <rPr>
        <sz val="11"/>
        <color theme="1"/>
        <rFont val="Segoe UI"/>
        <family val="2"/>
      </rPr>
      <t xml:space="preserve"> New for 2021/22   </t>
    </r>
    <r>
      <rPr>
        <b/>
        <sz val="11"/>
        <color theme="1"/>
        <rFont val="Segoe UI"/>
        <family val="2"/>
      </rPr>
      <t>see commentary</t>
    </r>
  </si>
  <si>
    <t xml:space="preserve"> - </t>
  </si>
  <si>
    <t>Key Stage 2</t>
  </si>
  <si>
    <t>Percentage of pupils Meeting the Expected Standard in Reading, Writing and Maths</t>
  </si>
  <si>
    <t>Key Stage 4</t>
  </si>
  <si>
    <t>9-4 in English and Maths - Achievement at GCSE</t>
  </si>
  <si>
    <t>Progress 8 Score - Progress between age 11 and 16 across 8 areas</t>
  </si>
  <si>
    <t xml:space="preserve">Commentary </t>
  </si>
  <si>
    <t>EYFS reforms were introduced in September 2021. As part of those reforms, the EYFS profile was significantly revised. It is therefore not possible to directly compare 2021/22 assessment outcomes with earlier years. It is also the first release since the publication of the 2018/19 statistics, as the 2019/20 and 2020/21 data collections were cancelled due to coronavirus (COVID-19).</t>
  </si>
  <si>
    <t>SEND and Inclusion (KPIs 4 and 7)</t>
  </si>
  <si>
    <t>EHC Plans Issued by Time Taken (where outside of target period of 20 weeks)</t>
  </si>
  <si>
    <t>EHC Plans by NCY School Phase</t>
  </si>
  <si>
    <t>Commentary</t>
  </si>
  <si>
    <t>SEND Data</t>
  </si>
  <si>
    <t xml:space="preserve">Number of EHCPs issued </t>
  </si>
  <si>
    <t>Number of EHCPs issued within target period of 20 weeks (excluding exceptions)</t>
  </si>
  <si>
    <t>YTD % of EHCPs issued within target period of 20 weeks (excluding exceptions)</t>
  </si>
  <si>
    <t>% EHC Final Plans issued in month - 20-22 weeks</t>
  </si>
  <si>
    <t>% EHC Final Plans issued in month - 23-25 weeks</t>
  </si>
  <si>
    <t>% EHC Final Plans issued in month - 26-29 weeks</t>
  </si>
  <si>
    <t>% EHC Final Plans issued in month - 30-34 weeks</t>
  </si>
  <si>
    <t>% EHC Final Plans issued in month - 35 weeks +</t>
  </si>
  <si>
    <t>EHC Final Plans issued in month - Average time</t>
  </si>
  <si>
    <t>18 Weeks 3 Days</t>
  </si>
  <si>
    <t>19 Weeks 1 Day</t>
  </si>
  <si>
    <t>20 Weeks 5 Days</t>
  </si>
  <si>
    <t>22 Weeks</t>
  </si>
  <si>
    <t>23 Weeks 2 Days</t>
  </si>
  <si>
    <t>23 Weeks 4 Days</t>
  </si>
  <si>
    <t>24 Weeks 0 Day</t>
  </si>
  <si>
    <t>25 Weeks 4 Day</t>
  </si>
  <si>
    <t>27 Weeks 0 Day</t>
  </si>
  <si>
    <t>28 Weeks 1 day</t>
  </si>
  <si>
    <t>28 Weeks</t>
  </si>
  <si>
    <t>26 Weeks  6 day</t>
  </si>
  <si>
    <t>27 Weeks  5 day</t>
  </si>
  <si>
    <t>29 Weeks  4 day</t>
  </si>
  <si>
    <t>31 Weeks  4 day</t>
  </si>
  <si>
    <t>33 Weeks  1 day</t>
  </si>
  <si>
    <t>34 Weeks 4 days</t>
  </si>
  <si>
    <t>35 Weeks 5 days</t>
  </si>
  <si>
    <t>35 Weeks 3 days</t>
  </si>
  <si>
    <t>34 Weeks 5 days</t>
  </si>
  <si>
    <t>EHC Plans by school phase - Preschool</t>
  </si>
  <si>
    <t>EHC Plans by school phase - Primary</t>
  </si>
  <si>
    <t>EHC Plans by school phase - Secondary</t>
  </si>
  <si>
    <t>EHC Plans by school phase - Post 16</t>
  </si>
  <si>
    <t>Draft amended plans completed within 6 weeks of annual review</t>
  </si>
  <si>
    <t>EHCP Quarterly Data</t>
  </si>
  <si>
    <t>Q4 2019-20</t>
  </si>
  <si>
    <t>Q1 2021-22</t>
  </si>
  <si>
    <t>Q2 2021-22</t>
  </si>
  <si>
    <t>Q3 2021-22</t>
  </si>
  <si>
    <t>Q4 2021-22</t>
  </si>
  <si>
    <t>Q1 2022-23</t>
  </si>
  <si>
    <t>Q2 2022-23</t>
  </si>
  <si>
    <t>Q3 2022-23</t>
  </si>
  <si>
    <t>Q4 2022-23</t>
  </si>
  <si>
    <t>Q1 2023-24</t>
  </si>
  <si>
    <t>Q2 2023-24</t>
  </si>
  <si>
    <t>Q3 2023-24</t>
  </si>
  <si>
    <t>Q4 2023-24</t>
  </si>
  <si>
    <t>final</t>
  </si>
  <si>
    <t>Provisional</t>
  </si>
  <si>
    <t>results</t>
  </si>
  <si>
    <t>SEN Attainment and Progress Gaps</t>
  </si>
  <si>
    <t>EYFS GLD</t>
  </si>
  <si>
    <t>Non SEN</t>
  </si>
  <si>
    <t>EYFS GLD Non SEN</t>
  </si>
  <si>
    <t>SEN (with statement/EHCP)</t>
  </si>
  <si>
    <t>EYFS GLD SEN (with statement/EHCP)</t>
  </si>
  <si>
    <t>Non SEN National</t>
  </si>
  <si>
    <t>EYFS GLD Non SEN National</t>
  </si>
  <si>
    <t>SEN (with statement/EHCP) National</t>
  </si>
  <si>
    <t>EYFS GLD SEN (with statement/EHCP) National</t>
  </si>
  <si>
    <t>SEN (with statement/EHCP) LA Gap</t>
  </si>
  <si>
    <t>EYFS GLD SEN (with statement/EHCP) LA Gap</t>
  </si>
  <si>
    <t>SEN (with statement/EHCP) National Gap</t>
  </si>
  <si>
    <t>EYFS GLD SEN (with statement/EHCP) National Gap</t>
  </si>
  <si>
    <t>SEN (with statement/EHCP) LA - National Gap</t>
  </si>
  <si>
    <t>EYFS GLD SEN (with statement/EHCP) LA - National Gap</t>
  </si>
  <si>
    <t>SEN (without statement/EHCP)</t>
  </si>
  <si>
    <t>EYFS GLD SEN (without statement/EHCP)</t>
  </si>
  <si>
    <t>SEN (without statement/EHCP) National</t>
  </si>
  <si>
    <t>EYFS GLD SEN (without statement/EHCP) National</t>
  </si>
  <si>
    <t>SEN (without statement/EHCP) LA Gap</t>
  </si>
  <si>
    <t>EYFS GLD SEN (without statement/EHCP) LA Gap</t>
  </si>
  <si>
    <t>SEN (without statement/EHCP) National Gap</t>
  </si>
  <si>
    <t>EYFS GLD SEN (without statement/EHCP) National Gap</t>
  </si>
  <si>
    <t>SEN (without statement/EHCP) LA - National Gap</t>
  </si>
  <si>
    <t>EYFS GLD SEN (without statement/EHCP) LA - National Gap</t>
  </si>
  <si>
    <t>SEN</t>
  </si>
  <si>
    <t>EYFS GLD SEN</t>
  </si>
  <si>
    <t>SEN National</t>
  </si>
  <si>
    <t>EYFS GLD SEN National</t>
  </si>
  <si>
    <t>SEN LA Gap</t>
  </si>
  <si>
    <t>EYFS GLD SEN LA Gap</t>
  </si>
  <si>
    <t>SEN National Gap</t>
  </si>
  <si>
    <t>EYFS GLD SEN National Gap</t>
  </si>
  <si>
    <t>SEN LA - National Gap</t>
  </si>
  <si>
    <t>EYFS GLD SEN LA - National Gap</t>
  </si>
  <si>
    <t>KS2 - EXS+ Reading, Writing and Maths</t>
  </si>
  <si>
    <t>KS2 - EXS+ Reading, Writing and Maths Non SEN</t>
  </si>
  <si>
    <t>KS2 - EXS+ Reading, Writing and Maths SEN (with statement/EHCP)</t>
  </si>
  <si>
    <t>KS2 - EXS+ Reading, Writing and Maths Non SEN National</t>
  </si>
  <si>
    <t>KS2 - EXS+ Reading, Writing and Maths SEN (with statement/EHCP) National</t>
  </si>
  <si>
    <t>KS2 - EXS+ Reading, Writing and Maths SEN (with statement/EHCP) LA Gap</t>
  </si>
  <si>
    <t>KS2 - EXS+ Reading, Writing and Maths SEN (with statement/EHCP) National Gap</t>
  </si>
  <si>
    <t>KS2 - EXS+ Reading, Writing and Maths SEN (with statement/EHCP) LA - National Gap</t>
  </si>
  <si>
    <t>KS2 - EXS+ Reading, Writing and Maths SEN (without statement/EHCP)</t>
  </si>
  <si>
    <t>KS2 - EXS+ Reading, Writing and Maths SEN (without statement/EHCP) National</t>
  </si>
  <si>
    <t>KS2 - EXS+ Reading, Writing and Maths SEN (without statement/EHCP) LA Gap</t>
  </si>
  <si>
    <t>KS2 - EXS+ Reading, Writing and Maths SEN (without statement/EHCP) National Gap</t>
  </si>
  <si>
    <t>KS2 - EXS+ Reading, Writing and Maths SEN (without statement/EHCP) LA - National Gap</t>
  </si>
  <si>
    <t>KS2 - EXS+ Reading, Writing and Maths SEN</t>
  </si>
  <si>
    <t>KS2 - EXS+ Reading, Writing and Maths SEN National</t>
  </si>
  <si>
    <t>KS2 - EXS+ Reading, Writing and Maths SEN LA Gap</t>
  </si>
  <si>
    <t>KS2 - EXS+ Reading, Writing and Maths SEN National Gap</t>
  </si>
  <si>
    <t>KS2 - EXS+ Reading, Writing and Maths SEN LA - National Gap</t>
  </si>
  <si>
    <t>KS2 - Progress Score Reading</t>
  </si>
  <si>
    <t>KS2 - Progress Score Reading Non SEN</t>
  </si>
  <si>
    <t>KS2 - Progress Score Reading SEN (with statement/EHCP)</t>
  </si>
  <si>
    <t>KS2 - Progress Score Reading Non SEN National</t>
  </si>
  <si>
    <t>KS2 - Progress Score Reading SEN (with statement/EHCP) National</t>
  </si>
  <si>
    <t>KS2 - Progress Score Reading SEN (with statement/EHCP) LA Gap</t>
  </si>
  <si>
    <t>KS2 - Progress Score Reading SEN (with statement/EHCP) National Gap</t>
  </si>
  <si>
    <t>KS2 - Progress Score Reading SEN (with statement/EHCP) LA - National Gap</t>
  </si>
  <si>
    <t>KS2 - Progress Score Reading SEN (without statement/EHCP)</t>
  </si>
  <si>
    <t>KS2 - Progress Score Reading SEN (without statement/EHCP) National</t>
  </si>
  <si>
    <t>KS2 - Progress Score Reading SEN (without statement/EHCP) LA Gap</t>
  </si>
  <si>
    <t>KS2 - Progress Score Reading SEN (without statement/EHCP) National Gap</t>
  </si>
  <si>
    <t>KS2 - Progress Score Reading SEN (without statement/EHCP) LA - National Gap</t>
  </si>
  <si>
    <t>KS2 - Progress Score Reading SEN</t>
  </si>
  <si>
    <t>KS2 - Progress Score Reading SEN National</t>
  </si>
  <si>
    <t>KS2 - Progress Score Reading SEN LA Gap</t>
  </si>
  <si>
    <t>KS2 - Progress Score Reading SEN National Gap</t>
  </si>
  <si>
    <t>KS2 - Progress Score Reading SEN LA - National Gap</t>
  </si>
  <si>
    <t>KS2 - Progress Score Writing</t>
  </si>
  <si>
    <t>KS2 - Progress Score Writing Non SEN</t>
  </si>
  <si>
    <t>KS2 - Progress Score Writing SEN (with statement/EHCP)</t>
  </si>
  <si>
    <t>KS2 - Progress Score Writing Non SEN National</t>
  </si>
  <si>
    <t>KS2 - Progress Score Writing SEN (with statement/EHCP) National</t>
  </si>
  <si>
    <t>KS2 - Progress Score Writing SEN (with statement/EHCP) LA Gap</t>
  </si>
  <si>
    <t>KS2 - Progress Score Writing SEN (with statement/EHCP) National Gap</t>
  </si>
  <si>
    <t>KS2 - Progress Score Writing SEN (with statement/EHCP) LA - National Gap</t>
  </si>
  <si>
    <t>KS2 - Progress Score Writing SEN (without statement/EHCP)</t>
  </si>
  <si>
    <t>KS2 - Progress Score Writing SEN (without statement/EHCP) National</t>
  </si>
  <si>
    <t>KS2 - Progress Score Writing SEN (without statement/EHCP) LA Gap</t>
  </si>
  <si>
    <t>KS2 - Progress Score Writing SEN (without statement/EHCP) National Gap</t>
  </si>
  <si>
    <t>KS2 - Progress Score Writing SEN (without statement/EHCP) LA - National Gap</t>
  </si>
  <si>
    <t>KS2 - Progress Score Writing SEN</t>
  </si>
  <si>
    <t>KS2 - Progress Score Writing SEN National</t>
  </si>
  <si>
    <t>KS2 - Progress Score Writing SEN LA Gap</t>
  </si>
  <si>
    <t>KS2 - Progress Score Writing SEN National Gap</t>
  </si>
  <si>
    <t>KS2 - Progress Score Writing SEN LA - National Gap</t>
  </si>
  <si>
    <t>KS2 - Progress Score Maths</t>
  </si>
  <si>
    <t>KS2 - Progress Score Maths Non SEN</t>
  </si>
  <si>
    <t>KS2 - Progress Score Maths SEN (with statement/EHCP)</t>
  </si>
  <si>
    <t>KS2 - Progress Score Maths Non SEN National</t>
  </si>
  <si>
    <t>KS2 - Progress Score Maths SEN (with statement/EHCP) National</t>
  </si>
  <si>
    <t>KS2 - Progress Score Maths SEN (with statement/EHCP) LA Gap</t>
  </si>
  <si>
    <t>KS2 - Progress Score Maths SEN (with statement/EHCP) National Gap</t>
  </si>
  <si>
    <t>KS2 - Progress Score Maths SEN (with statement/EHCP) LA - National Gap</t>
  </si>
  <si>
    <t>KS2 - Progress Score Maths SEN (without statement/EHCP)</t>
  </si>
  <si>
    <t>KS2 - Progress Score Maths SEN (without statement/EHCP) National</t>
  </si>
  <si>
    <t>KS2 - Progress Score Maths SEN (without statement/EHCP) LA Gap</t>
  </si>
  <si>
    <t>KS2 - Progress Score Maths SEN (without statement/EHCP) National Gap</t>
  </si>
  <si>
    <t>KS2 - Progress Score Maths SEN (without statement/EHCP) LA - National Gap</t>
  </si>
  <si>
    <t>KS2 - Progress Score Maths SEN</t>
  </si>
  <si>
    <t>KS2 - Progress Score Maths SEN National</t>
  </si>
  <si>
    <t>KS2 - Progress Score Maths SEN LA Gap</t>
  </si>
  <si>
    <t>KS2 - Progress Score Maths SEN National Gap</t>
  </si>
  <si>
    <t>KS2 - Progress Score Maths SEN LA - National Gap</t>
  </si>
  <si>
    <t>KS4 - Threshold in English and Maths</t>
  </si>
  <si>
    <t>A*-C</t>
  </si>
  <si>
    <t>4-9</t>
  </si>
  <si>
    <t>4-10</t>
  </si>
  <si>
    <t>KS4 - Threshold in English and Maths Non SEN</t>
  </si>
  <si>
    <t>KS4 - Threshold in English and Maths SEN (with statement/EHCP)</t>
  </si>
  <si>
    <t>KS4 - Threshold in English and Maths Non SEN National</t>
  </si>
  <si>
    <t>KS4 - Threshold in English and Maths SEN (with statement/EHCP) National</t>
  </si>
  <si>
    <t>KS4 - Threshold in English and Maths SEN (with statement/EHCP) LA Gap</t>
  </si>
  <si>
    <t>KS4 - Threshold in English and Maths SEN (with statement/EHCP) National Gap</t>
  </si>
  <si>
    <t>KS4 - Threshold in English and Maths SEN (with statement/EHCP) LA - National Gap</t>
  </si>
  <si>
    <t>KS4 - Threshold in English and Maths SEN (without statement/EHCP)</t>
  </si>
  <si>
    <t>KS4 - Threshold in English and Maths SEN (without statement/EHCP) National</t>
  </si>
  <si>
    <t>KS4 - Threshold in English and Maths SEN (without statement/EHCP) LA Gap</t>
  </si>
  <si>
    <t>KS4 - Threshold in English and Maths SEN (without statement/EHCP) National Gap</t>
  </si>
  <si>
    <t>KS4 - Threshold in English and Maths SEN (without statement/EHCP) LA - National Gap</t>
  </si>
  <si>
    <t>KS4 - Threshold in English and Maths SEN</t>
  </si>
  <si>
    <t>KS4 - Threshold in English and Maths SEN National</t>
  </si>
  <si>
    <t>KS4 - Threshold in English and Maths SEN LA Gap</t>
  </si>
  <si>
    <t>KS4 - Threshold in English and Maths SEN National Gap</t>
  </si>
  <si>
    <t>KS4 - Threshold in English and Maths SEN LA - National Gap</t>
  </si>
  <si>
    <t>KS4 - Progress 8 Score</t>
  </si>
  <si>
    <t>KS4 - Progress 8 Score Non SEN</t>
  </si>
  <si>
    <t>KS4 - Progress 8 Score SEN (with statement/EHCP)</t>
  </si>
  <si>
    <t>KS4 - Progress 8 Score Non SEN National</t>
  </si>
  <si>
    <t>KS4 - Progress 8 Score SEN (with statement/EHCP) National</t>
  </si>
  <si>
    <t>KS4 - Progress 8 Score SEN (with statement/EHCP) LA Gap</t>
  </si>
  <si>
    <t>KS4 - Progress 8 Score SEN (with statement/EHCP) National Gap</t>
  </si>
  <si>
    <t>KS4 - Progress 8 Score SEN (with statement/EHCP) LA - National Gap</t>
  </si>
  <si>
    <t>KS4 - Progress 8 Score SEN (without statement/EHCP)</t>
  </si>
  <si>
    <t>KS4 - Progress 8 Score SEN (without statement/EHCP) National</t>
  </si>
  <si>
    <t>KS4 - Progress 8 Score SEN (without statement/EHCP) LA Gap</t>
  </si>
  <si>
    <t>KS4 - Progress 8 Score SEN (without statement/EHCP) National Gap</t>
  </si>
  <si>
    <t>KS4 - Progress 8 Score SEN (without statement/EHCP) LA - National Gap</t>
  </si>
  <si>
    <t>KS4 - Progress 8 Score SEN</t>
  </si>
  <si>
    <t>KS4 - Progress 8 Score SEN National</t>
  </si>
  <si>
    <t>KS4 - Progress 8 Score SEN LA Gap</t>
  </si>
  <si>
    <t>KS4 - Progress 8 Score SEN National Gap</t>
  </si>
  <si>
    <t>KS4 - Progress 8 Score SEN LA - National Gap</t>
  </si>
  <si>
    <t>KS4 - Attainment 8 Score</t>
  </si>
  <si>
    <t>KS4 - Attainment 8 Score Non SEN</t>
  </si>
  <si>
    <t>KS4 - Attainment 8 Score SEN (with statement/EHCP)</t>
  </si>
  <si>
    <t>KS4 - Attainment 8 Score Non SEN National</t>
  </si>
  <si>
    <t>KS4 - Attainment 8 Score SEN (with statement/EHCP) National</t>
  </si>
  <si>
    <t>KS4 - Attainment 8 Score SEN (with statement/EHCP) LA Gap</t>
  </si>
  <si>
    <t>KS4 - Attainment 8 Score SEN (with statement/EHCP) National Gap</t>
  </si>
  <si>
    <t>KS4 - Attainment 8 Score SEN (with statement/EHCP) LA - National Gap</t>
  </si>
  <si>
    <t>KS4 - Attainment 8 Score SEN (without statement/EHCP)</t>
  </si>
  <si>
    <t>KS4 - Attainment 8 Score SEN (without statement/EHCP) National</t>
  </si>
  <si>
    <t>KS4 - Attainment 8 Score SEN (without statement/EHCP) LA Gap</t>
  </si>
  <si>
    <t>KS4 - Attainment 8 Score SEN (without statement/EHCP) National Gap</t>
  </si>
  <si>
    <t>KS4 - Attainment 8 Score SEN (without statement/EHCP) LA - National Gap</t>
  </si>
  <si>
    <t>KS4 - Attainment 8 Score SEN</t>
  </si>
  <si>
    <t>KS4 - Attainment 8 Score SEN National</t>
  </si>
  <si>
    <t>KS4 - Attainment 8 Score SEN LA Gap</t>
  </si>
  <si>
    <t>KS4 - Attainment 8 Score SEN National Gap</t>
  </si>
  <si>
    <t>KS4 - Attainment 8 Score SEN LA - National Gap</t>
  </si>
  <si>
    <t>Exclusions (KPI 8)</t>
  </si>
  <si>
    <t>Previous Years</t>
  </si>
  <si>
    <t>Current Trends*</t>
  </si>
  <si>
    <t>Trend</t>
  </si>
  <si>
    <t>Number of Permanent Exclusions</t>
  </si>
  <si>
    <t>Number of Suspensions</t>
  </si>
  <si>
    <t>Permanent Exclusions (academic YtD rate)</t>
  </si>
  <si>
    <t>Suspensions (academic YtD)</t>
  </si>
  <si>
    <t>Permanent Exclusions By SEN and School Type</t>
  </si>
  <si>
    <t>Suspensions By SEN and School Type</t>
  </si>
  <si>
    <t>Latest 12 months</t>
  </si>
  <si>
    <t>Acad yr 2022-23</t>
  </si>
  <si>
    <t>Permanent exclusions for children with an EHCP cumulative</t>
  </si>
  <si>
    <t>Permanent exclusions for children with SEN Support cumulative</t>
  </si>
  <si>
    <t>Suspensions for children with an EHCP cumulative</t>
  </si>
  <si>
    <t>Suspensions for children with SEN Support cumulative</t>
  </si>
  <si>
    <t>Total number of Suspensions cumulative</t>
  </si>
  <si>
    <t>Suspensions cumulative</t>
  </si>
  <si>
    <t>SURVEYREFDATE</t>
  </si>
  <si>
    <t>E</t>
  </si>
  <si>
    <t>K</t>
  </si>
  <si>
    <t>N</t>
  </si>
  <si>
    <t>Post 16 Participation (KPI 9)</t>
  </si>
  <si>
    <t>Not in Employment, Education or Training (NEET)*</t>
  </si>
  <si>
    <t>SEND (latest 12 months)</t>
  </si>
  <si>
    <t>SEND (Previous 12 months)</t>
  </si>
  <si>
    <t>Apr</t>
  </si>
  <si>
    <t>May</t>
  </si>
  <si>
    <t>Jun</t>
  </si>
  <si>
    <t>Jul</t>
  </si>
  <si>
    <t>Aug</t>
  </si>
  <si>
    <t>Sep</t>
  </si>
  <si>
    <t>Oct</t>
  </si>
  <si>
    <t>Nov</t>
  </si>
  <si>
    <t>Dec</t>
  </si>
  <si>
    <t>Jan</t>
  </si>
  <si>
    <t>Feb</t>
  </si>
  <si>
    <t>Mar</t>
  </si>
  <si>
    <t>Suffolk 23/24</t>
  </si>
  <si>
    <t>England 23/24</t>
  </si>
  <si>
    <t>Suffolk 22/23</t>
  </si>
  <si>
    <t>England 22/23</t>
  </si>
  <si>
    <t>Siginificant work has been untaken by Skills &amp; Early help to support CYP including those with an EHCP to access education, employment and training. Additional work is underway to cleanse the data held in capita to ensure we hold an accurate record and support CYP with an EHCP as they transition.</t>
  </si>
  <si>
    <t>Post 16 participation</t>
  </si>
  <si>
    <t>NEETSuffENG</t>
  </si>
  <si>
    <t>NEET % Suffolk</t>
  </si>
  <si>
    <t>NEET % England</t>
  </si>
  <si>
    <t>Suffolk 21/22</t>
  </si>
  <si>
    <t>England 21/22</t>
  </si>
  <si>
    <t>NEETRolling</t>
  </si>
  <si>
    <t>January</t>
  </si>
  <si>
    <t>February</t>
  </si>
  <si>
    <t>March</t>
  </si>
  <si>
    <t>April</t>
  </si>
  <si>
    <t>June</t>
  </si>
  <si>
    <t>July</t>
  </si>
  <si>
    <t>August</t>
  </si>
  <si>
    <t>September</t>
  </si>
  <si>
    <t>October</t>
  </si>
  <si>
    <t>November</t>
  </si>
  <si>
    <t>December</t>
  </si>
  <si>
    <t>SEND NEET Suffolk</t>
  </si>
  <si>
    <t xml:space="preserve">October </t>
  </si>
  <si>
    <t>SEND (latest 12 months) rolling year 21/22</t>
  </si>
  <si>
    <t>Local Offer (KPI 14)</t>
  </si>
  <si>
    <t>The website visits remain low due to the issue with the current platforms search functionality. Feedback from parents is still that the site is difficult to navigate and its hard to find what you’re looking for. Our social media stats have increased over the last 2 months with increased capacity within the team, allowing posts to be scheduled in advance again.
*Due to the Google analytics update, we are not currently able to provide an accurate recording of new / returning visitors.</t>
  </si>
  <si>
    <t xml:space="preserve">Continued decline in the number of EHC plans issued within 20 weeks is predominatley due to the shortage of Educational Psychologists. A contracted service is now in place and we will see an improvement in the timeliness in due course.  EHCNA timescales have improved with the introduction of the EHCNA truage team. An improvement to Annual REview is also expected, initial review shows that about 50% of schools do not submit AR on time. Work is on going to improve this with schools, ensuring AR are called in a timely manner to enable all partcipants to attend as necessary
</t>
  </si>
  <si>
    <t>Efforts from EDAC remains resolute to avoid Pex of children, with SEND, EHCPS and CiC. The team continue to provide advice and guidance to all schools in Suffolk in a consistent and thorough approach facilitating interventions at the earliest opportunity. The direction of a pre-Pex protocol across county schools, will support vital consideration prior to any suspension and permanent exclusion.
Permanent exclusions for CYP with EHCPs over the past two months have halted, an area of focus after previous months figures. Data also indicates number of Pex upheld has reduced. Links with Family Services, Children in Care continues to grow.
The timelier the data with a greater element of rigor is still a goal for September and the start of a new academic year.</t>
  </si>
  <si>
    <t>Latest data is as at 31st May 2023 unless stated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</si>
</sst>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
  </numFmts>
  <fonts count="37" x14ac:knownFonts="1">
    <font>
      <sz val="11"/>
      <color theme="1"/>
      <name val="Calibri"/>
      <family val="2"/>
      <scheme val="minor"/>
    </font>
    <font>
      <b/>
      <sz val="11"/>
      <color theme="1"/>
      <name val="Calibri"/>
      <family val="2"/>
      <scheme val="minor"/>
    </font>
    <font>
      <sz val="11"/>
      <name val="Calibri"/>
      <family val="2"/>
      <scheme val="minor"/>
    </font>
    <font>
      <sz val="10"/>
      <color theme="1"/>
      <name val="Segoe UI"/>
      <family val="2"/>
    </font>
    <font>
      <sz val="20"/>
      <color theme="1"/>
      <name val="Segoe UI"/>
      <family val="2"/>
    </font>
    <font>
      <sz val="12"/>
      <color theme="1"/>
      <name val="Segoe UI"/>
      <family val="2"/>
    </font>
    <font>
      <sz val="9"/>
      <color theme="1"/>
      <name val="Segoe UI"/>
      <family val="2"/>
    </font>
    <font>
      <b/>
      <sz val="10"/>
      <color theme="1"/>
      <name val="Segoe UI"/>
      <family val="2"/>
    </font>
    <font>
      <sz val="11"/>
      <color theme="1"/>
      <name val="Segoe UI"/>
      <family val="2"/>
    </font>
    <font>
      <b/>
      <sz val="11"/>
      <color theme="1"/>
      <name val="Segoe UI"/>
      <family val="2"/>
    </font>
    <font>
      <sz val="11"/>
      <color rgb="FFFF0000"/>
      <name val="Segoe UI"/>
      <family val="2"/>
    </font>
    <font>
      <sz val="11"/>
      <name val="Segoe UI"/>
      <family val="2"/>
    </font>
    <font>
      <b/>
      <sz val="11"/>
      <name val="Segoe UI"/>
      <family val="2"/>
    </font>
    <font>
      <sz val="11"/>
      <color rgb="FFFF0000"/>
      <name val="Calibri"/>
      <family val="2"/>
      <scheme val="minor"/>
    </font>
    <font>
      <sz val="11"/>
      <color theme="0" tint="-0.499984740745262"/>
      <name val="Segoe UI"/>
      <family val="2"/>
    </font>
    <font>
      <sz val="10"/>
      <color indexed="8"/>
      <name val="Arial"/>
      <family val="2"/>
    </font>
    <font>
      <sz val="11"/>
      <name val="Calibri"/>
      <family val="2"/>
    </font>
    <font>
      <sz val="8"/>
      <name val="Calibri"/>
      <family val="2"/>
      <scheme val="minor"/>
    </font>
    <font>
      <sz val="11"/>
      <color theme="0" tint="-0.34998626667073579"/>
      <name val="Calibri"/>
      <family val="2"/>
      <scheme val="minor"/>
    </font>
    <font>
      <sz val="11"/>
      <color theme="1"/>
      <name val="Calibri"/>
      <family val="2"/>
      <scheme val="minor"/>
    </font>
    <font>
      <sz val="22"/>
      <color theme="1"/>
      <name val="Segoe UI"/>
      <family val="2"/>
    </font>
    <font>
      <sz val="16"/>
      <color theme="1"/>
      <name val="Segoe UI"/>
      <family val="2"/>
    </font>
    <font>
      <b/>
      <sz val="11"/>
      <name val="Calibri"/>
      <family val="2"/>
      <scheme val="minor"/>
    </font>
    <font>
      <u/>
      <sz val="11"/>
      <color theme="10"/>
      <name val="Calibri"/>
      <family val="2"/>
      <scheme val="minor"/>
    </font>
    <font>
      <sz val="10"/>
      <name val="Segoe UI"/>
      <family val="2"/>
    </font>
    <font>
      <b/>
      <sz val="10"/>
      <name val="Segoe UI"/>
      <family val="2"/>
    </font>
    <font>
      <b/>
      <sz val="11"/>
      <color theme="0" tint="-0.499984740745262"/>
      <name val="Segoe UI"/>
      <family val="2"/>
    </font>
    <font>
      <sz val="22"/>
      <color theme="1"/>
      <name val="Calibri"/>
      <family val="2"/>
      <scheme val="minor"/>
    </font>
    <font>
      <u/>
      <sz val="11"/>
      <name val="Segoe UI"/>
      <family val="2"/>
    </font>
    <font>
      <u/>
      <sz val="11"/>
      <color theme="10"/>
      <name val="Segoe UI"/>
      <family val="2"/>
    </font>
    <font>
      <sz val="11"/>
      <color theme="4" tint="-0.249977111117893"/>
      <name val="Calibri"/>
      <family val="2"/>
      <scheme val="minor"/>
    </font>
    <font>
      <sz val="11"/>
      <color theme="0" tint="-0.499984740745262"/>
      <name val="Calibri"/>
      <family val="2"/>
      <scheme val="minor"/>
    </font>
    <font>
      <sz val="11"/>
      <color indexed="8"/>
      <name val="Calibri"/>
      <family val="2"/>
    </font>
    <font>
      <i/>
      <sz val="11"/>
      <color theme="1"/>
      <name val="Segoe UI"/>
      <family val="2"/>
    </font>
    <font>
      <i/>
      <sz val="11"/>
      <color theme="0" tint="-0.499984740745262"/>
      <name val="Segoe UI"/>
      <family val="2"/>
    </font>
    <font>
      <sz val="10"/>
      <color indexed="8"/>
      <name val="Arial"/>
    </font>
    <font>
      <sz val="11"/>
      <color indexed="8"/>
      <name val="Calibri"/>
    </font>
  </fonts>
  <fills count="1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9" tint="0.79998168889431442"/>
        <bgColor indexed="64"/>
      </patternFill>
    </fill>
    <fill>
      <patternFill patternType="solid">
        <fgColor rgb="FFC5D9F1"/>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indexed="22"/>
        <bgColor indexed="0"/>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B7DEE8"/>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right style="thin">
        <color theme="0" tint="-0.499984740745262"/>
      </right>
      <top style="thin">
        <color theme="0" tint="-0.499984740745262"/>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style="thin">
        <color theme="0" tint="-0.249977111117893"/>
      </right>
      <top/>
      <bottom/>
      <diagonal/>
    </border>
    <border>
      <left/>
      <right/>
      <top/>
      <bottom style="thin">
        <color theme="0" tint="-0.249977111117893"/>
      </bottom>
      <diagonal/>
    </border>
    <border>
      <left/>
      <right style="thin">
        <color theme="0" tint="-0.249977111117893"/>
      </right>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right/>
      <top style="thin">
        <color theme="0" tint="-0.249977111117893"/>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bottom style="thin">
        <color theme="0" tint="-0.14999847407452621"/>
      </bottom>
      <diagonal/>
    </border>
    <border>
      <left style="thin">
        <color theme="0" tint="-0.14999847407452621"/>
      </left>
      <right style="thin">
        <color theme="0" tint="-0.14999847407452621"/>
      </right>
      <top/>
      <bottom/>
      <diagonal/>
    </border>
    <border>
      <left/>
      <right/>
      <top/>
      <bottom style="thin">
        <color theme="0" tint="-0.14999847407452621"/>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style="thin">
        <color theme="0" tint="-0.249977111117893"/>
      </right>
      <top style="thin">
        <color theme="0" tint="-0.14999847407452621"/>
      </top>
      <bottom/>
      <diagonal/>
    </border>
    <border>
      <left style="thin">
        <color theme="0" tint="-0.14999847407452621"/>
      </left>
      <right/>
      <top/>
      <bottom/>
      <diagonal/>
    </border>
    <border>
      <left/>
      <right style="thin">
        <color theme="0" tint="-0.14999847407452621"/>
      </right>
      <top/>
      <bottom/>
      <diagonal/>
    </border>
    <border>
      <left/>
      <right style="thin">
        <color theme="0" tint="-0.14999847407452621"/>
      </right>
      <top/>
      <bottom style="thin">
        <color theme="0" tint="-0.14999847407452621"/>
      </bottom>
      <diagonal/>
    </border>
    <border>
      <left style="thin">
        <color theme="0" tint="-0.249977111117893"/>
      </left>
      <right/>
      <top/>
      <bottom style="thin">
        <color theme="0" tint="-0.14999847407452621"/>
      </bottom>
      <diagonal/>
    </border>
    <border>
      <left/>
      <right/>
      <top style="thin">
        <color theme="0" tint="-0.14999847407452621"/>
      </top>
      <bottom style="thin">
        <color theme="0" tint="-0.249977111117893"/>
      </bottom>
      <diagonal/>
    </border>
    <border>
      <left/>
      <right/>
      <top style="thin">
        <color theme="0" tint="-0.249977111117893"/>
      </top>
      <bottom style="thin">
        <color theme="0" tint="-0.14999847407452621"/>
      </bottom>
      <diagonal/>
    </border>
    <border>
      <left/>
      <right style="thin">
        <color theme="0" tint="-0.249977111117893"/>
      </right>
      <top/>
      <bottom style="thin">
        <color theme="0" tint="-0.14999847407452621"/>
      </bottom>
      <diagonal/>
    </border>
    <border>
      <left style="thin">
        <color theme="0" tint="-0.14999847407452621"/>
      </left>
      <right style="thin">
        <color theme="0" tint="-0.249977111117893"/>
      </right>
      <top style="thin">
        <color theme="0" tint="-0.14999847407452621"/>
      </top>
      <bottom style="thin">
        <color theme="0" tint="-0.14999847407452621"/>
      </bottom>
      <diagonal/>
    </border>
    <border>
      <left style="thin">
        <color indexed="22"/>
      </left>
      <right style="thin">
        <color indexed="22"/>
      </right>
      <top style="thin">
        <color indexed="22"/>
      </top>
      <bottom style="thin">
        <color indexed="22"/>
      </bottom>
      <diagonal/>
    </border>
    <border>
      <left/>
      <right style="thin">
        <color theme="0" tint="-0.34998626667073579"/>
      </right>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diagonal/>
    </border>
    <border>
      <left/>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style="thin">
        <color theme="0" tint="-0.499984740745262"/>
      </left>
      <right/>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s>
  <cellStyleXfs count="8">
    <xf numFmtId="0" fontId="0" fillId="0" borderId="0"/>
    <xf numFmtId="0" fontId="15" fillId="0" borderId="0"/>
    <xf numFmtId="0" fontId="16" fillId="0" borderId="0"/>
    <xf numFmtId="9" fontId="19" fillId="0" borderId="0" applyFont="0" applyFill="0" applyBorder="0" applyAlignment="0" applyProtection="0"/>
    <xf numFmtId="0" fontId="23" fillId="0" borderId="0" applyNumberFormat="0" applyFill="0" applyBorder="0" applyAlignment="0" applyProtection="0"/>
    <xf numFmtId="0" fontId="15" fillId="0" borderId="0"/>
    <xf numFmtId="0" fontId="35" fillId="0" borderId="0"/>
    <xf numFmtId="0" fontId="15" fillId="0" borderId="0"/>
  </cellStyleXfs>
  <cellXfs count="310">
    <xf numFmtId="0" fontId="0" fillId="0" borderId="0" xfId="0"/>
    <xf numFmtId="0" fontId="0" fillId="2" borderId="0" xfId="0" applyFill="1"/>
    <xf numFmtId="0" fontId="1" fillId="2" borderId="0" xfId="0" applyFont="1" applyFill="1"/>
    <xf numFmtId="0" fontId="0" fillId="2" borderId="1" xfId="0" applyFill="1" applyBorder="1"/>
    <xf numFmtId="0" fontId="0" fillId="2" borderId="1" xfId="0" applyFill="1" applyBorder="1" applyAlignment="1">
      <alignment wrapText="1"/>
    </xf>
    <xf numFmtId="0" fontId="0" fillId="3" borderId="0" xfId="0" applyFill="1"/>
    <xf numFmtId="17" fontId="0" fillId="0" borderId="0" xfId="0" applyNumberFormat="1"/>
    <xf numFmtId="0" fontId="2" fillId="3" borderId="0" xfId="0" applyFont="1" applyFill="1"/>
    <xf numFmtId="0" fontId="2" fillId="0" borderId="0" xfId="0" applyFont="1"/>
    <xf numFmtId="9" fontId="0" fillId="0" borderId="0" xfId="0" applyNumberFormat="1"/>
    <xf numFmtId="0" fontId="4" fillId="5" borderId="0" xfId="0" applyFont="1" applyFill="1"/>
    <xf numFmtId="0" fontId="5" fillId="5" borderId="0" xfId="0" applyFont="1" applyFill="1"/>
    <xf numFmtId="0" fontId="8" fillId="2" borderId="0" xfId="0" applyFont="1" applyFill="1"/>
    <xf numFmtId="0" fontId="0" fillId="2" borderId="2" xfId="0" applyFill="1" applyBorder="1"/>
    <xf numFmtId="0" fontId="0" fillId="2" borderId="3" xfId="0" applyFill="1" applyBorder="1"/>
    <xf numFmtId="0" fontId="8" fillId="2" borderId="5" xfId="0" applyFont="1" applyFill="1" applyBorder="1"/>
    <xf numFmtId="0" fontId="6" fillId="2" borderId="8" xfId="0" applyFont="1" applyFill="1" applyBorder="1"/>
    <xf numFmtId="0" fontId="8" fillId="2" borderId="8" xfId="0" applyFont="1" applyFill="1" applyBorder="1" applyAlignment="1">
      <alignment wrapText="1"/>
    </xf>
    <xf numFmtId="0" fontId="8" fillId="2" borderId="4" xfId="0" applyFont="1" applyFill="1" applyBorder="1" applyAlignment="1">
      <alignment wrapText="1"/>
    </xf>
    <xf numFmtId="0" fontId="8" fillId="2" borderId="7" xfId="0" applyFont="1" applyFill="1" applyBorder="1" applyAlignment="1">
      <alignment wrapText="1"/>
    </xf>
    <xf numFmtId="17" fontId="3" fillId="2" borderId="3" xfId="0" applyNumberFormat="1" applyFont="1" applyFill="1" applyBorder="1" applyAlignment="1">
      <alignment horizontal="center" vertical="center"/>
    </xf>
    <xf numFmtId="0" fontId="6" fillId="2" borderId="0" xfId="0" applyFont="1" applyFill="1"/>
    <xf numFmtId="0" fontId="8" fillId="2" borderId="6" xfId="0" applyFont="1" applyFill="1" applyBorder="1" applyAlignment="1">
      <alignment wrapText="1"/>
    </xf>
    <xf numFmtId="0" fontId="0" fillId="2" borderId="5" xfId="0" applyFill="1" applyBorder="1"/>
    <xf numFmtId="0" fontId="8" fillId="2" borderId="5" xfId="0" applyFont="1" applyFill="1" applyBorder="1" applyAlignment="1">
      <alignment wrapText="1"/>
    </xf>
    <xf numFmtId="0" fontId="8" fillId="6" borderId="0" xfId="0" applyFont="1" applyFill="1"/>
    <xf numFmtId="0" fontId="9" fillId="6" borderId="0" xfId="0" applyFont="1" applyFill="1"/>
    <xf numFmtId="0" fontId="8" fillId="2" borderId="0" xfId="0" applyFont="1" applyFill="1" applyAlignment="1">
      <alignment horizontal="center" vertical="center"/>
    </xf>
    <xf numFmtId="0" fontId="9" fillId="2" borderId="0" xfId="0" applyFont="1" applyFill="1" applyAlignment="1">
      <alignment horizontal="center" vertical="center"/>
    </xf>
    <xf numFmtId="0" fontId="9" fillId="6" borderId="0" xfId="0" applyFont="1" applyFill="1" applyAlignment="1">
      <alignment horizontal="center" vertical="center"/>
    </xf>
    <xf numFmtId="0" fontId="9" fillId="6" borderId="0" xfId="0" applyFont="1" applyFill="1" applyAlignment="1">
      <alignment horizontal="left" vertical="center"/>
    </xf>
    <xf numFmtId="0" fontId="8" fillId="2" borderId="12" xfId="0" applyFont="1" applyFill="1" applyBorder="1" applyAlignment="1">
      <alignment horizontal="left" vertical="center"/>
    </xf>
    <xf numFmtId="0" fontId="9" fillId="2" borderId="12" xfId="0" applyFont="1" applyFill="1" applyBorder="1" applyAlignment="1">
      <alignment horizontal="left" vertical="center"/>
    </xf>
    <xf numFmtId="0" fontId="9" fillId="6" borderId="12" xfId="0" applyFont="1" applyFill="1" applyBorder="1" applyAlignment="1">
      <alignment horizontal="left" vertical="center"/>
    </xf>
    <xf numFmtId="0" fontId="8" fillId="2" borderId="14" xfId="0" applyFont="1" applyFill="1" applyBorder="1" applyAlignment="1">
      <alignment horizontal="left" vertical="center"/>
    </xf>
    <xf numFmtId="0" fontId="8" fillId="2" borderId="13" xfId="0" applyFont="1" applyFill="1" applyBorder="1" applyAlignment="1">
      <alignment horizontal="center" vertical="center"/>
    </xf>
    <xf numFmtId="0" fontId="9" fillId="2" borderId="15" xfId="0" applyFont="1" applyFill="1" applyBorder="1" applyAlignment="1">
      <alignment horizontal="center" vertical="center"/>
    </xf>
    <xf numFmtId="0" fontId="8" fillId="2" borderId="16" xfId="0" applyFont="1" applyFill="1" applyBorder="1" applyAlignment="1">
      <alignment horizontal="left" vertical="center"/>
    </xf>
    <xf numFmtId="0" fontId="8" fillId="2" borderId="15" xfId="0" applyFont="1" applyFill="1" applyBorder="1" applyAlignment="1">
      <alignment horizontal="center" vertical="center"/>
    </xf>
    <xf numFmtId="0" fontId="9" fillId="2" borderId="17" xfId="0" applyFont="1" applyFill="1" applyBorder="1" applyAlignment="1">
      <alignment horizontal="center" vertical="center"/>
    </xf>
    <xf numFmtId="0" fontId="9" fillId="2" borderId="13" xfId="0" applyFont="1" applyFill="1" applyBorder="1" applyAlignment="1">
      <alignment horizontal="center" vertical="center"/>
    </xf>
    <xf numFmtId="0" fontId="8" fillId="2" borderId="18" xfId="0" applyFont="1" applyFill="1" applyBorder="1"/>
    <xf numFmtId="0" fontId="9" fillId="2" borderId="18" xfId="0" applyFont="1" applyFill="1" applyBorder="1" applyAlignment="1">
      <alignment horizontal="center" vertical="center"/>
    </xf>
    <xf numFmtId="0" fontId="9" fillId="2" borderId="16" xfId="0" applyFont="1" applyFill="1" applyBorder="1" applyAlignment="1">
      <alignment horizontal="left" vertical="center"/>
    </xf>
    <xf numFmtId="10" fontId="0" fillId="0" borderId="0" xfId="0" applyNumberFormat="1"/>
    <xf numFmtId="0" fontId="0" fillId="6" borderId="0" xfId="0" applyFill="1"/>
    <xf numFmtId="17" fontId="8" fillId="2" borderId="0" xfId="0" applyNumberFormat="1" applyFont="1" applyFill="1"/>
    <xf numFmtId="0" fontId="8" fillId="5" borderId="0" xfId="0" applyFont="1" applyFill="1"/>
    <xf numFmtId="0" fontId="8" fillId="8" borderId="0" xfId="0" applyFont="1" applyFill="1"/>
    <xf numFmtId="0" fontId="9" fillId="8" borderId="0" xfId="0" applyFont="1" applyFill="1"/>
    <xf numFmtId="0" fontId="10" fillId="2" borderId="2" xfId="0" applyFont="1" applyFill="1" applyBorder="1"/>
    <xf numFmtId="0" fontId="10" fillId="2" borderId="5" xfId="0" applyFont="1" applyFill="1" applyBorder="1"/>
    <xf numFmtId="0" fontId="0" fillId="2" borderId="25" xfId="0" applyFill="1" applyBorder="1"/>
    <xf numFmtId="0" fontId="7" fillId="8" borderId="28" xfId="0" applyFont="1" applyFill="1" applyBorder="1" applyAlignment="1">
      <alignment horizontal="left" vertical="center"/>
    </xf>
    <xf numFmtId="0" fontId="0" fillId="8" borderId="26" xfId="0" applyFill="1" applyBorder="1"/>
    <xf numFmtId="0" fontId="0" fillId="8" borderId="27" xfId="0" applyFill="1" applyBorder="1"/>
    <xf numFmtId="17" fontId="7" fillId="8" borderId="21" xfId="0" applyNumberFormat="1" applyFont="1" applyFill="1" applyBorder="1" applyAlignment="1">
      <alignment horizontal="center" vertical="center"/>
    </xf>
    <xf numFmtId="0" fontId="1" fillId="8" borderId="22" xfId="0" applyFont="1" applyFill="1" applyBorder="1" applyAlignment="1">
      <alignment horizontal="center" vertical="center"/>
    </xf>
    <xf numFmtId="0" fontId="9" fillId="8" borderId="20" xfId="0" applyFont="1" applyFill="1" applyBorder="1" applyAlignment="1">
      <alignment vertical="center" wrapText="1"/>
    </xf>
    <xf numFmtId="0" fontId="9" fillId="2" borderId="20" xfId="0" applyFont="1" applyFill="1" applyBorder="1" applyAlignment="1">
      <alignment vertical="center" wrapText="1"/>
    </xf>
    <xf numFmtId="0" fontId="9" fillId="2" borderId="24" xfId="0" applyFont="1" applyFill="1" applyBorder="1" applyAlignment="1">
      <alignment vertical="center" wrapText="1"/>
    </xf>
    <xf numFmtId="0" fontId="9" fillId="2" borderId="19" xfId="0" applyFont="1" applyFill="1" applyBorder="1" applyAlignment="1">
      <alignment vertical="center" wrapText="1"/>
    </xf>
    <xf numFmtId="0" fontId="0" fillId="2" borderId="21" xfId="0" applyFill="1" applyBorder="1"/>
    <xf numFmtId="0" fontId="11" fillId="2" borderId="25" xfId="0" applyFont="1" applyFill="1" applyBorder="1" applyAlignment="1">
      <alignment horizontal="center" vertical="center"/>
    </xf>
    <xf numFmtId="0" fontId="12" fillId="2" borderId="3" xfId="0" applyFont="1" applyFill="1" applyBorder="1"/>
    <xf numFmtId="0" fontId="9" fillId="2" borderId="3" xfId="0" applyFont="1" applyFill="1" applyBorder="1" applyAlignment="1">
      <alignment wrapText="1"/>
    </xf>
    <xf numFmtId="0" fontId="11" fillId="2" borderId="2" xfId="0" applyFont="1" applyFill="1" applyBorder="1" applyAlignment="1">
      <alignment horizontal="center" vertical="center" wrapText="1"/>
    </xf>
    <xf numFmtId="0" fontId="9" fillId="2" borderId="2" xfId="0" applyFont="1" applyFill="1" applyBorder="1" applyAlignment="1">
      <alignment wrapText="1"/>
    </xf>
    <xf numFmtId="0" fontId="11" fillId="2" borderId="2" xfId="0" applyFont="1" applyFill="1" applyBorder="1" applyAlignment="1">
      <alignment horizontal="center" vertical="center"/>
    </xf>
    <xf numFmtId="164" fontId="11" fillId="2" borderId="2" xfId="0" applyNumberFormat="1" applyFont="1" applyFill="1" applyBorder="1" applyAlignment="1">
      <alignment horizontal="center" vertical="center"/>
    </xf>
    <xf numFmtId="0" fontId="10" fillId="2" borderId="0" xfId="0" applyFont="1" applyFill="1" applyAlignment="1">
      <alignment horizontal="center" vertical="center"/>
    </xf>
    <xf numFmtId="9" fontId="11" fillId="2" borderId="2" xfId="0" applyNumberFormat="1" applyFont="1" applyFill="1" applyBorder="1" applyAlignment="1">
      <alignment horizontal="center" vertical="center"/>
    </xf>
    <xf numFmtId="0" fontId="9" fillId="2" borderId="32" xfId="0" applyFont="1" applyFill="1" applyBorder="1" applyAlignment="1">
      <alignment horizontal="center" vertical="center"/>
    </xf>
    <xf numFmtId="0" fontId="9" fillId="2" borderId="25" xfId="0" applyFont="1" applyFill="1" applyBorder="1" applyAlignment="1">
      <alignment horizontal="center" vertical="center"/>
    </xf>
    <xf numFmtId="0" fontId="9" fillId="2" borderId="0" xfId="0" applyFont="1" applyFill="1" applyAlignment="1">
      <alignment horizontal="center" vertical="center" wrapText="1"/>
    </xf>
    <xf numFmtId="0" fontId="14" fillId="2" borderId="13" xfId="0" applyFont="1" applyFill="1" applyBorder="1" applyAlignment="1">
      <alignment horizontal="center" vertical="center"/>
    </xf>
    <xf numFmtId="0" fontId="14" fillId="2" borderId="33" xfId="0" applyFont="1" applyFill="1" applyBorder="1" applyAlignment="1">
      <alignment horizontal="center" vertical="center"/>
    </xf>
    <xf numFmtId="0" fontId="9" fillId="2" borderId="25" xfId="0" applyFont="1" applyFill="1" applyBorder="1" applyAlignment="1">
      <alignment horizontal="center" vertical="center" wrapText="1"/>
    </xf>
    <xf numFmtId="0" fontId="8" fillId="2" borderId="33" xfId="0" applyFont="1" applyFill="1" applyBorder="1" applyAlignment="1">
      <alignment horizontal="center" vertical="center"/>
    </xf>
    <xf numFmtId="0" fontId="8" fillId="2" borderId="34"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26" xfId="0" applyFont="1" applyFill="1" applyBorder="1" applyAlignment="1">
      <alignment horizontal="center" vertical="center"/>
    </xf>
    <xf numFmtId="0" fontId="8" fillId="2" borderId="21" xfId="0" applyFont="1" applyFill="1" applyBorder="1"/>
    <xf numFmtId="0" fontId="14" fillId="2" borderId="0" xfId="0" applyFont="1" applyFill="1" applyAlignment="1">
      <alignment horizontal="center" vertical="center"/>
    </xf>
    <xf numFmtId="0" fontId="9" fillId="6" borderId="35" xfId="0" applyFont="1" applyFill="1" applyBorder="1" applyAlignment="1">
      <alignment horizontal="left" vertical="center"/>
    </xf>
    <xf numFmtId="0" fontId="9" fillId="6" borderId="25" xfId="0" applyFont="1" applyFill="1" applyBorder="1"/>
    <xf numFmtId="0" fontId="8" fillId="6" borderId="25" xfId="0" applyFont="1" applyFill="1" applyBorder="1"/>
    <xf numFmtId="0" fontId="8" fillId="2" borderId="36" xfId="0" applyFont="1" applyFill="1" applyBorder="1" applyAlignment="1">
      <alignment horizontal="left" vertical="center"/>
    </xf>
    <xf numFmtId="0" fontId="8" fillId="2" borderId="21"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0" fillId="2" borderId="0" xfId="0" applyFont="1" applyFill="1"/>
    <xf numFmtId="0" fontId="11" fillId="2" borderId="0" xfId="0" applyFont="1" applyFill="1"/>
    <xf numFmtId="0" fontId="2" fillId="5" borderId="0" xfId="0" applyFont="1" applyFill="1"/>
    <xf numFmtId="17" fontId="8" fillId="2" borderId="38" xfId="0" applyNumberFormat="1" applyFont="1" applyFill="1" applyBorder="1"/>
    <xf numFmtId="0" fontId="9" fillId="8" borderId="38" xfId="0" applyFont="1" applyFill="1" applyBorder="1"/>
    <xf numFmtId="0" fontId="8" fillId="2" borderId="38" xfId="0" applyFont="1" applyFill="1" applyBorder="1"/>
    <xf numFmtId="17" fontId="8" fillId="2" borderId="39" xfId="0" applyNumberFormat="1" applyFont="1" applyFill="1" applyBorder="1"/>
    <xf numFmtId="0" fontId="9" fillId="8" borderId="39" xfId="0" applyFont="1" applyFill="1" applyBorder="1"/>
    <xf numFmtId="0" fontId="11" fillId="2" borderId="38" xfId="0" applyFont="1" applyFill="1" applyBorder="1"/>
    <xf numFmtId="0" fontId="8" fillId="2" borderId="41" xfId="0" applyFont="1" applyFill="1" applyBorder="1"/>
    <xf numFmtId="0" fontId="8" fillId="2" borderId="42" xfId="0" applyFont="1" applyFill="1" applyBorder="1"/>
    <xf numFmtId="0" fontId="8" fillId="2" borderId="44" xfId="0" applyFont="1" applyFill="1" applyBorder="1"/>
    <xf numFmtId="0" fontId="8" fillId="2" borderId="43" xfId="0" applyFont="1" applyFill="1" applyBorder="1"/>
    <xf numFmtId="0" fontId="11" fillId="2" borderId="42" xfId="0" applyFont="1" applyFill="1" applyBorder="1"/>
    <xf numFmtId="0" fontId="11" fillId="2" borderId="41" xfId="0" applyFont="1" applyFill="1" applyBorder="1"/>
    <xf numFmtId="0" fontId="8" fillId="8" borderId="46" xfId="0" applyFont="1" applyFill="1" applyBorder="1"/>
    <xf numFmtId="10" fontId="0" fillId="3" borderId="0" xfId="0" applyNumberFormat="1" applyFill="1"/>
    <xf numFmtId="0" fontId="0" fillId="5" borderId="0" xfId="0" applyFill="1"/>
    <xf numFmtId="17" fontId="8" fillId="8" borderId="0" xfId="0" applyNumberFormat="1" applyFont="1" applyFill="1"/>
    <xf numFmtId="17" fontId="9" fillId="8" borderId="0" xfId="0" applyNumberFormat="1" applyFont="1" applyFill="1"/>
    <xf numFmtId="0" fontId="18" fillId="0" borderId="0" xfId="0" applyFont="1"/>
    <xf numFmtId="10" fontId="8" fillId="2" borderId="0" xfId="0" applyNumberFormat="1" applyFont="1" applyFill="1"/>
    <xf numFmtId="17" fontId="18" fillId="0" borderId="0" xfId="0" applyNumberFormat="1" applyFont="1"/>
    <xf numFmtId="10" fontId="18" fillId="0" borderId="0" xfId="0" applyNumberFormat="1" applyFont="1"/>
    <xf numFmtId="10" fontId="8" fillId="2" borderId="42" xfId="0" applyNumberFormat="1" applyFont="1" applyFill="1" applyBorder="1"/>
    <xf numFmtId="10" fontId="8" fillId="2" borderId="42" xfId="0" applyNumberFormat="1" applyFont="1" applyFill="1" applyBorder="1" applyAlignment="1">
      <alignment horizontal="center" vertical="center"/>
    </xf>
    <xf numFmtId="0" fontId="0" fillId="2" borderId="42" xfId="0" applyFill="1" applyBorder="1"/>
    <xf numFmtId="0" fontId="9" fillId="8" borderId="0" xfId="0" applyFont="1" applyFill="1" applyAlignment="1">
      <alignment horizontal="center" vertical="center"/>
    </xf>
    <xf numFmtId="0" fontId="8" fillId="8" borderId="0" xfId="0" applyFont="1" applyFill="1" applyAlignment="1">
      <alignment horizontal="center" vertical="center"/>
    </xf>
    <xf numFmtId="0" fontId="8" fillId="2" borderId="60" xfId="0" applyFont="1" applyFill="1" applyBorder="1"/>
    <xf numFmtId="0" fontId="10" fillId="2" borderId="60" xfId="0" applyFont="1" applyFill="1" applyBorder="1"/>
    <xf numFmtId="0" fontId="21" fillId="5" borderId="0" xfId="0" applyFont="1" applyFill="1"/>
    <xf numFmtId="0" fontId="8" fillId="2" borderId="56" xfId="0" applyFont="1" applyFill="1" applyBorder="1"/>
    <xf numFmtId="0" fontId="8" fillId="2" borderId="57" xfId="0" applyFont="1" applyFill="1" applyBorder="1"/>
    <xf numFmtId="0" fontId="8" fillId="2" borderId="58" xfId="0" applyFont="1" applyFill="1" applyBorder="1"/>
    <xf numFmtId="0" fontId="8" fillId="2" borderId="59" xfId="0" applyFont="1" applyFill="1" applyBorder="1"/>
    <xf numFmtId="0" fontId="8" fillId="2" borderId="61" xfId="0" applyFont="1" applyFill="1" applyBorder="1"/>
    <xf numFmtId="0" fontId="21" fillId="5" borderId="52" xfId="0" applyFont="1" applyFill="1" applyBorder="1"/>
    <xf numFmtId="0" fontId="8" fillId="5" borderId="53" xfId="0" applyFont="1" applyFill="1" applyBorder="1"/>
    <xf numFmtId="0" fontId="8" fillId="2" borderId="55" xfId="0" applyFont="1" applyFill="1" applyBorder="1"/>
    <xf numFmtId="0" fontId="8" fillId="5" borderId="53" xfId="0" applyFont="1" applyFill="1" applyBorder="1" applyAlignment="1">
      <alignment horizontal="right"/>
    </xf>
    <xf numFmtId="0" fontId="1" fillId="0" borderId="0" xfId="0" applyFont="1"/>
    <xf numFmtId="0" fontId="22" fillId="0" borderId="0" xfId="0" applyFont="1"/>
    <xf numFmtId="17" fontId="2" fillId="0" borderId="0" xfId="0" applyNumberFormat="1" applyFont="1"/>
    <xf numFmtId="9" fontId="2" fillId="0" borderId="0" xfId="0" applyNumberFormat="1" applyFont="1"/>
    <xf numFmtId="9" fontId="22" fillId="0" borderId="0" xfId="0" applyNumberFormat="1" applyFont="1"/>
    <xf numFmtId="0" fontId="8" fillId="2" borderId="38"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1" xfId="0" applyFont="1" applyFill="1" applyBorder="1" applyAlignment="1">
      <alignment horizontal="center" vertical="center"/>
    </xf>
    <xf numFmtId="0" fontId="8" fillId="2" borderId="40" xfId="0" applyFont="1" applyFill="1" applyBorder="1" applyAlignment="1">
      <alignment horizontal="center" vertical="center"/>
    </xf>
    <xf numFmtId="0" fontId="8" fillId="2" borderId="42"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0" xfId="0" applyFont="1" applyFill="1" applyAlignment="1">
      <alignment horizontal="center" vertical="center"/>
    </xf>
    <xf numFmtId="0" fontId="8" fillId="8" borderId="38" xfId="0" applyFont="1" applyFill="1" applyBorder="1" applyAlignment="1">
      <alignment horizontal="center" vertical="center"/>
    </xf>
    <xf numFmtId="0" fontId="8" fillId="8" borderId="39" xfId="0" applyFont="1" applyFill="1" applyBorder="1" applyAlignment="1">
      <alignment horizontal="center" vertical="center"/>
    </xf>
    <xf numFmtId="164" fontId="8" fillId="2" borderId="0" xfId="0" applyNumberFormat="1" applyFont="1" applyFill="1" applyAlignment="1">
      <alignment horizontal="center" vertical="center"/>
    </xf>
    <xf numFmtId="0" fontId="11" fillId="2" borderId="41"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38" xfId="0" applyFont="1" applyFill="1" applyBorder="1" applyAlignment="1">
      <alignment horizontal="center" vertical="center"/>
    </xf>
    <xf numFmtId="0" fontId="11" fillId="2" borderId="39" xfId="0" applyFont="1" applyFill="1" applyBorder="1" applyAlignment="1">
      <alignment horizontal="center" vertical="center"/>
    </xf>
    <xf numFmtId="164" fontId="8" fillId="2" borderId="39" xfId="0" applyNumberFormat="1" applyFont="1" applyFill="1" applyBorder="1" applyAlignment="1">
      <alignment horizontal="center" vertical="center"/>
    </xf>
    <xf numFmtId="0" fontId="9" fillId="8" borderId="38" xfId="0" applyFont="1" applyFill="1" applyBorder="1" applyAlignment="1">
      <alignment horizontal="center" vertical="center"/>
    </xf>
    <xf numFmtId="0" fontId="9" fillId="8" borderId="39" xfId="0" applyFont="1" applyFill="1" applyBorder="1" applyAlignment="1">
      <alignment horizontal="center" vertical="center"/>
    </xf>
    <xf numFmtId="0" fontId="8" fillId="2" borderId="44" xfId="0" applyFont="1" applyFill="1" applyBorder="1" applyAlignment="1">
      <alignment horizontal="center" vertical="center"/>
    </xf>
    <xf numFmtId="164" fontId="8" fillId="2" borderId="45" xfId="0" applyNumberFormat="1" applyFont="1" applyFill="1" applyBorder="1" applyAlignment="1">
      <alignment horizontal="center" vertical="center"/>
    </xf>
    <xf numFmtId="164" fontId="8" fillId="2" borderId="43" xfId="0" applyNumberFormat="1" applyFont="1" applyFill="1" applyBorder="1" applyAlignment="1">
      <alignment horizontal="center" vertical="center"/>
    </xf>
    <xf numFmtId="0" fontId="8" fillId="2" borderId="45" xfId="0" applyFont="1" applyFill="1" applyBorder="1" applyAlignment="1">
      <alignment horizontal="center" vertical="center"/>
    </xf>
    <xf numFmtId="0" fontId="8" fillId="2" borderId="43" xfId="0" applyFont="1" applyFill="1" applyBorder="1" applyAlignment="1">
      <alignment horizontal="center" vertical="center"/>
    </xf>
    <xf numFmtId="0" fontId="24" fillId="0" borderId="0" xfId="0" applyFont="1"/>
    <xf numFmtId="17" fontId="24" fillId="2" borderId="3" xfId="0" applyNumberFormat="1" applyFont="1" applyFill="1" applyBorder="1" applyAlignment="1">
      <alignment horizontal="center" vertical="center"/>
    </xf>
    <xf numFmtId="17" fontId="25" fillId="2" borderId="3" xfId="0" applyNumberFormat="1" applyFont="1" applyFill="1" applyBorder="1" applyAlignment="1">
      <alignment horizontal="center" vertical="center"/>
    </xf>
    <xf numFmtId="0" fontId="24" fillId="7" borderId="0" xfId="0" applyFont="1" applyFill="1"/>
    <xf numFmtId="17" fontId="24" fillId="7" borderId="0" xfId="0" applyNumberFormat="1" applyFont="1" applyFill="1" applyAlignment="1">
      <alignment horizontal="center" vertical="center"/>
    </xf>
    <xf numFmtId="17" fontId="25" fillId="7" borderId="0" xfId="0" applyNumberFormat="1" applyFont="1" applyFill="1" applyAlignment="1">
      <alignment horizontal="center" vertical="center"/>
    </xf>
    <xf numFmtId="164" fontId="24" fillId="0" borderId="0" xfId="0" applyNumberFormat="1" applyFont="1"/>
    <xf numFmtId="9" fontId="24" fillId="7" borderId="0" xfId="0" applyNumberFormat="1" applyFont="1" applyFill="1"/>
    <xf numFmtId="0" fontId="24" fillId="2" borderId="0" xfId="0" applyFont="1" applyFill="1"/>
    <xf numFmtId="0" fontId="1" fillId="9" borderId="0" xfId="0" applyFont="1" applyFill="1"/>
    <xf numFmtId="0" fontId="14" fillId="2" borderId="55" xfId="0" applyFont="1" applyFill="1" applyBorder="1"/>
    <xf numFmtId="0" fontId="14" fillId="2" borderId="0" xfId="0" applyFont="1" applyFill="1"/>
    <xf numFmtId="0" fontId="14" fillId="2" borderId="56" xfId="0" applyFont="1" applyFill="1" applyBorder="1"/>
    <xf numFmtId="0" fontId="26" fillId="2" borderId="55" xfId="0" applyFont="1" applyFill="1" applyBorder="1"/>
    <xf numFmtId="0" fontId="26" fillId="2" borderId="0" xfId="0" applyFont="1" applyFill="1"/>
    <xf numFmtId="0" fontId="26" fillId="2" borderId="56" xfId="0" applyFont="1" applyFill="1" applyBorder="1"/>
    <xf numFmtId="0" fontId="14" fillId="2" borderId="56" xfId="0" applyFont="1" applyFill="1" applyBorder="1" applyAlignment="1">
      <alignment horizontal="center" vertical="center"/>
    </xf>
    <xf numFmtId="10" fontId="14" fillId="2" borderId="0" xfId="3" applyNumberFormat="1" applyFont="1" applyFill="1"/>
    <xf numFmtId="0" fontId="28" fillId="5" borderId="56" xfId="4" applyFont="1" applyFill="1" applyBorder="1" applyAlignment="1">
      <alignment horizontal="right"/>
    </xf>
    <xf numFmtId="0" fontId="28" fillId="5" borderId="54" xfId="4" applyFont="1" applyFill="1" applyBorder="1" applyAlignment="1">
      <alignment horizontal="right"/>
    </xf>
    <xf numFmtId="0" fontId="28" fillId="5" borderId="0" xfId="4" applyFont="1" applyFill="1"/>
    <xf numFmtId="0" fontId="28" fillId="5" borderId="0" xfId="4" applyFont="1" applyFill="1" applyAlignment="1">
      <alignment horizontal="right"/>
    </xf>
    <xf numFmtId="0" fontId="8" fillId="2" borderId="53" xfId="0" applyFont="1" applyFill="1" applyBorder="1"/>
    <xf numFmtId="0" fontId="29" fillId="5" borderId="0" xfId="4" applyFont="1" applyFill="1" applyAlignment="1">
      <alignment horizontal="right"/>
    </xf>
    <xf numFmtId="17" fontId="9" fillId="2" borderId="0" xfId="0" applyNumberFormat="1" applyFont="1" applyFill="1"/>
    <xf numFmtId="165" fontId="0" fillId="0" borderId="0" xfId="0" applyNumberFormat="1"/>
    <xf numFmtId="165" fontId="16" fillId="0" borderId="0" xfId="2" applyNumberFormat="1"/>
    <xf numFmtId="0" fontId="0" fillId="0" borderId="0" xfId="0" applyAlignment="1">
      <alignment horizontal="left"/>
    </xf>
    <xf numFmtId="0" fontId="30" fillId="0" borderId="0" xfId="0" applyFont="1"/>
    <xf numFmtId="17" fontId="0" fillId="3" borderId="0" xfId="0" applyNumberFormat="1" applyFill="1"/>
    <xf numFmtId="0" fontId="30" fillId="3" borderId="0" xfId="0" applyFont="1" applyFill="1"/>
    <xf numFmtId="0" fontId="13" fillId="5" borderId="0" xfId="0" applyFont="1" applyFill="1"/>
    <xf numFmtId="10" fontId="13" fillId="0" borderId="0" xfId="0" applyNumberFormat="1" applyFont="1"/>
    <xf numFmtId="10" fontId="13" fillId="3" borderId="0" xfId="0" applyNumberFormat="1" applyFont="1" applyFill="1"/>
    <xf numFmtId="0" fontId="13" fillId="0" borderId="0" xfId="0" applyFont="1"/>
    <xf numFmtId="0" fontId="22" fillId="5" borderId="0" xfId="0" applyFont="1" applyFill="1"/>
    <xf numFmtId="0" fontId="22" fillId="3" borderId="0" xfId="0" applyFont="1" applyFill="1"/>
    <xf numFmtId="0" fontId="22" fillId="0" borderId="0" xfId="1" applyFont="1" applyAlignment="1">
      <alignment horizontal="right" wrapText="1"/>
    </xf>
    <xf numFmtId="17" fontId="1" fillId="0" borderId="0" xfId="0" applyNumberFormat="1" applyFont="1"/>
    <xf numFmtId="0" fontId="2" fillId="9" borderId="0" xfId="0" applyFont="1" applyFill="1"/>
    <xf numFmtId="17" fontId="3" fillId="8" borderId="21" xfId="0" applyNumberFormat="1" applyFont="1" applyFill="1" applyBorder="1" applyAlignment="1">
      <alignment horizontal="center" vertical="center"/>
    </xf>
    <xf numFmtId="17" fontId="7" fillId="2" borderId="3" xfId="0" applyNumberFormat="1" applyFont="1" applyFill="1" applyBorder="1" applyAlignment="1">
      <alignment horizontal="center" vertical="center"/>
    </xf>
    <xf numFmtId="0" fontId="31" fillId="0" borderId="0" xfId="0" applyFont="1"/>
    <xf numFmtId="0" fontId="14" fillId="0" borderId="0" xfId="0" applyFont="1"/>
    <xf numFmtId="0" fontId="32" fillId="0" borderId="37" xfId="1" applyFont="1" applyBorder="1" applyAlignment="1">
      <alignment horizontal="right" wrapText="1"/>
    </xf>
    <xf numFmtId="0" fontId="32" fillId="3" borderId="37" xfId="1" applyFont="1" applyFill="1" applyBorder="1" applyAlignment="1">
      <alignment horizontal="right" wrapText="1"/>
    </xf>
    <xf numFmtId="0" fontId="32" fillId="0" borderId="37" xfId="5" applyFont="1" applyBorder="1" applyAlignment="1">
      <alignment horizontal="right" wrapText="1"/>
    </xf>
    <xf numFmtId="0" fontId="32" fillId="0" borderId="0" xfId="5" applyFont="1" applyAlignment="1">
      <alignment horizontal="right" wrapText="1"/>
    </xf>
    <xf numFmtId="0" fontId="15" fillId="0" borderId="0" xfId="5"/>
    <xf numFmtId="0" fontId="15" fillId="0" borderId="37" xfId="5" applyBorder="1"/>
    <xf numFmtId="0" fontId="32" fillId="3" borderId="37" xfId="5" applyFont="1" applyFill="1" applyBorder="1" applyAlignment="1">
      <alignment horizontal="right" wrapText="1"/>
    </xf>
    <xf numFmtId="0" fontId="15" fillId="3" borderId="37" xfId="5" applyFill="1" applyBorder="1"/>
    <xf numFmtId="0" fontId="33" fillId="2" borderId="58" xfId="0" applyFont="1" applyFill="1" applyBorder="1"/>
    <xf numFmtId="0" fontId="34" fillId="2" borderId="57" xfId="0" applyFont="1" applyFill="1" applyBorder="1"/>
    <xf numFmtId="0" fontId="36" fillId="0" borderId="37" xfId="5" applyFont="1" applyBorder="1" applyAlignment="1">
      <alignment horizontal="right" wrapText="1"/>
    </xf>
    <xf numFmtId="0" fontId="36" fillId="0" borderId="0" xfId="5" applyFont="1" applyAlignment="1">
      <alignment horizontal="right" wrapText="1"/>
    </xf>
    <xf numFmtId="0" fontId="2" fillId="0" borderId="0" xfId="1" applyFont="1" applyAlignment="1">
      <alignment horizontal="right" wrapText="1"/>
    </xf>
    <xf numFmtId="0" fontId="36" fillId="0" borderId="0" xfId="6" applyFont="1" applyAlignment="1">
      <alignment horizontal="right" wrapText="1"/>
    </xf>
    <xf numFmtId="0" fontId="36" fillId="0" borderId="37" xfId="6" applyFont="1" applyBorder="1" applyAlignment="1">
      <alignment horizontal="right" wrapText="1"/>
    </xf>
    <xf numFmtId="0" fontId="35" fillId="0" borderId="37" xfId="6" applyBorder="1"/>
    <xf numFmtId="0" fontId="36" fillId="3" borderId="0" xfId="6" applyFont="1" applyFill="1" applyAlignment="1">
      <alignment horizontal="right" wrapText="1"/>
    </xf>
    <xf numFmtId="0" fontId="36" fillId="3" borderId="37" xfId="6" applyFont="1" applyFill="1" applyBorder="1" applyAlignment="1">
      <alignment horizontal="right" wrapText="1"/>
    </xf>
    <xf numFmtId="0" fontId="36" fillId="3" borderId="37" xfId="5" applyFont="1" applyFill="1" applyBorder="1" applyAlignment="1">
      <alignment horizontal="right" wrapText="1"/>
    </xf>
    <xf numFmtId="0" fontId="36" fillId="3" borderId="0" xfId="5" applyFont="1" applyFill="1" applyAlignment="1">
      <alignment horizontal="right" wrapText="1"/>
    </xf>
    <xf numFmtId="0" fontId="13" fillId="9" borderId="0" xfId="0" applyFont="1" applyFill="1"/>
    <xf numFmtId="0" fontId="32" fillId="10" borderId="62" xfId="7" applyFont="1" applyFill="1" applyBorder="1" applyAlignment="1">
      <alignment horizontal="center"/>
    </xf>
    <xf numFmtId="15" fontId="32" fillId="0" borderId="37" xfId="7" applyNumberFormat="1" applyFont="1" applyBorder="1" applyAlignment="1">
      <alignment horizontal="right" wrapText="1"/>
    </xf>
    <xf numFmtId="0" fontId="32" fillId="0" borderId="37" xfId="7" applyFont="1" applyBorder="1" applyAlignment="1">
      <alignment horizontal="right" wrapText="1"/>
    </xf>
    <xf numFmtId="0" fontId="13" fillId="3" borderId="0" xfId="0" applyFont="1" applyFill="1"/>
    <xf numFmtId="0" fontId="13" fillId="0" borderId="0" xfId="1" applyFont="1" applyAlignment="1">
      <alignment horizontal="right" wrapText="1"/>
    </xf>
    <xf numFmtId="17" fontId="13" fillId="0" borderId="0" xfId="0" applyNumberFormat="1" applyFont="1"/>
    <xf numFmtId="164" fontId="13" fillId="3" borderId="0" xfId="0" applyNumberFormat="1" applyFont="1" applyFill="1"/>
    <xf numFmtId="164" fontId="13" fillId="0" borderId="0" xfId="0" applyNumberFormat="1" applyFont="1"/>
    <xf numFmtId="0" fontId="26" fillId="2" borderId="0" xfId="0" applyFont="1" applyFill="1" applyAlignment="1">
      <alignment horizontal="center" vertical="center"/>
    </xf>
    <xf numFmtId="0" fontId="26" fillId="2" borderId="56" xfId="0" applyFont="1" applyFill="1" applyBorder="1" applyAlignment="1">
      <alignment horizontal="center" vertical="center"/>
    </xf>
    <xf numFmtId="10" fontId="8" fillId="2" borderId="0" xfId="0" applyNumberFormat="1" applyFont="1" applyFill="1" applyAlignment="1">
      <alignment horizontal="center" vertical="center"/>
    </xf>
    <xf numFmtId="0" fontId="26" fillId="2" borderId="57" xfId="0" applyFont="1" applyFill="1" applyBorder="1"/>
    <xf numFmtId="0" fontId="26" fillId="2" borderId="58" xfId="0" applyFont="1" applyFill="1" applyBorder="1"/>
    <xf numFmtId="0" fontId="26" fillId="2" borderId="58" xfId="0" applyFont="1" applyFill="1" applyBorder="1" applyAlignment="1">
      <alignment horizontal="center" vertical="center"/>
    </xf>
    <xf numFmtId="0" fontId="26" fillId="2" borderId="59" xfId="0" applyFont="1" applyFill="1" applyBorder="1" applyAlignment="1">
      <alignment horizontal="center" vertical="center"/>
    </xf>
    <xf numFmtId="0" fontId="12" fillId="2" borderId="0" xfId="0" applyFont="1" applyFill="1"/>
    <xf numFmtId="17" fontId="14" fillId="2" borderId="55" xfId="0" applyNumberFormat="1" applyFont="1" applyFill="1" applyBorder="1" applyAlignment="1">
      <alignment horizontal="left" vertical="top"/>
    </xf>
    <xf numFmtId="0" fontId="1" fillId="12" borderId="0" xfId="0" applyFont="1" applyFill="1"/>
    <xf numFmtId="17" fontId="22" fillId="12" borderId="0" xfId="0" applyNumberFormat="1" applyFont="1" applyFill="1"/>
    <xf numFmtId="17" fontId="2" fillId="12" borderId="0" xfId="0" applyNumberFormat="1" applyFont="1" applyFill="1"/>
    <xf numFmtId="0" fontId="1" fillId="11" borderId="0" xfId="0" applyFont="1" applyFill="1"/>
    <xf numFmtId="17" fontId="22" fillId="11" borderId="0" xfId="0" applyNumberFormat="1" applyFont="1" applyFill="1"/>
    <xf numFmtId="17" fontId="2" fillId="11" borderId="0" xfId="0" applyNumberFormat="1" applyFont="1" applyFill="1"/>
    <xf numFmtId="0" fontId="1" fillId="4" borderId="0" xfId="0" applyFont="1" applyFill="1"/>
    <xf numFmtId="17" fontId="2" fillId="4" borderId="0" xfId="0" applyNumberFormat="1" applyFont="1" applyFill="1"/>
    <xf numFmtId="0" fontId="1" fillId="13" borderId="0" xfId="0" applyFont="1" applyFill="1"/>
    <xf numFmtId="17" fontId="2" fillId="13" borderId="0" xfId="0" applyNumberFormat="1" applyFont="1" applyFill="1"/>
    <xf numFmtId="17" fontId="2" fillId="14" borderId="0" xfId="0" applyNumberFormat="1" applyFont="1" applyFill="1"/>
    <xf numFmtId="0" fontId="0" fillId="4" borderId="0" xfId="0" applyFill="1"/>
    <xf numFmtId="0" fontId="0" fillId="12" borderId="0" xfId="0" applyFill="1"/>
    <xf numFmtId="0" fontId="0" fillId="11" borderId="0" xfId="0" applyFill="1"/>
    <xf numFmtId="0" fontId="0" fillId="13" borderId="0" xfId="0" applyFill="1"/>
    <xf numFmtId="0" fontId="14" fillId="2" borderId="55" xfId="0" applyFont="1" applyFill="1" applyBorder="1" applyAlignment="1">
      <alignment wrapText="1"/>
    </xf>
    <xf numFmtId="0" fontId="14" fillId="2" borderId="0" xfId="0" applyFont="1" applyFill="1" applyAlignment="1">
      <alignment wrapText="1"/>
    </xf>
    <xf numFmtId="0" fontId="31" fillId="2" borderId="0" xfId="0" applyFont="1" applyFill="1"/>
    <xf numFmtId="0" fontId="20" fillId="2" borderId="60" xfId="0" applyFont="1" applyFill="1" applyBorder="1" applyAlignment="1">
      <alignment horizontal="center" vertical="center"/>
    </xf>
    <xf numFmtId="0" fontId="27" fillId="0" borderId="60" xfId="0" applyFont="1" applyBorder="1" applyAlignment="1">
      <alignment horizontal="center" vertical="center"/>
    </xf>
    <xf numFmtId="0" fontId="11" fillId="2" borderId="10" xfId="0" applyFont="1" applyFill="1" applyBorder="1" applyAlignment="1">
      <alignment vertical="top" wrapText="1"/>
    </xf>
    <xf numFmtId="0" fontId="13" fillId="0" borderId="0" xfId="0" applyFont="1" applyAlignment="1">
      <alignment vertical="top" wrapText="1"/>
    </xf>
    <xf numFmtId="0" fontId="13" fillId="0" borderId="7" xfId="0" applyFont="1" applyBorder="1" applyAlignment="1">
      <alignment vertical="top" wrapText="1"/>
    </xf>
    <xf numFmtId="0" fontId="13" fillId="0" borderId="10" xfId="0" applyFont="1" applyBorder="1" applyAlignment="1">
      <alignment vertical="top" wrapText="1"/>
    </xf>
    <xf numFmtId="0" fontId="13" fillId="0" borderId="11" xfId="0" applyFont="1" applyBorder="1" applyAlignment="1">
      <alignment vertical="top" wrapText="1"/>
    </xf>
    <xf numFmtId="0" fontId="13" fillId="0" borderId="2" xfId="0" applyFont="1" applyBorder="1" applyAlignment="1">
      <alignment vertical="top" wrapText="1"/>
    </xf>
    <xf numFmtId="0" fontId="13" fillId="0" borderId="8" xfId="0" applyFont="1" applyBorder="1" applyAlignment="1">
      <alignment vertical="top" wrapText="1"/>
    </xf>
    <xf numFmtId="0" fontId="9" fillId="8" borderId="9" xfId="0" applyFont="1" applyFill="1" applyBorder="1"/>
    <xf numFmtId="0" fontId="0" fillId="8" borderId="5" xfId="0" applyFill="1" applyBorder="1"/>
    <xf numFmtId="0" fontId="0" fillId="8" borderId="6" xfId="0" applyFill="1" applyBorder="1"/>
    <xf numFmtId="0" fontId="10" fillId="2" borderId="48" xfId="0" applyFont="1" applyFill="1" applyBorder="1" applyAlignment="1">
      <alignment horizontal="left" vertical="top" wrapText="1"/>
    </xf>
    <xf numFmtId="0" fontId="8" fillId="0" borderId="47" xfId="0" applyFont="1" applyBorder="1" applyAlignment="1">
      <alignment horizontal="left" vertical="top"/>
    </xf>
    <xf numFmtId="0" fontId="8" fillId="0" borderId="46" xfId="0" applyFont="1" applyBorder="1" applyAlignment="1">
      <alignment horizontal="left" vertical="top"/>
    </xf>
    <xf numFmtId="0" fontId="8" fillId="0" borderId="49" xfId="0" applyFont="1" applyBorder="1" applyAlignment="1">
      <alignment horizontal="left" vertical="top"/>
    </xf>
    <xf numFmtId="0" fontId="8" fillId="0" borderId="0" xfId="0" applyFont="1" applyAlignment="1">
      <alignment horizontal="left" vertical="top"/>
    </xf>
    <xf numFmtId="0" fontId="8" fillId="0" borderId="38" xfId="0" applyFont="1" applyBorder="1" applyAlignment="1">
      <alignment horizontal="left" vertical="top"/>
    </xf>
    <xf numFmtId="0" fontId="8" fillId="0" borderId="50" xfId="0" applyFont="1" applyBorder="1" applyAlignment="1">
      <alignment horizontal="left" vertical="top"/>
    </xf>
    <xf numFmtId="0" fontId="8" fillId="0" borderId="43" xfId="0" applyFont="1" applyBorder="1" applyAlignment="1">
      <alignment horizontal="left" vertical="top"/>
    </xf>
    <xf numFmtId="0" fontId="8" fillId="0" borderId="44" xfId="0" applyFont="1" applyBorder="1" applyAlignment="1">
      <alignment horizontal="left" vertical="top"/>
    </xf>
    <xf numFmtId="0" fontId="9" fillId="8" borderId="51" xfId="0" applyFont="1" applyFill="1" applyBorder="1"/>
    <xf numFmtId="0" fontId="0" fillId="8" borderId="43" xfId="0" applyFill="1" applyBorder="1"/>
    <xf numFmtId="0" fontId="0" fillId="0" borderId="43" xfId="0" applyBorder="1"/>
    <xf numFmtId="0" fontId="0" fillId="0" borderId="44" xfId="0" applyBorder="1"/>
    <xf numFmtId="0" fontId="13" fillId="0" borderId="47" xfId="0" applyFont="1" applyBorder="1" applyAlignment="1">
      <alignment horizontal="left" vertical="top"/>
    </xf>
    <xf numFmtId="0" fontId="13" fillId="0" borderId="46" xfId="0" applyFont="1" applyBorder="1" applyAlignment="1">
      <alignment horizontal="left" vertical="top"/>
    </xf>
    <xf numFmtId="0" fontId="13" fillId="0" borderId="49" xfId="0" applyFont="1" applyBorder="1" applyAlignment="1">
      <alignment horizontal="left" vertical="top"/>
    </xf>
    <xf numFmtId="0" fontId="13" fillId="0" borderId="0" xfId="0" applyFont="1" applyAlignment="1">
      <alignment horizontal="left" vertical="top"/>
    </xf>
    <xf numFmtId="0" fontId="13" fillId="0" borderId="38" xfId="0" applyFont="1" applyBorder="1" applyAlignment="1">
      <alignment horizontal="left" vertical="top"/>
    </xf>
    <xf numFmtId="0" fontId="13" fillId="0" borderId="50" xfId="0" applyFont="1" applyBorder="1" applyAlignment="1">
      <alignment horizontal="left" vertical="top"/>
    </xf>
    <xf numFmtId="0" fontId="13" fillId="0" borderId="43" xfId="0" applyFont="1" applyBorder="1" applyAlignment="1">
      <alignment horizontal="left" vertical="top"/>
    </xf>
    <xf numFmtId="0" fontId="13" fillId="0" borderId="44" xfId="0" applyFont="1" applyBorder="1" applyAlignment="1">
      <alignment horizontal="left" vertical="top"/>
    </xf>
    <xf numFmtId="0" fontId="9" fillId="8" borderId="48" xfId="0" applyFont="1" applyFill="1" applyBorder="1"/>
    <xf numFmtId="0" fontId="0" fillId="8" borderId="47" xfId="0" applyFill="1" applyBorder="1"/>
    <xf numFmtId="0" fontId="0" fillId="0" borderId="47" xfId="0" applyBorder="1"/>
    <xf numFmtId="0" fontId="0" fillId="0" borderId="46" xfId="0" applyBorder="1"/>
    <xf numFmtId="0" fontId="8" fillId="2" borderId="49" xfId="0" applyFont="1" applyFill="1" applyBorder="1" applyAlignment="1">
      <alignment horizontal="left" vertical="top" wrapText="1"/>
    </xf>
    <xf numFmtId="0" fontId="8" fillId="0" borderId="0" xfId="0" applyFont="1" applyAlignment="1">
      <alignment horizontal="left" vertical="top" wrapText="1"/>
    </xf>
    <xf numFmtId="0" fontId="8" fillId="0" borderId="38" xfId="0" applyFont="1" applyBorder="1" applyAlignment="1">
      <alignment horizontal="left" vertical="top" wrapText="1"/>
    </xf>
    <xf numFmtId="0" fontId="8" fillId="0" borderId="49" xfId="0" applyFont="1" applyBorder="1" applyAlignment="1">
      <alignment horizontal="left" vertical="top" wrapText="1"/>
    </xf>
    <xf numFmtId="0" fontId="8" fillId="0" borderId="50" xfId="0" applyFont="1" applyBorder="1" applyAlignment="1">
      <alignment horizontal="left" vertical="top" wrapText="1"/>
    </xf>
    <xf numFmtId="0" fontId="8" fillId="0" borderId="43" xfId="0" applyFont="1" applyBorder="1" applyAlignment="1">
      <alignment horizontal="left" vertical="top" wrapText="1"/>
    </xf>
    <xf numFmtId="0" fontId="8" fillId="0" borderId="44" xfId="0" applyFont="1" applyBorder="1" applyAlignment="1">
      <alignment horizontal="left" vertical="top" wrapText="1"/>
    </xf>
    <xf numFmtId="0" fontId="10" fillId="2" borderId="29" xfId="0" applyFont="1" applyFill="1" applyBorder="1" applyAlignment="1">
      <alignment horizontal="left" vertical="top" wrapText="1"/>
    </xf>
    <xf numFmtId="0" fontId="8" fillId="0" borderId="30" xfId="0" applyFont="1" applyBorder="1" applyAlignment="1">
      <alignment horizontal="left" vertical="top" wrapText="1"/>
    </xf>
    <xf numFmtId="0" fontId="8" fillId="0" borderId="29" xfId="0" applyFont="1" applyBorder="1" applyAlignment="1">
      <alignment horizontal="left" vertical="top" wrapText="1"/>
    </xf>
    <xf numFmtId="0" fontId="8" fillId="0" borderId="23" xfId="0" applyFont="1" applyBorder="1" applyAlignment="1">
      <alignment horizontal="left" vertical="top" wrapText="1"/>
    </xf>
    <xf numFmtId="0" fontId="8" fillId="0" borderId="25" xfId="0" applyFont="1" applyBorder="1" applyAlignment="1">
      <alignment horizontal="left" vertical="top" wrapText="1"/>
    </xf>
    <xf numFmtId="0" fontId="8" fillId="0" borderId="31" xfId="0" applyFont="1" applyBorder="1" applyAlignment="1">
      <alignment horizontal="left" vertical="top" wrapText="1"/>
    </xf>
    <xf numFmtId="0" fontId="11" fillId="2" borderId="48" xfId="0" applyFont="1" applyFill="1" applyBorder="1" applyAlignment="1">
      <alignment horizontal="left" vertical="top" wrapText="1"/>
    </xf>
  </cellXfs>
  <cellStyles count="8">
    <cellStyle name="Hyperlink" xfId="4" builtinId="8"/>
    <cellStyle name="Normal" xfId="0" builtinId="0"/>
    <cellStyle name="Normal 2" xfId="2" xr:uid="{7893E9AE-7F32-4BE9-ABEF-520235D28B68}"/>
    <cellStyle name="Normal_Sheet1" xfId="1" xr:uid="{3465F278-9DE1-4811-AF79-F5EC673DB498}"/>
    <cellStyle name="Normal_Sheet2" xfId="5" xr:uid="{C8965E94-A56A-4D79-8E02-BCF2C739F299}"/>
    <cellStyle name="Normal_Sheet4" xfId="6" xr:uid="{1DBBB2FE-8FC5-4CD6-B117-A51FA80C64A4}"/>
    <cellStyle name="Normal_Sheet6" xfId="7" xr:uid="{024FD052-2AC2-45E3-8B48-62E18974B16B}"/>
    <cellStyle name="Percent" xfId="3" builtinId="5"/>
  </cellStyles>
  <dxfs count="4">
    <dxf>
      <font>
        <color theme="0"/>
      </font>
    </dxf>
    <dxf>
      <font>
        <color theme="0"/>
      </font>
    </dxf>
    <dxf>
      <font>
        <color theme="0"/>
      </font>
    </dxf>
    <dxf>
      <font>
        <color theme="0"/>
      </font>
    </dxf>
  </dxfs>
  <tableStyles count="0" defaultTableStyle="TableStyleMedium2" defaultPivotStyle="PivotStyleLight16"/>
  <colors>
    <mruColors>
      <color rgb="FFB7DEE8"/>
      <color rgb="FF93D07B"/>
      <color rgb="FFC5D9F1"/>
      <color rgb="FFF5B7A7"/>
      <color rgb="FFFF7C8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'EHCP data'!$C$27</c:f>
              <c:strCache>
                <c:ptCount val="1"/>
                <c:pt idx="0">
                  <c:v>% of EHCPs issued within target period of 20 weeks (excluding exceptions)</c:v>
                </c:pt>
              </c:strCache>
            </c:strRef>
          </c:tx>
          <c:spPr>
            <a:solidFill>
              <a:schemeClr val="bg1">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'EHCP data'!$I$24:$L$24</c:f>
              <c:strCache>
                <c:ptCount val="4"/>
                <c:pt idx="0">
                  <c:v>Q1 2022-23</c:v>
                </c:pt>
                <c:pt idx="1">
                  <c:v>Q2 2022-23</c:v>
                </c:pt>
                <c:pt idx="2">
                  <c:v>Q3 2022-23</c:v>
                </c:pt>
                <c:pt idx="3">
                  <c:v>Q4 2022-23</c:v>
                </c:pt>
              </c:strCache>
            </c:strRef>
          </c:cat>
          <c:val>
            <c:numRef>
              <c:f>'EHCP data'!$I$27:$L$27</c:f>
              <c:numCache>
                <c:formatCode>0%</c:formatCode>
                <c:ptCount val="4"/>
                <c:pt idx="0">
                  <c:v>0.27472527472527475</c:v>
                </c:pt>
                <c:pt idx="1">
                  <c:v>0.1542056074766355</c:v>
                </c:pt>
                <c:pt idx="2">
                  <c:v>9.3333333333333338E-2</c:v>
                </c:pt>
                <c:pt idx="3">
                  <c:v>2.9239766081871343E-2</c:v>
                </c:pt>
              </c:numCache>
            </c:numRef>
          </c:val>
          <c:extLst>
            <c:ext xmlns:c16="http://schemas.microsoft.com/office/drawing/2014/chart" uri="{C3380CC4-5D6E-409C-BE32-E72D297353CC}">
              <c16:uniqueId val="{00000000-CAF7-4844-B46E-E086668AA0C2}"/>
            </c:ext>
          </c:extLst>
        </c:ser>
        <c:dLbls>
          <c:showLegendKey val="0"/>
          <c:showVal val="0"/>
          <c:showCatName val="0"/>
          <c:showSerName val="0"/>
          <c:showPercent val="0"/>
          <c:showBubbleSize val="0"/>
        </c:dLbls>
        <c:gapWidth val="219"/>
        <c:overlap val="-27"/>
        <c:axId val="435961312"/>
        <c:axId val="435963392"/>
      </c:barChart>
      <c:catAx>
        <c:axId val="435961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5963392"/>
        <c:crosses val="autoZero"/>
        <c:auto val="1"/>
        <c:lblAlgn val="ctr"/>
        <c:lblOffset val="100"/>
        <c:noMultiLvlLbl val="0"/>
      </c:catAx>
      <c:valAx>
        <c:axId val="435963392"/>
        <c:scaling>
          <c:orientation val="minMax"/>
        </c:scaling>
        <c:delete val="1"/>
        <c:axPos val="l"/>
        <c:majorGridlines>
          <c:spPr>
            <a:ln w="9525" cap="flat" cmpd="sng" algn="ctr">
              <a:noFill/>
              <a:round/>
            </a:ln>
            <a:effectLst/>
          </c:spPr>
        </c:majorGridlines>
        <c:numFmt formatCode="0%" sourceLinked="1"/>
        <c:majorTickMark val="none"/>
        <c:minorTickMark val="none"/>
        <c:tickLblPos val="nextTo"/>
        <c:crossAx val="4359613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'EHCP data'!$C$27</c:f>
              <c:strCache>
                <c:ptCount val="1"/>
                <c:pt idx="0">
                  <c:v>% of EHCPs issued within target period of 20 weeks (excluding exceptions)</c:v>
                </c:pt>
              </c:strCache>
            </c:strRef>
          </c:tx>
          <c:spPr>
            <a:solidFill>
              <a:schemeClr val="bg1">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'EHCP data'!$I$24:$L$24</c:f>
              <c:strCache>
                <c:ptCount val="4"/>
                <c:pt idx="0">
                  <c:v>Q1 2022-23</c:v>
                </c:pt>
                <c:pt idx="1">
                  <c:v>Q2 2022-23</c:v>
                </c:pt>
                <c:pt idx="2">
                  <c:v>Q3 2022-23</c:v>
                </c:pt>
                <c:pt idx="3">
                  <c:v>Q4 2022-23</c:v>
                </c:pt>
              </c:strCache>
            </c:strRef>
          </c:cat>
          <c:val>
            <c:numRef>
              <c:f>'EHCP data'!$I$27:$L$27</c:f>
              <c:numCache>
                <c:formatCode>0%</c:formatCode>
                <c:ptCount val="4"/>
                <c:pt idx="0">
                  <c:v>0.27472527472527475</c:v>
                </c:pt>
                <c:pt idx="1">
                  <c:v>0.1542056074766355</c:v>
                </c:pt>
                <c:pt idx="2">
                  <c:v>9.3333333333333338E-2</c:v>
                </c:pt>
                <c:pt idx="3">
                  <c:v>2.9239766081871343E-2</c:v>
                </c:pt>
              </c:numCache>
            </c:numRef>
          </c:val>
          <c:extLst>
            <c:ext xmlns:c16="http://schemas.microsoft.com/office/drawing/2014/chart" uri="{C3380CC4-5D6E-409C-BE32-E72D297353CC}">
              <c16:uniqueId val="{00000000-CE3B-4D8F-A582-3E46EDFAA580}"/>
            </c:ext>
          </c:extLst>
        </c:ser>
        <c:dLbls>
          <c:showLegendKey val="0"/>
          <c:showVal val="0"/>
          <c:showCatName val="0"/>
          <c:showSerName val="0"/>
          <c:showPercent val="0"/>
          <c:showBubbleSize val="0"/>
        </c:dLbls>
        <c:gapWidth val="219"/>
        <c:overlap val="-27"/>
        <c:axId val="435961312"/>
        <c:axId val="435963392"/>
      </c:barChart>
      <c:catAx>
        <c:axId val="435961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5963392"/>
        <c:crosses val="autoZero"/>
        <c:auto val="1"/>
        <c:lblAlgn val="ctr"/>
        <c:lblOffset val="100"/>
        <c:noMultiLvlLbl val="0"/>
      </c:catAx>
      <c:valAx>
        <c:axId val="435963392"/>
        <c:scaling>
          <c:orientation val="minMax"/>
        </c:scaling>
        <c:delete val="1"/>
        <c:axPos val="l"/>
        <c:majorGridlines>
          <c:spPr>
            <a:ln w="9525" cap="flat" cmpd="sng" algn="ctr">
              <a:noFill/>
              <a:round/>
            </a:ln>
            <a:effectLst/>
          </c:spPr>
        </c:majorGridlines>
        <c:numFmt formatCode="0%" sourceLinked="1"/>
        <c:majorTickMark val="none"/>
        <c:minorTickMark val="none"/>
        <c:tickLblPos val="nextTo"/>
        <c:crossAx val="4359613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8.svg"/><Relationship Id="rId13" Type="http://schemas.openxmlformats.org/officeDocument/2006/relationships/image" Target="../media/image13.png"/><Relationship Id="rId18" Type="http://schemas.openxmlformats.org/officeDocument/2006/relationships/image" Target="../media/image18.svg"/><Relationship Id="rId3" Type="http://schemas.openxmlformats.org/officeDocument/2006/relationships/image" Target="../media/image3.png"/><Relationship Id="rId21" Type="http://schemas.openxmlformats.org/officeDocument/2006/relationships/image" Target="../media/image21.jpeg"/><Relationship Id="rId7" Type="http://schemas.openxmlformats.org/officeDocument/2006/relationships/image" Target="../media/image7.png"/><Relationship Id="rId12" Type="http://schemas.openxmlformats.org/officeDocument/2006/relationships/image" Target="../media/image12.svg"/><Relationship Id="rId17" Type="http://schemas.openxmlformats.org/officeDocument/2006/relationships/image" Target="../media/image17.png"/><Relationship Id="rId2" Type="http://schemas.openxmlformats.org/officeDocument/2006/relationships/image" Target="../media/image2.svg"/><Relationship Id="rId16" Type="http://schemas.openxmlformats.org/officeDocument/2006/relationships/image" Target="../media/image16.sv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svg"/><Relationship Id="rId11" Type="http://schemas.openxmlformats.org/officeDocument/2006/relationships/image" Target="../media/image11.png"/><Relationship Id="rId24" Type="http://schemas.openxmlformats.org/officeDocument/2006/relationships/chart" Target="../charts/chart1.xml"/><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svg"/><Relationship Id="rId10" Type="http://schemas.openxmlformats.org/officeDocument/2006/relationships/image" Target="../media/image10.svg"/><Relationship Id="rId19" Type="http://schemas.openxmlformats.org/officeDocument/2006/relationships/image" Target="../media/image19.png"/><Relationship Id="rId4" Type="http://schemas.openxmlformats.org/officeDocument/2006/relationships/image" Target="../media/image4.svg"/><Relationship Id="rId9" Type="http://schemas.openxmlformats.org/officeDocument/2006/relationships/image" Target="../media/image9.png"/><Relationship Id="rId14" Type="http://schemas.openxmlformats.org/officeDocument/2006/relationships/image" Target="../media/image14.svg"/><Relationship Id="rId22" Type="http://schemas.openxmlformats.org/officeDocument/2006/relationships/image" Target="../media/image2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242618</xdr:colOff>
      <xdr:row>7</xdr:row>
      <xdr:rowOff>0</xdr:rowOff>
    </xdr:from>
    <xdr:to>
      <xdr:col>3</xdr:col>
      <xdr:colOff>290327</xdr:colOff>
      <xdr:row>15</xdr:row>
      <xdr:rowOff>70630</xdr:rowOff>
    </xdr:to>
    <xdr:grpSp>
      <xdr:nvGrpSpPr>
        <xdr:cNvPr id="11" name="Group 10">
          <a:extLst>
            <a:ext uri="{FF2B5EF4-FFF2-40B4-BE49-F238E27FC236}">
              <a16:creationId xmlns:a16="http://schemas.microsoft.com/office/drawing/2014/main" id="{EB439BFE-B873-4D39-AEBE-4953017AB22B}"/>
            </a:ext>
          </a:extLst>
        </xdr:cNvPr>
        <xdr:cNvGrpSpPr/>
      </xdr:nvGrpSpPr>
      <xdr:grpSpPr>
        <a:xfrm>
          <a:off x="350448" y="2120660"/>
          <a:ext cx="1725068" cy="1747989"/>
          <a:chOff x="0" y="0"/>
          <a:chExt cx="1775731" cy="1885865"/>
        </a:xfrm>
      </xdr:grpSpPr>
      <xdr:sp macro="" textlink="">
        <xdr:nvSpPr>
          <xdr:cNvPr id="12" name="TextBox 710">
            <a:extLst>
              <a:ext uri="{FF2B5EF4-FFF2-40B4-BE49-F238E27FC236}">
                <a16:creationId xmlns:a16="http://schemas.microsoft.com/office/drawing/2014/main" id="{41A65B0B-14C1-4835-9D86-BCB90ADD552D}"/>
              </a:ext>
            </a:extLst>
          </xdr:cNvPr>
          <xdr:cNvSpPr txBox="1"/>
        </xdr:nvSpPr>
        <xdr:spPr>
          <a:xfrm>
            <a:off x="3231" y="1317539"/>
            <a:ext cx="1732594" cy="56832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fontAlgn="base">
              <a:lnSpc>
                <a:spcPct val="106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Total number of EHC Plans in Suffolk</a:t>
            </a:r>
            <a:endParaRPr lang="en-GB" sz="1100">
              <a:effectLst/>
              <a:ea typeface="Calibri" panose="020F0502020204030204" pitchFamily="34" charset="0"/>
              <a:cs typeface="Times New Roman" panose="02020603050405020304" pitchFamily="18" charset="0"/>
            </a:endParaRPr>
          </a:p>
        </xdr:txBody>
      </xdr:sp>
      <xdr:grpSp>
        <xdr:nvGrpSpPr>
          <xdr:cNvPr id="13" name="Group 12">
            <a:extLst>
              <a:ext uri="{FF2B5EF4-FFF2-40B4-BE49-F238E27FC236}">
                <a16:creationId xmlns:a16="http://schemas.microsoft.com/office/drawing/2014/main" id="{EF1B8AF4-326C-4518-AAF0-9A01AF14180A}"/>
              </a:ext>
            </a:extLst>
          </xdr:cNvPr>
          <xdr:cNvGrpSpPr/>
        </xdr:nvGrpSpPr>
        <xdr:grpSpPr>
          <a:xfrm rot="-120000">
            <a:off x="0" y="0"/>
            <a:ext cx="1775731" cy="1141104"/>
            <a:chOff x="0" y="0"/>
            <a:chExt cx="2009133" cy="1177476"/>
          </a:xfrm>
        </xdr:grpSpPr>
        <xdr:grpSp>
          <xdr:nvGrpSpPr>
            <xdr:cNvPr id="15" name="Group 14">
              <a:extLst>
                <a:ext uri="{FF2B5EF4-FFF2-40B4-BE49-F238E27FC236}">
                  <a16:creationId xmlns:a16="http://schemas.microsoft.com/office/drawing/2014/main" id="{F06C0EB3-4720-4DCE-9D32-88FE686A0A98}"/>
                </a:ext>
              </a:extLst>
            </xdr:cNvPr>
            <xdr:cNvGrpSpPr/>
          </xdr:nvGrpSpPr>
          <xdr:grpSpPr>
            <a:xfrm rot="-600000">
              <a:off x="0" y="23588"/>
              <a:ext cx="1281602" cy="1106715"/>
              <a:chOff x="0" y="23588"/>
              <a:chExt cx="1281602" cy="1106715"/>
            </a:xfrm>
          </xdr:grpSpPr>
          <xdr:sp macro="" textlink="">
            <xdr:nvSpPr>
              <xdr:cNvPr id="22" name="Rectangle 21">
                <a:extLst>
                  <a:ext uri="{FF2B5EF4-FFF2-40B4-BE49-F238E27FC236}">
                    <a16:creationId xmlns:a16="http://schemas.microsoft.com/office/drawing/2014/main" id="{742C114B-3EC3-4F82-8258-1845FA3E9AEA}"/>
                  </a:ext>
                </a:extLst>
              </xdr:cNvPr>
              <xdr:cNvSpPr/>
            </xdr:nvSpPr>
            <xdr:spPr>
              <a:xfrm>
                <a:off x="242718" y="123376"/>
                <a:ext cx="798286" cy="870858"/>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en-GB"/>
              </a:p>
            </xdr:txBody>
          </xdr:sp>
          <xdr:pic>
            <xdr:nvPicPr>
              <xdr:cNvPr id="23" name="Graphic 779" descr="Checklist">
                <a:extLst>
                  <a:ext uri="{FF2B5EF4-FFF2-40B4-BE49-F238E27FC236}">
                    <a16:creationId xmlns:a16="http://schemas.microsoft.com/office/drawing/2014/main" id="{2AB9A949-6A78-49C4-8AA4-0F87308B227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0" y="23588"/>
                <a:ext cx="1281602" cy="1106715"/>
              </a:xfrm>
              <a:prstGeom prst="rect">
                <a:avLst/>
              </a:prstGeom>
            </xdr:spPr>
          </xdr:pic>
        </xdr:grpSp>
        <xdr:grpSp>
          <xdr:nvGrpSpPr>
            <xdr:cNvPr id="16" name="Group 15">
              <a:extLst>
                <a:ext uri="{FF2B5EF4-FFF2-40B4-BE49-F238E27FC236}">
                  <a16:creationId xmlns:a16="http://schemas.microsoft.com/office/drawing/2014/main" id="{0B4F8929-BDCE-4EAA-8440-E6304102D1E7}"/>
                </a:ext>
              </a:extLst>
            </xdr:cNvPr>
            <xdr:cNvGrpSpPr/>
          </xdr:nvGrpSpPr>
          <xdr:grpSpPr>
            <a:xfrm rot="300000">
              <a:off x="339274" y="0"/>
              <a:ext cx="1281602" cy="1106715"/>
              <a:chOff x="339274" y="0"/>
              <a:chExt cx="1281602" cy="1106715"/>
            </a:xfrm>
          </xdr:grpSpPr>
          <xdr:sp macro="" textlink="">
            <xdr:nvSpPr>
              <xdr:cNvPr id="20" name="Rectangle 19">
                <a:extLst>
                  <a:ext uri="{FF2B5EF4-FFF2-40B4-BE49-F238E27FC236}">
                    <a16:creationId xmlns:a16="http://schemas.microsoft.com/office/drawing/2014/main" id="{01A5D810-0AD4-4847-9637-799898D5863E}"/>
                  </a:ext>
                </a:extLst>
              </xdr:cNvPr>
              <xdr:cNvSpPr/>
            </xdr:nvSpPr>
            <xdr:spPr>
              <a:xfrm>
                <a:off x="582783" y="108824"/>
                <a:ext cx="798286" cy="870858"/>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en-GB"/>
              </a:p>
            </xdr:txBody>
          </xdr:sp>
          <xdr:pic>
            <xdr:nvPicPr>
              <xdr:cNvPr id="21" name="Graphic 764" descr="Checklist">
                <a:extLst>
                  <a:ext uri="{FF2B5EF4-FFF2-40B4-BE49-F238E27FC236}">
                    <a16:creationId xmlns:a16="http://schemas.microsoft.com/office/drawing/2014/main" id="{4AC7FDAA-244D-4B48-993B-6E5C6C86C23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1480000">
                <a:off x="339274" y="0"/>
                <a:ext cx="1281602" cy="1106715"/>
              </a:xfrm>
              <a:prstGeom prst="rect">
                <a:avLst/>
              </a:prstGeom>
            </xdr:spPr>
          </xdr:pic>
        </xdr:grpSp>
        <xdr:grpSp>
          <xdr:nvGrpSpPr>
            <xdr:cNvPr id="17" name="Group 16">
              <a:extLst>
                <a:ext uri="{FF2B5EF4-FFF2-40B4-BE49-F238E27FC236}">
                  <a16:creationId xmlns:a16="http://schemas.microsoft.com/office/drawing/2014/main" id="{CFEE17BD-766C-43A5-96C0-CC14302E2458}"/>
                </a:ext>
              </a:extLst>
            </xdr:cNvPr>
            <xdr:cNvGrpSpPr/>
          </xdr:nvGrpSpPr>
          <xdr:grpSpPr>
            <a:xfrm rot="900000">
              <a:off x="727531" y="70761"/>
              <a:ext cx="1281602" cy="1106715"/>
              <a:chOff x="727531" y="70761"/>
              <a:chExt cx="1281602" cy="1106715"/>
            </a:xfrm>
          </xdr:grpSpPr>
          <xdr:sp macro="" textlink="">
            <xdr:nvSpPr>
              <xdr:cNvPr id="18" name="Rectangle 17">
                <a:extLst>
                  <a:ext uri="{FF2B5EF4-FFF2-40B4-BE49-F238E27FC236}">
                    <a16:creationId xmlns:a16="http://schemas.microsoft.com/office/drawing/2014/main" id="{7921D274-8EFB-4A96-B8BF-5AF5F76876B9}"/>
                  </a:ext>
                </a:extLst>
              </xdr:cNvPr>
              <xdr:cNvSpPr/>
            </xdr:nvSpPr>
            <xdr:spPr>
              <a:xfrm>
                <a:off x="957421" y="192769"/>
                <a:ext cx="798286" cy="870858"/>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en-GB"/>
              </a:p>
            </xdr:txBody>
          </xdr:sp>
          <xdr:pic>
            <xdr:nvPicPr>
              <xdr:cNvPr id="19" name="Graphic 776" descr="Checklist">
                <a:extLst>
                  <a:ext uri="{FF2B5EF4-FFF2-40B4-BE49-F238E27FC236}">
                    <a16:creationId xmlns:a16="http://schemas.microsoft.com/office/drawing/2014/main" id="{788FD526-E329-4AF0-AAC6-ABB457C2CBE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1420000">
                <a:off x="727531" y="70761"/>
                <a:ext cx="1281602" cy="1106715"/>
              </a:xfrm>
              <a:prstGeom prst="rect">
                <a:avLst/>
              </a:prstGeom>
            </xdr:spPr>
          </xdr:pic>
        </xdr:grpSp>
      </xdr:grpSp>
      <xdr:sp macro="" textlink="">
        <xdr:nvSpPr>
          <xdr:cNvPr id="14" name="TextBox 821">
            <a:extLst>
              <a:ext uri="{FF2B5EF4-FFF2-40B4-BE49-F238E27FC236}">
                <a16:creationId xmlns:a16="http://schemas.microsoft.com/office/drawing/2014/main" id="{8E6A73B7-07B9-4206-A041-DF04E4FB8071}"/>
              </a:ext>
            </a:extLst>
          </xdr:cNvPr>
          <xdr:cNvSpPr txBox="1"/>
        </xdr:nvSpPr>
        <xdr:spPr>
          <a:xfrm>
            <a:off x="276728" y="997213"/>
            <a:ext cx="1188712" cy="4437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ct val="106000"/>
              </a:lnSpc>
              <a:spcAft>
                <a:spcPts val="800"/>
              </a:spcAft>
            </a:pPr>
            <a:r>
              <a:rPr lang="en-GB" sz="2000" b="1">
                <a:solidFill>
                  <a:srgbClr val="000000"/>
                </a:solidFill>
                <a:effectLst/>
                <a:latin typeface="Segoe UI" panose="020B0502040204020203" pitchFamily="34" charset="0"/>
                <a:ea typeface="Calibri" panose="020F0502020204030204" pitchFamily="34" charset="0"/>
                <a:cs typeface="Times New Roman" panose="02020603050405020304" pitchFamily="18" charset="0"/>
              </a:rPr>
              <a:t>7187</a:t>
            </a:r>
          </a:p>
        </xdr:txBody>
      </xdr:sp>
    </xdr:grpSp>
    <xdr:clientData/>
  </xdr:twoCellAnchor>
  <xdr:twoCellAnchor>
    <xdr:from>
      <xdr:col>3</xdr:col>
      <xdr:colOff>637995</xdr:colOff>
      <xdr:row>8</xdr:row>
      <xdr:rowOff>116817</xdr:rowOff>
    </xdr:from>
    <xdr:to>
      <xdr:col>6</xdr:col>
      <xdr:colOff>273948</xdr:colOff>
      <xdr:row>13</xdr:row>
      <xdr:rowOff>131195</xdr:rowOff>
    </xdr:to>
    <xdr:grpSp>
      <xdr:nvGrpSpPr>
        <xdr:cNvPr id="24" name="Group 23">
          <a:extLst>
            <a:ext uri="{FF2B5EF4-FFF2-40B4-BE49-F238E27FC236}">
              <a16:creationId xmlns:a16="http://schemas.microsoft.com/office/drawing/2014/main" id="{F29B589C-52A5-2B42-E379-63D9B466B404}"/>
            </a:ext>
          </a:extLst>
        </xdr:cNvPr>
        <xdr:cNvGrpSpPr/>
      </xdr:nvGrpSpPr>
      <xdr:grpSpPr>
        <a:xfrm>
          <a:off x="2423184" y="2447147"/>
          <a:ext cx="1798547" cy="1062727"/>
          <a:chOff x="0" y="0"/>
          <a:chExt cx="1603812" cy="894423"/>
        </a:xfrm>
      </xdr:grpSpPr>
      <xdr:sp macro="" textlink="">
        <xdr:nvSpPr>
          <xdr:cNvPr id="25" name="TextBox 710">
            <a:extLst>
              <a:ext uri="{FF2B5EF4-FFF2-40B4-BE49-F238E27FC236}">
                <a16:creationId xmlns:a16="http://schemas.microsoft.com/office/drawing/2014/main" id="{B56AA5FD-A245-A318-FC4A-0A2177D1BB20}"/>
              </a:ext>
            </a:extLst>
          </xdr:cNvPr>
          <xdr:cNvSpPr txBox="1"/>
        </xdr:nvSpPr>
        <xdr:spPr>
          <a:xfrm>
            <a:off x="0" y="326097"/>
            <a:ext cx="1603812" cy="56832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fontAlgn="base">
              <a:lnSpc>
                <a:spcPct val="106000"/>
              </a:lnSpc>
              <a:spcAft>
                <a:spcPts val="8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of EHCPs issued within target period of 20 weeks (excluding exceptions)</a:t>
            </a:r>
            <a:endParaRPr lang="en-GB" sz="1100">
              <a:effectLst/>
              <a:latin typeface="Segoe UI" panose="020B0502040204020203" pitchFamily="34" charset="0"/>
              <a:ea typeface="Calibri" panose="020F0502020204030204" pitchFamily="34" charset="0"/>
              <a:cs typeface="Segoe UI" panose="020B0502040204020203" pitchFamily="34" charset="0"/>
            </a:endParaRPr>
          </a:p>
        </xdr:txBody>
      </xdr:sp>
      <xdr:sp macro="" textlink="">
        <xdr:nvSpPr>
          <xdr:cNvPr id="26" name="TextBox 821">
            <a:extLst>
              <a:ext uri="{FF2B5EF4-FFF2-40B4-BE49-F238E27FC236}">
                <a16:creationId xmlns:a16="http://schemas.microsoft.com/office/drawing/2014/main" id="{B9663CED-1262-B79E-930A-FC0557B7D84D}"/>
              </a:ext>
            </a:extLst>
          </xdr:cNvPr>
          <xdr:cNvSpPr txBox="1"/>
        </xdr:nvSpPr>
        <xdr:spPr>
          <a:xfrm>
            <a:off x="83939" y="0"/>
            <a:ext cx="1449364" cy="4088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ct val="106000"/>
              </a:lnSpc>
              <a:spcAft>
                <a:spcPts val="800"/>
              </a:spcAft>
            </a:pPr>
            <a:r>
              <a:rPr lang="en-US" sz="2000" b="1">
                <a:solidFill>
                  <a:srgbClr val="000000"/>
                </a:solidFill>
                <a:effectLst/>
                <a:latin typeface="Segoe UI" panose="020B0502040204020203" pitchFamily="34" charset="0"/>
                <a:ea typeface="Calibri" panose="020F0502020204030204" pitchFamily="34" charset="0"/>
                <a:cs typeface="Times New Roman" panose="02020603050405020304" pitchFamily="18" charset="0"/>
              </a:rPr>
              <a:t>0%</a:t>
            </a:r>
            <a:endParaRPr lang="en-GB" sz="1100">
              <a:effectLst/>
              <a:ea typeface="Calibri" panose="020F0502020204030204" pitchFamily="34" charset="0"/>
              <a:cs typeface="Times New Roman" panose="02020603050405020304" pitchFamily="18" charset="0"/>
            </a:endParaRPr>
          </a:p>
        </xdr:txBody>
      </xdr:sp>
    </xdr:grpSp>
    <xdr:clientData/>
  </xdr:twoCellAnchor>
  <xdr:twoCellAnchor>
    <xdr:from>
      <xdr:col>13</xdr:col>
      <xdr:colOff>143774</xdr:colOff>
      <xdr:row>11</xdr:row>
      <xdr:rowOff>142026</xdr:rowOff>
    </xdr:from>
    <xdr:to>
      <xdr:col>17</xdr:col>
      <xdr:colOff>691912</xdr:colOff>
      <xdr:row>16</xdr:row>
      <xdr:rowOff>107831</xdr:rowOff>
    </xdr:to>
    <xdr:grpSp>
      <xdr:nvGrpSpPr>
        <xdr:cNvPr id="27" name="Group 26">
          <a:extLst>
            <a:ext uri="{FF2B5EF4-FFF2-40B4-BE49-F238E27FC236}">
              <a16:creationId xmlns:a16="http://schemas.microsoft.com/office/drawing/2014/main" id="{A6E07B71-A1F3-E3CA-912A-F2680B3F4C6B}"/>
            </a:ext>
          </a:extLst>
        </xdr:cNvPr>
        <xdr:cNvGrpSpPr/>
      </xdr:nvGrpSpPr>
      <xdr:grpSpPr>
        <a:xfrm>
          <a:off x="8788161" y="3101366"/>
          <a:ext cx="3573374" cy="1014154"/>
          <a:chOff x="0" y="996108"/>
          <a:chExt cx="2859463" cy="1068890"/>
        </a:xfrm>
      </xdr:grpSpPr>
      <xdr:pic>
        <xdr:nvPicPr>
          <xdr:cNvPr id="32" name="Graphic 123" descr="Clipboard">
            <a:extLst>
              <a:ext uri="{FF2B5EF4-FFF2-40B4-BE49-F238E27FC236}">
                <a16:creationId xmlns:a16="http://schemas.microsoft.com/office/drawing/2014/main" id="{54C1D294-E3B8-C7B2-D2BB-E44253A6EE5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0" y="996108"/>
            <a:ext cx="1109903" cy="1068890"/>
          </a:xfrm>
          <a:prstGeom prst="rect">
            <a:avLst/>
          </a:prstGeom>
        </xdr:spPr>
      </xdr:pic>
      <xdr:sp macro="" textlink="">
        <xdr:nvSpPr>
          <xdr:cNvPr id="33" name="TextBox 124">
            <a:extLst>
              <a:ext uri="{FF2B5EF4-FFF2-40B4-BE49-F238E27FC236}">
                <a16:creationId xmlns:a16="http://schemas.microsoft.com/office/drawing/2014/main" id="{C803DAAA-4ADA-9E80-F299-6C746B1F0717}"/>
              </a:ext>
            </a:extLst>
          </xdr:cNvPr>
          <xdr:cNvSpPr txBox="1"/>
        </xdr:nvSpPr>
        <xdr:spPr>
          <a:xfrm>
            <a:off x="952124" y="1152802"/>
            <a:ext cx="1907339" cy="8139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fontAlgn="base">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Draft amended plans issued within 6 weeks from notification to parents</a:t>
            </a:r>
            <a:endParaRPr lang="en-GB" sz="1100">
              <a:effectLst/>
              <a:ea typeface="Calibri" panose="020F0502020204030204" pitchFamily="34" charset="0"/>
              <a:cs typeface="Times New Roman" panose="02020603050405020304" pitchFamily="18" charset="0"/>
            </a:endParaRPr>
          </a:p>
        </xdr:txBody>
      </xdr:sp>
      <xdr:sp macro="" textlink="">
        <xdr:nvSpPr>
          <xdr:cNvPr id="34" name="TextBox 125">
            <a:extLst>
              <a:ext uri="{FF2B5EF4-FFF2-40B4-BE49-F238E27FC236}">
                <a16:creationId xmlns:a16="http://schemas.microsoft.com/office/drawing/2014/main" id="{CEB45CE7-02F4-7660-24EF-9E2712CA447C}"/>
              </a:ext>
            </a:extLst>
          </xdr:cNvPr>
          <xdr:cNvSpPr txBox="1"/>
        </xdr:nvSpPr>
        <xdr:spPr>
          <a:xfrm>
            <a:off x="137913" y="1339615"/>
            <a:ext cx="837058" cy="457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ct val="107000"/>
              </a:lnSpc>
              <a:spcAft>
                <a:spcPts val="800"/>
              </a:spcAft>
            </a:pPr>
            <a:r>
              <a:rPr lang="en-GB" sz="1800" b="1">
                <a:solidFill>
                  <a:srgbClr val="000000"/>
                </a:solidFill>
                <a:effectLst/>
                <a:latin typeface="Segoe UI" panose="020B0502040204020203" pitchFamily="34" charset="0"/>
                <a:ea typeface="Calibri" panose="020F0502020204030204" pitchFamily="34" charset="0"/>
                <a:cs typeface="Times New Roman" panose="02020603050405020304" pitchFamily="18" charset="0"/>
              </a:rPr>
              <a:t>69%</a:t>
            </a:r>
            <a:endParaRPr lang="en-GB" sz="1100">
              <a:effectLst/>
              <a:ea typeface="Calibri" panose="020F0502020204030204" pitchFamily="34" charset="0"/>
              <a:cs typeface="Times New Roman" panose="02020603050405020304" pitchFamily="18" charset="0"/>
            </a:endParaRPr>
          </a:p>
        </xdr:txBody>
      </xdr:sp>
    </xdr:grpSp>
    <xdr:clientData/>
  </xdr:twoCellAnchor>
  <xdr:twoCellAnchor>
    <xdr:from>
      <xdr:col>15</xdr:col>
      <xdr:colOff>127420</xdr:colOff>
      <xdr:row>6</xdr:row>
      <xdr:rowOff>192693</xdr:rowOff>
    </xdr:from>
    <xdr:to>
      <xdr:col>18</xdr:col>
      <xdr:colOff>82143</xdr:colOff>
      <xdr:row>11</xdr:row>
      <xdr:rowOff>152460</xdr:rowOff>
    </xdr:to>
    <xdr:sp macro="" textlink="">
      <xdr:nvSpPr>
        <xdr:cNvPr id="28" name="TextBox 126">
          <a:extLst>
            <a:ext uri="{FF2B5EF4-FFF2-40B4-BE49-F238E27FC236}">
              <a16:creationId xmlns:a16="http://schemas.microsoft.com/office/drawing/2014/main" id="{7A2A291F-CE1D-46CC-9D8E-E60AA7CD328C}"/>
            </a:ext>
          </a:extLst>
        </xdr:cNvPr>
        <xdr:cNvSpPr txBox="1"/>
      </xdr:nvSpPr>
      <xdr:spPr>
        <a:xfrm>
          <a:off x="10829566" y="1900004"/>
          <a:ext cx="2353945" cy="9931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fontAlgn="base">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of LA responses to annual review reports within 2 weeks of receipt </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14</xdr:col>
      <xdr:colOff>17840</xdr:colOff>
      <xdr:row>6</xdr:row>
      <xdr:rowOff>26958</xdr:rowOff>
    </xdr:from>
    <xdr:to>
      <xdr:col>15</xdr:col>
      <xdr:colOff>251880</xdr:colOff>
      <xdr:row>11</xdr:row>
      <xdr:rowOff>36255</xdr:rowOff>
    </xdr:to>
    <xdr:grpSp>
      <xdr:nvGrpSpPr>
        <xdr:cNvPr id="29" name="Group 28">
          <a:extLst>
            <a:ext uri="{FF2B5EF4-FFF2-40B4-BE49-F238E27FC236}">
              <a16:creationId xmlns:a16="http://schemas.microsoft.com/office/drawing/2014/main" id="{074351F3-39E6-5BB9-D187-6CB31EBAD32F}"/>
            </a:ext>
          </a:extLst>
        </xdr:cNvPr>
        <xdr:cNvGrpSpPr/>
      </xdr:nvGrpSpPr>
      <xdr:grpSpPr>
        <a:xfrm>
          <a:off x="8871897" y="1937949"/>
          <a:ext cx="1072719" cy="1057646"/>
          <a:chOff x="72191" y="0"/>
          <a:chExt cx="1082810" cy="1082810"/>
        </a:xfrm>
      </xdr:grpSpPr>
      <xdr:pic>
        <xdr:nvPicPr>
          <xdr:cNvPr id="30" name="Graphic 128" descr="Daily calendar">
            <a:extLst>
              <a:ext uri="{FF2B5EF4-FFF2-40B4-BE49-F238E27FC236}">
                <a16:creationId xmlns:a16="http://schemas.microsoft.com/office/drawing/2014/main" id="{CDA289FF-DDC4-7C56-BF0B-C77C40FF06A1}"/>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72191" y="0"/>
            <a:ext cx="1082810" cy="1082810"/>
          </a:xfrm>
          <a:prstGeom prst="rect">
            <a:avLst/>
          </a:prstGeom>
        </xdr:spPr>
      </xdr:pic>
      <xdr:sp macro="" textlink="">
        <xdr:nvSpPr>
          <xdr:cNvPr id="31" name="TextBox 129">
            <a:extLst>
              <a:ext uri="{FF2B5EF4-FFF2-40B4-BE49-F238E27FC236}">
                <a16:creationId xmlns:a16="http://schemas.microsoft.com/office/drawing/2014/main" id="{0BEBA296-A490-7367-0FB2-7FFBFF8C36DE}"/>
              </a:ext>
            </a:extLst>
          </xdr:cNvPr>
          <xdr:cNvSpPr txBox="1"/>
        </xdr:nvSpPr>
        <xdr:spPr>
          <a:xfrm>
            <a:off x="294273" y="496302"/>
            <a:ext cx="636671" cy="362953"/>
          </a:xfrm>
          <a:prstGeom prst="rect">
            <a:avLst/>
          </a:prstGeom>
          <a:solidFill>
            <a:schemeClr val="bg1">
              <a:alpha val="74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algn="ctr">
              <a:lnSpc>
                <a:spcPct val="107000"/>
              </a:lnSpc>
              <a:spcAft>
                <a:spcPts val="800"/>
              </a:spcAft>
            </a:pPr>
            <a:r>
              <a:rPr lang="en-GB" sz="1800" b="1">
                <a:solidFill>
                  <a:srgbClr val="000000"/>
                </a:solidFill>
                <a:effectLst/>
                <a:latin typeface="Segoe UI" panose="020B0502040204020203" pitchFamily="34" charset="0"/>
                <a:ea typeface="Calibri" panose="020F0502020204030204" pitchFamily="34" charset="0"/>
                <a:cs typeface="Times New Roman" panose="02020603050405020304" pitchFamily="18" charset="0"/>
              </a:rPr>
              <a:t> - %</a:t>
            </a:r>
            <a:endParaRPr lang="en-GB" sz="1100">
              <a:effectLst/>
              <a:ea typeface="Calibri" panose="020F0502020204030204" pitchFamily="34" charset="0"/>
              <a:cs typeface="Times New Roman" panose="02020603050405020304" pitchFamily="18" charset="0"/>
            </a:endParaRPr>
          </a:p>
        </xdr:txBody>
      </xdr:sp>
    </xdr:grpSp>
    <xdr:clientData/>
  </xdr:twoCellAnchor>
  <xdr:twoCellAnchor>
    <xdr:from>
      <xdr:col>2</xdr:col>
      <xdr:colOff>83568</xdr:colOff>
      <xdr:row>19</xdr:row>
      <xdr:rowOff>26959</xdr:rowOff>
    </xdr:from>
    <xdr:to>
      <xdr:col>4</xdr:col>
      <xdr:colOff>449292</xdr:colOff>
      <xdr:row>21</xdr:row>
      <xdr:rowOff>185110</xdr:rowOff>
    </xdr:to>
    <xdr:sp macro="" textlink="">
      <xdr:nvSpPr>
        <xdr:cNvPr id="35" name="TextBox 1">
          <a:extLst>
            <a:ext uri="{FF2B5EF4-FFF2-40B4-BE49-F238E27FC236}">
              <a16:creationId xmlns:a16="http://schemas.microsoft.com/office/drawing/2014/main" id="{4CBE97AD-9257-A14B-38BB-1A0884937F4B}"/>
            </a:ext>
          </a:extLst>
        </xdr:cNvPr>
        <xdr:cNvSpPr txBox="1"/>
      </xdr:nvSpPr>
      <xdr:spPr>
        <a:xfrm>
          <a:off x="991139" y="4528869"/>
          <a:ext cx="196520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2022 EYFS Pupils with Good Level of Development</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xdr:col>
      <xdr:colOff>71888</xdr:colOff>
      <xdr:row>22</xdr:row>
      <xdr:rowOff>76642</xdr:rowOff>
    </xdr:from>
    <xdr:to>
      <xdr:col>4</xdr:col>
      <xdr:colOff>629010</xdr:colOff>
      <xdr:row>27</xdr:row>
      <xdr:rowOff>170730</xdr:rowOff>
    </xdr:to>
    <xdr:sp macro="" textlink="">
      <xdr:nvSpPr>
        <xdr:cNvPr id="36" name="Rectangle 35">
          <a:extLst>
            <a:ext uri="{FF2B5EF4-FFF2-40B4-BE49-F238E27FC236}">
              <a16:creationId xmlns:a16="http://schemas.microsoft.com/office/drawing/2014/main" id="{B00C6691-F69D-77C9-F7CB-BBFB7654A1CE}"/>
            </a:ext>
          </a:extLst>
        </xdr:cNvPr>
        <xdr:cNvSpPr/>
      </xdr:nvSpPr>
      <xdr:spPr>
        <a:xfrm>
          <a:off x="179718" y="5198576"/>
          <a:ext cx="2956344" cy="112746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LA      National </a:t>
          </a:r>
          <a:r>
            <a:rPr lang="en-GB" sz="1100">
              <a:solidFill>
                <a:srgbClr val="FFFFFF"/>
              </a:solidFill>
              <a:effectLst/>
              <a:latin typeface="Segoe UI" panose="020B0502040204020203" pitchFamily="34" charset="0"/>
              <a:ea typeface="Calibri" panose="020F0502020204030204" pitchFamily="34" charset="0"/>
              <a:cs typeface="Segoe UI" panose="020B0502040204020203" pitchFamily="34" charset="0"/>
            </a:rPr>
            <a:t>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No SEN 	67            71</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SEN                  </a:t>
          </a:r>
          <a:r>
            <a:rPr lang="en-GB" sz="1100">
              <a:solidFill>
                <a:srgbClr val="FF0000"/>
              </a:solidFill>
              <a:effectLst/>
              <a:latin typeface="Segoe UI" panose="020B0502040204020203" pitchFamily="34" charset="0"/>
              <a:ea typeface="Calibri" panose="020F0502020204030204" pitchFamily="34" charset="0"/>
              <a:cs typeface="Segoe UI" panose="020B0502040204020203" pitchFamily="34" charset="0"/>
            </a:rPr>
            <a:t>18</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19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EHCP                  </a:t>
          </a:r>
          <a:r>
            <a:rPr lang="en-GB" sz="1100">
              <a:solidFill>
                <a:srgbClr val="FF0000"/>
              </a:solidFill>
              <a:effectLst/>
              <a:latin typeface="Segoe UI" panose="020B0502040204020203" pitchFamily="34" charset="0"/>
              <a:ea typeface="Calibri" panose="020F0502020204030204" pitchFamily="34" charset="0"/>
              <a:cs typeface="Segoe UI" panose="020B0502040204020203" pitchFamily="34" charset="0"/>
            </a:rPr>
            <a:t>1 </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4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Pupils with SEN Support        </a:t>
          </a:r>
          <a:r>
            <a:rPr lang="en-GB" sz="1100">
              <a:solidFill>
                <a:srgbClr val="FFC000"/>
              </a:solidFill>
              <a:effectLst/>
              <a:latin typeface="Segoe UI" panose="020B0502040204020203" pitchFamily="34" charset="0"/>
              <a:ea typeface="Calibri" panose="020F0502020204030204" pitchFamily="34" charset="0"/>
              <a:cs typeface="Segoe UI" panose="020B0502040204020203" pitchFamily="34" charset="0"/>
            </a:rPr>
            <a:t>22</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23 </a:t>
          </a:r>
          <a:endParaRPr lang="en-GB" sz="1100">
            <a:effectLst/>
            <a:latin typeface="Segoe UI" panose="020B0502040204020203" pitchFamily="34" charset="0"/>
            <a:ea typeface="Calibri" panose="020F0502020204030204" pitchFamily="34" charset="0"/>
            <a:cs typeface="Segoe UI" panose="020B0502040204020203" pitchFamily="34" charset="0"/>
          </a:endParaRPr>
        </a:p>
      </xdr:txBody>
    </xdr:sp>
    <xdr:clientData/>
  </xdr:twoCellAnchor>
  <xdr:twoCellAnchor editAs="oneCell">
    <xdr:from>
      <xdr:col>1</xdr:col>
      <xdr:colOff>26958</xdr:colOff>
      <xdr:row>19</xdr:row>
      <xdr:rowOff>44929</xdr:rowOff>
    </xdr:from>
    <xdr:to>
      <xdr:col>2</xdr:col>
      <xdr:colOff>36842</xdr:colOff>
      <xdr:row>23</xdr:row>
      <xdr:rowOff>85006</xdr:rowOff>
    </xdr:to>
    <xdr:pic>
      <xdr:nvPicPr>
        <xdr:cNvPr id="37" name="Graphic 2" descr="Abacus with solid fill">
          <a:extLst>
            <a:ext uri="{FF2B5EF4-FFF2-40B4-BE49-F238E27FC236}">
              <a16:creationId xmlns:a16="http://schemas.microsoft.com/office/drawing/2014/main" id="{11C57DA8-2762-4479-A967-CD257FBAB9CE}"/>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20394879">
          <a:off x="134788" y="4546839"/>
          <a:ext cx="809625" cy="866775"/>
        </a:xfrm>
        <a:prstGeom prst="rect">
          <a:avLst/>
        </a:prstGeom>
      </xdr:spPr>
    </xdr:pic>
    <xdr:clientData/>
  </xdr:twoCellAnchor>
  <xdr:twoCellAnchor>
    <xdr:from>
      <xdr:col>6</xdr:col>
      <xdr:colOff>512194</xdr:colOff>
      <xdr:row>22</xdr:row>
      <xdr:rowOff>72475</xdr:rowOff>
    </xdr:from>
    <xdr:to>
      <xdr:col>11</xdr:col>
      <xdr:colOff>566109</xdr:colOff>
      <xdr:row>28</xdr:row>
      <xdr:rowOff>53916</xdr:rowOff>
    </xdr:to>
    <xdr:sp macro="" textlink="">
      <xdr:nvSpPr>
        <xdr:cNvPr id="38" name="Rectangle 37">
          <a:extLst>
            <a:ext uri="{FF2B5EF4-FFF2-40B4-BE49-F238E27FC236}">
              <a16:creationId xmlns:a16="http://schemas.microsoft.com/office/drawing/2014/main" id="{E2A48AB4-9606-EA5B-3187-330D9AB54ED7}"/>
            </a:ext>
          </a:extLst>
        </xdr:cNvPr>
        <xdr:cNvSpPr/>
      </xdr:nvSpPr>
      <xdr:spPr>
        <a:xfrm>
          <a:off x="4115519" y="5194409"/>
          <a:ext cx="2929387" cy="122148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oAutofit/>
        </a:bodyPr>
        <a:lstStyle/>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LA      National </a:t>
          </a:r>
          <a:r>
            <a:rPr lang="en-GB" sz="1100">
              <a:solidFill>
                <a:srgbClr val="FFFFFF"/>
              </a:solidFill>
              <a:effectLst/>
              <a:latin typeface="Segoe UI" panose="020B0502040204020203" pitchFamily="34" charset="0"/>
              <a:ea typeface="Calibri" panose="020F0502020204030204" pitchFamily="34" charset="0"/>
              <a:cs typeface="Segoe UI" panose="020B0502040204020203" pitchFamily="34" charset="0"/>
            </a:rPr>
            <a:t>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No SEN 	64          69</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SEN                   </a:t>
          </a:r>
          <a:r>
            <a:rPr lang="en-GB" sz="1100">
              <a:solidFill>
                <a:srgbClr val="FF0000"/>
              </a:solidFill>
              <a:effectLst/>
              <a:latin typeface="Segoe UI" panose="020B0502040204020203" pitchFamily="34" charset="0"/>
              <a:ea typeface="Calibri" panose="020F0502020204030204" pitchFamily="34" charset="0"/>
              <a:cs typeface="Segoe UI" panose="020B0502040204020203" pitchFamily="34" charset="0"/>
            </a:rPr>
            <a:t>14</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18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EHCP                   </a:t>
          </a:r>
          <a:r>
            <a:rPr lang="en-GB" sz="1100">
              <a:solidFill>
                <a:srgbClr val="FF0000"/>
              </a:solidFill>
              <a:effectLst/>
              <a:latin typeface="Segoe UI" panose="020B0502040204020203" pitchFamily="34" charset="0"/>
              <a:ea typeface="Calibri" panose="020F0502020204030204" pitchFamily="34" charset="0"/>
              <a:cs typeface="Segoe UI" panose="020B0502040204020203" pitchFamily="34" charset="0"/>
            </a:rPr>
            <a:t>7 </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7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SEN Support     </a:t>
          </a:r>
          <a:r>
            <a:rPr lang="en-GB" sz="1100">
              <a:solidFill>
                <a:srgbClr val="FF0000"/>
              </a:solidFill>
              <a:effectLst/>
              <a:latin typeface="Segoe UI" panose="020B0502040204020203" pitchFamily="34" charset="0"/>
              <a:ea typeface="Calibri" panose="020F0502020204030204" pitchFamily="34" charset="0"/>
              <a:cs typeface="Segoe UI" panose="020B0502040204020203" pitchFamily="34" charset="0"/>
            </a:rPr>
            <a:t>16</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21</a:t>
          </a:r>
          <a:endParaRPr lang="en-GB" sz="1100">
            <a:effectLst/>
            <a:latin typeface="Segoe UI" panose="020B0502040204020203" pitchFamily="34" charset="0"/>
            <a:ea typeface="Calibri" panose="020F0502020204030204" pitchFamily="34" charset="0"/>
            <a:cs typeface="Segoe UI" panose="020B0502040204020203" pitchFamily="34" charset="0"/>
          </a:endParaRPr>
        </a:p>
      </xdr:txBody>
    </xdr:sp>
    <xdr:clientData/>
  </xdr:twoCellAnchor>
  <xdr:twoCellAnchor>
    <xdr:from>
      <xdr:col>7</xdr:col>
      <xdr:colOff>44930</xdr:colOff>
      <xdr:row>18</xdr:row>
      <xdr:rowOff>296533</xdr:rowOff>
    </xdr:from>
    <xdr:to>
      <xdr:col>11</xdr:col>
      <xdr:colOff>5213</xdr:colOff>
      <xdr:row>22</xdr:row>
      <xdr:rowOff>53915</xdr:rowOff>
    </xdr:to>
    <xdr:sp macro="" textlink="">
      <xdr:nvSpPr>
        <xdr:cNvPr id="39" name="TextBox 8">
          <a:extLst>
            <a:ext uri="{FF2B5EF4-FFF2-40B4-BE49-F238E27FC236}">
              <a16:creationId xmlns:a16="http://schemas.microsoft.com/office/drawing/2014/main" id="{CCE52CAE-3F17-C617-A239-9D0C9E3F84D2}"/>
            </a:ext>
          </a:extLst>
        </xdr:cNvPr>
        <xdr:cNvSpPr txBox="1"/>
      </xdr:nvSpPr>
      <xdr:spPr>
        <a:xfrm>
          <a:off x="4196392" y="4483939"/>
          <a:ext cx="2287618" cy="6919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2022 KS2 Pupils working at, or above, the expected standard across Reading, Writing and Maths (RWM)</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10</xdr:col>
      <xdr:colOff>718868</xdr:colOff>
      <xdr:row>19</xdr:row>
      <xdr:rowOff>8988</xdr:rowOff>
    </xdr:from>
    <xdr:to>
      <xdr:col>11</xdr:col>
      <xdr:colOff>726325</xdr:colOff>
      <xdr:row>22</xdr:row>
      <xdr:rowOff>89860</xdr:rowOff>
    </xdr:to>
    <xdr:grpSp>
      <xdr:nvGrpSpPr>
        <xdr:cNvPr id="40" name="Group 39">
          <a:extLst>
            <a:ext uri="{FF2B5EF4-FFF2-40B4-BE49-F238E27FC236}">
              <a16:creationId xmlns:a16="http://schemas.microsoft.com/office/drawing/2014/main" id="{1C8FFCA7-6EC5-EDEF-3EE5-C9770AF69594}"/>
            </a:ext>
          </a:extLst>
        </xdr:cNvPr>
        <xdr:cNvGrpSpPr/>
      </xdr:nvGrpSpPr>
      <xdr:grpSpPr>
        <a:xfrm>
          <a:off x="6967028" y="4747526"/>
          <a:ext cx="726325" cy="709881"/>
          <a:chOff x="6168026" y="16240"/>
          <a:chExt cx="1906185" cy="1478938"/>
        </a:xfrm>
      </xdr:grpSpPr>
      <xdr:pic>
        <xdr:nvPicPr>
          <xdr:cNvPr id="41" name="Graphic 16" descr="Books">
            <a:extLst>
              <a:ext uri="{FF2B5EF4-FFF2-40B4-BE49-F238E27FC236}">
                <a16:creationId xmlns:a16="http://schemas.microsoft.com/office/drawing/2014/main" id="{4A2853AD-39CA-2C45-E6CF-0824770B4576}"/>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6168026" y="96869"/>
            <a:ext cx="1046884" cy="1029112"/>
          </a:xfrm>
          <a:prstGeom prst="rect">
            <a:avLst/>
          </a:prstGeom>
        </xdr:spPr>
      </xdr:pic>
      <xdr:pic>
        <xdr:nvPicPr>
          <xdr:cNvPr id="42" name="Graphic 17" descr="Pencil">
            <a:extLst>
              <a:ext uri="{FF2B5EF4-FFF2-40B4-BE49-F238E27FC236}">
                <a16:creationId xmlns:a16="http://schemas.microsoft.com/office/drawing/2014/main" id="{8AE5F599-92C9-178B-2CF1-1803FF1CAAD6}"/>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 uri="{96DAC541-7B7A-43D3-8B79-37D633B846F1}">
                <asvg:svgBlip xmlns:asvg="http://schemas.microsoft.com/office/drawing/2016/SVG/main" r:embed="rId12"/>
              </a:ext>
            </a:extLst>
          </a:blip>
          <a:stretch>
            <a:fillRect/>
          </a:stretch>
        </xdr:blipFill>
        <xdr:spPr>
          <a:xfrm rot="1450622">
            <a:off x="6457810" y="681043"/>
            <a:ext cx="828194" cy="814135"/>
          </a:xfrm>
          <a:prstGeom prst="rect">
            <a:avLst/>
          </a:prstGeom>
        </xdr:spPr>
      </xdr:pic>
      <xdr:pic>
        <xdr:nvPicPr>
          <xdr:cNvPr id="43" name="Graphic 18" descr="Calculator">
            <a:extLst>
              <a:ext uri="{FF2B5EF4-FFF2-40B4-BE49-F238E27FC236}">
                <a16:creationId xmlns:a16="http://schemas.microsoft.com/office/drawing/2014/main" id="{23057F46-26AF-AD7B-15D4-4E1E3948EDDC}"/>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 uri="{96DAC541-7B7A-43D3-8B79-37D633B846F1}">
                <asvg:svgBlip xmlns:asvg="http://schemas.microsoft.com/office/drawing/2016/SVG/main" r:embed="rId14"/>
              </a:ext>
            </a:extLst>
          </a:blip>
          <a:stretch>
            <a:fillRect/>
          </a:stretch>
        </xdr:blipFill>
        <xdr:spPr>
          <a:xfrm rot="20773370">
            <a:off x="7027327" y="16240"/>
            <a:ext cx="1046884" cy="1029112"/>
          </a:xfrm>
          <a:prstGeom prst="rect">
            <a:avLst/>
          </a:prstGeom>
        </xdr:spPr>
      </xdr:pic>
    </xdr:grpSp>
    <xdr:clientData/>
  </xdr:twoCellAnchor>
  <xdr:twoCellAnchor>
    <xdr:from>
      <xdr:col>1</xdr:col>
      <xdr:colOff>188703</xdr:colOff>
      <xdr:row>32</xdr:row>
      <xdr:rowOff>51303</xdr:rowOff>
    </xdr:from>
    <xdr:to>
      <xdr:col>4</xdr:col>
      <xdr:colOff>754812</xdr:colOff>
      <xdr:row>37</xdr:row>
      <xdr:rowOff>170731</xdr:rowOff>
    </xdr:to>
    <xdr:sp macro="" textlink="">
      <xdr:nvSpPr>
        <xdr:cNvPr id="44" name="Rectangle 43">
          <a:extLst>
            <a:ext uri="{FF2B5EF4-FFF2-40B4-BE49-F238E27FC236}">
              <a16:creationId xmlns:a16="http://schemas.microsoft.com/office/drawing/2014/main" id="{AB963E7E-8D65-60E5-AB8A-EABF4C875150}"/>
            </a:ext>
          </a:extLst>
        </xdr:cNvPr>
        <xdr:cNvSpPr/>
      </xdr:nvSpPr>
      <xdr:spPr>
        <a:xfrm>
          <a:off x="296533" y="7239982"/>
          <a:ext cx="2965331" cy="115280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oAutofit/>
        </a:bodyPr>
        <a:lstStyle/>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LA      National </a:t>
          </a:r>
          <a:r>
            <a:rPr lang="en-GB" sz="1100">
              <a:solidFill>
                <a:srgbClr val="FFFFFF"/>
              </a:solidFill>
              <a:effectLst/>
              <a:latin typeface="Segoe UI" panose="020B0502040204020203" pitchFamily="34" charset="0"/>
              <a:ea typeface="Calibri" panose="020F0502020204030204" pitchFamily="34" charset="0"/>
              <a:cs typeface="Times New Roman" panose="02020603050405020304" pitchFamily="18" charset="0"/>
            </a:rPr>
            <a:t>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No SEN 	75          76</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SEN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32</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32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EHCP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10</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14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SEN Support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41</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39</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xdr:col>
      <xdr:colOff>89859</xdr:colOff>
      <xdr:row>29</xdr:row>
      <xdr:rowOff>198227</xdr:rowOff>
    </xdr:from>
    <xdr:to>
      <xdr:col>4</xdr:col>
      <xdr:colOff>100462</xdr:colOff>
      <xdr:row>32</xdr:row>
      <xdr:rowOff>130019</xdr:rowOff>
    </xdr:to>
    <xdr:sp macro="" textlink="">
      <xdr:nvSpPr>
        <xdr:cNvPr id="45" name="TextBox 10">
          <a:extLst>
            <a:ext uri="{FF2B5EF4-FFF2-40B4-BE49-F238E27FC236}">
              <a16:creationId xmlns:a16="http://schemas.microsoft.com/office/drawing/2014/main" id="{1374AAD2-6FF8-181B-B433-653F23018C79}"/>
            </a:ext>
          </a:extLst>
        </xdr:cNvPr>
        <xdr:cNvSpPr txBox="1"/>
      </xdr:nvSpPr>
      <xdr:spPr>
        <a:xfrm>
          <a:off x="197689" y="6766883"/>
          <a:ext cx="2409825" cy="5518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nSpc>
              <a:spcPct val="107000"/>
            </a:lnSpc>
            <a:spcAft>
              <a:spcPts val="800"/>
            </a:spcAft>
          </a:pPr>
          <a:r>
            <a:rPr lang="en-GB" sz="1100">
              <a:solidFill>
                <a:sysClr val="windowText" lastClr="000000"/>
              </a:solidFill>
              <a:effectLst/>
              <a:latin typeface="Segoe UI" panose="020B0502040204020203" pitchFamily="34" charset="0"/>
              <a:ea typeface="Calibri" panose="020F0502020204030204" pitchFamily="34" charset="0"/>
              <a:cs typeface="Times New Roman" panose="02020603050405020304" pitchFamily="18" charset="0"/>
            </a:rPr>
            <a:t>2022 KS4 Pupils Achievement at GCSE - 9-4 in English and Maths</a:t>
          </a:r>
          <a:endParaRPr lang="en-GB" sz="1100">
            <a:solidFill>
              <a:sysClr val="windowText" lastClr="000000"/>
            </a:solidFill>
            <a:effectLst/>
            <a:ea typeface="Calibri" panose="020F0502020204030204" pitchFamily="34" charset="0"/>
            <a:cs typeface="Times New Roman" panose="02020603050405020304" pitchFamily="18" charset="0"/>
          </a:endParaRPr>
        </a:p>
      </xdr:txBody>
    </xdr:sp>
    <xdr:clientData/>
  </xdr:twoCellAnchor>
  <xdr:twoCellAnchor>
    <xdr:from>
      <xdr:col>6</xdr:col>
      <xdr:colOff>422335</xdr:colOff>
      <xdr:row>29</xdr:row>
      <xdr:rowOff>197688</xdr:rowOff>
    </xdr:from>
    <xdr:to>
      <xdr:col>11</xdr:col>
      <xdr:colOff>47530</xdr:colOff>
      <xdr:row>33</xdr:row>
      <xdr:rowOff>94255</xdr:rowOff>
    </xdr:to>
    <xdr:sp macro="" textlink="">
      <xdr:nvSpPr>
        <xdr:cNvPr id="46" name="TextBox 11">
          <a:extLst>
            <a:ext uri="{FF2B5EF4-FFF2-40B4-BE49-F238E27FC236}">
              <a16:creationId xmlns:a16="http://schemas.microsoft.com/office/drawing/2014/main" id="{6B55C267-9A85-DF49-88FB-A88E51BE3460}"/>
            </a:ext>
          </a:extLst>
        </xdr:cNvPr>
        <xdr:cNvSpPr txBox="1"/>
      </xdr:nvSpPr>
      <xdr:spPr>
        <a:xfrm>
          <a:off x="4025660" y="6766344"/>
          <a:ext cx="2500667" cy="7232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2022 KS4 Progress 8 Score - Progress between age 11 and 16 across 8 areas </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6</xdr:col>
      <xdr:colOff>440308</xdr:colOff>
      <xdr:row>32</xdr:row>
      <xdr:rowOff>59558</xdr:rowOff>
    </xdr:from>
    <xdr:to>
      <xdr:col>12</xdr:col>
      <xdr:colOff>305519</xdr:colOff>
      <xdr:row>38</xdr:row>
      <xdr:rowOff>1</xdr:rowOff>
    </xdr:to>
    <xdr:sp macro="" textlink="">
      <xdr:nvSpPr>
        <xdr:cNvPr id="47" name="Rectangle 46">
          <a:extLst>
            <a:ext uri="{FF2B5EF4-FFF2-40B4-BE49-F238E27FC236}">
              <a16:creationId xmlns:a16="http://schemas.microsoft.com/office/drawing/2014/main" id="{400A065E-F8BC-4275-AE54-36E8F8C241EE}"/>
            </a:ext>
          </a:extLst>
        </xdr:cNvPr>
        <xdr:cNvSpPr/>
      </xdr:nvSpPr>
      <xdr:spPr>
        <a:xfrm>
          <a:off x="4214365" y="7454912"/>
          <a:ext cx="3540423" cy="118049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oAutofit/>
        </a:bodyPr>
        <a:lstStyle/>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LA      National </a:t>
          </a:r>
          <a:r>
            <a:rPr lang="en-GB" sz="1100">
              <a:solidFill>
                <a:srgbClr val="FFFFFF"/>
              </a:solidFill>
              <a:effectLst/>
              <a:latin typeface="Segoe UI" panose="020B0502040204020203" pitchFamily="34" charset="0"/>
              <a:ea typeface="Calibri" panose="020F0502020204030204" pitchFamily="34" charset="0"/>
              <a:cs typeface="Times New Roman" panose="02020603050405020304" pitchFamily="18" charset="0"/>
            </a:rPr>
            <a:t>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No SEN 	0.02       0.10</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SEN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-0.64</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-0.69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EHCP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-1.34</a:t>
          </a:r>
          <a:r>
            <a:rPr lang="en-GB" sz="1100" baseline="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 </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-1.33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SEN Support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-0.36</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-0.47</a:t>
          </a:r>
          <a:endParaRPr lang="en-GB" sz="1100">
            <a:effectLst/>
            <a:ea typeface="Calibri" panose="020F0502020204030204" pitchFamily="34" charset="0"/>
            <a:cs typeface="Times New Roman" panose="02020603050405020304" pitchFamily="18" charset="0"/>
          </a:endParaRPr>
        </a:p>
      </xdr:txBody>
    </xdr:sp>
    <xdr:clientData/>
  </xdr:twoCellAnchor>
  <xdr:twoCellAnchor editAs="oneCell">
    <xdr:from>
      <xdr:col>3</xdr:col>
      <xdr:colOff>736234</xdr:colOff>
      <xdr:row>28</xdr:row>
      <xdr:rowOff>117187</xdr:rowOff>
    </xdr:from>
    <xdr:to>
      <xdr:col>5</xdr:col>
      <xdr:colOff>70292</xdr:colOff>
      <xdr:row>33</xdr:row>
      <xdr:rowOff>26174</xdr:rowOff>
    </xdr:to>
    <xdr:pic>
      <xdr:nvPicPr>
        <xdr:cNvPr id="48" name="Graphic 3" descr="Diploma roll with solid fill">
          <a:extLst>
            <a:ext uri="{FF2B5EF4-FFF2-40B4-BE49-F238E27FC236}">
              <a16:creationId xmlns:a16="http://schemas.microsoft.com/office/drawing/2014/main" id="{9EAD6342-5AE4-409F-B484-4D60212AF674}"/>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 uri="{96DAC541-7B7A-43D3-8B79-37D633B846F1}">
              <asvg:svgBlip xmlns:asvg="http://schemas.microsoft.com/office/drawing/2016/SVG/main" r:embed="rId16"/>
            </a:ext>
          </a:extLst>
        </a:blip>
        <a:stretch>
          <a:fillRect/>
        </a:stretch>
      </xdr:blipFill>
      <xdr:spPr>
        <a:xfrm rot="19857007">
          <a:off x="2443545" y="6479168"/>
          <a:ext cx="852667" cy="942359"/>
        </a:xfrm>
        <a:prstGeom prst="rect">
          <a:avLst/>
        </a:prstGeom>
      </xdr:spPr>
    </xdr:pic>
    <xdr:clientData/>
  </xdr:twoCellAnchor>
  <xdr:twoCellAnchor editAs="oneCell">
    <xdr:from>
      <xdr:col>11</xdr:col>
      <xdr:colOff>58604</xdr:colOff>
      <xdr:row>29</xdr:row>
      <xdr:rowOff>89858</xdr:rowOff>
    </xdr:from>
    <xdr:to>
      <xdr:col>11</xdr:col>
      <xdr:colOff>710239</xdr:colOff>
      <xdr:row>32</xdr:row>
      <xdr:rowOff>116815</xdr:rowOff>
    </xdr:to>
    <xdr:pic>
      <xdr:nvPicPr>
        <xdr:cNvPr id="49" name="Graphic 2" descr="Upward trend">
          <a:extLst>
            <a:ext uri="{FF2B5EF4-FFF2-40B4-BE49-F238E27FC236}">
              <a16:creationId xmlns:a16="http://schemas.microsoft.com/office/drawing/2014/main" id="{6C6F8746-DF32-4828-B5DA-3090053DDF15}"/>
            </a:ext>
          </a:extLst>
        </xdr:cNvPr>
        <xdr:cNvPicPr>
          <a:picLocks noChangeAspect="1"/>
        </xdr:cNvPicPr>
      </xdr:nvPicPr>
      <xdr:blipFill>
        <a:blip xmlns:r="http://schemas.openxmlformats.org/officeDocument/2006/relationships" r:embed="rId17">
          <a:extLst>
            <a:ext uri="{28A0092B-C50C-407E-A947-70E740481C1C}">
              <a14:useLocalDpi xmlns:a14="http://schemas.microsoft.com/office/drawing/2010/main" val="0"/>
            </a:ext>
            <a:ext uri="{96DAC541-7B7A-43D3-8B79-37D633B846F1}">
              <asvg:svgBlip xmlns:asvg="http://schemas.microsoft.com/office/drawing/2016/SVG/main" r:embed="rId18"/>
            </a:ext>
          </a:extLst>
        </a:blip>
        <a:stretch>
          <a:fillRect/>
        </a:stretch>
      </xdr:blipFill>
      <xdr:spPr>
        <a:xfrm>
          <a:off x="8163840" y="6658514"/>
          <a:ext cx="651635" cy="646981"/>
        </a:xfrm>
        <a:prstGeom prst="rect">
          <a:avLst/>
        </a:prstGeom>
      </xdr:spPr>
    </xdr:pic>
    <xdr:clientData/>
  </xdr:twoCellAnchor>
  <xdr:twoCellAnchor editAs="oneCell">
    <xdr:from>
      <xdr:col>3</xdr:col>
      <xdr:colOff>476251</xdr:colOff>
      <xdr:row>42</xdr:row>
      <xdr:rowOff>26956</xdr:rowOff>
    </xdr:from>
    <xdr:to>
      <xdr:col>4</xdr:col>
      <xdr:colOff>444860</xdr:colOff>
      <xdr:row>46</xdr:row>
      <xdr:rowOff>169903</xdr:rowOff>
    </xdr:to>
    <xdr:pic>
      <xdr:nvPicPr>
        <xdr:cNvPr id="56" name="Picture 55">
          <a:extLst>
            <a:ext uri="{FF2B5EF4-FFF2-40B4-BE49-F238E27FC236}">
              <a16:creationId xmlns:a16="http://schemas.microsoft.com/office/drawing/2014/main" id="{27660013-3CBD-8C4B-0371-FA824802F62A}"/>
            </a:ext>
          </a:extLst>
        </xdr:cNvPr>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2183562" y="9605871"/>
          <a:ext cx="768350" cy="969645"/>
        </a:xfrm>
        <a:prstGeom prst="rect">
          <a:avLst/>
        </a:prstGeom>
        <a:noFill/>
      </xdr:spPr>
    </xdr:pic>
    <xdr:clientData/>
  </xdr:twoCellAnchor>
  <xdr:twoCellAnchor>
    <xdr:from>
      <xdr:col>14</xdr:col>
      <xdr:colOff>8986</xdr:colOff>
      <xdr:row>5</xdr:row>
      <xdr:rowOff>8983</xdr:rowOff>
    </xdr:from>
    <xdr:to>
      <xdr:col>18</xdr:col>
      <xdr:colOff>0</xdr:colOff>
      <xdr:row>16</xdr:row>
      <xdr:rowOff>197685</xdr:rowOff>
    </xdr:to>
    <xdr:sp macro="" textlink="">
      <xdr:nvSpPr>
        <xdr:cNvPr id="115" name="Rectangle 114">
          <a:extLst>
            <a:ext uri="{FF2B5EF4-FFF2-40B4-BE49-F238E27FC236}">
              <a16:creationId xmlns:a16="http://schemas.microsoft.com/office/drawing/2014/main" id="{B44BDB96-63BC-631B-330E-CDB2B9D0950C}"/>
            </a:ext>
          </a:extLst>
        </xdr:cNvPr>
        <xdr:cNvSpPr/>
      </xdr:nvSpPr>
      <xdr:spPr>
        <a:xfrm>
          <a:off x="8455684" y="1518606"/>
          <a:ext cx="3477524" cy="265981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pPr algn="l">
            <a:lnSpc>
              <a:spcPct val="107000"/>
            </a:lnSpc>
            <a:spcAft>
              <a:spcPts val="800"/>
            </a:spcAft>
          </a:pPr>
          <a:r>
            <a:rPr lang="en-GB" sz="1200">
              <a:solidFill>
                <a:srgbClr val="FFFFFF"/>
              </a:solidFill>
              <a:effectLst/>
              <a:ea typeface="Calibri" panose="020F0502020204030204" pitchFamily="34" charset="0"/>
              <a:cs typeface="Times New Roman" panose="02020603050405020304" pitchFamily="18" charset="0"/>
            </a:rPr>
            <a:t>This is under review as data is based on those received not the full cohort. This is under review by AD Inclusion, Head of SEND Services</a:t>
          </a:r>
          <a:r>
            <a:rPr lang="en-GB" sz="1200" baseline="0">
              <a:solidFill>
                <a:srgbClr val="FFFFFF"/>
              </a:solidFill>
              <a:effectLst/>
              <a:ea typeface="Calibri" panose="020F0502020204030204" pitchFamily="34" charset="0"/>
              <a:cs typeface="Times New Roman" panose="02020603050405020304" pitchFamily="18" charset="0"/>
            </a:rPr>
            <a:t> and Intelligence hub</a:t>
          </a:r>
          <a:r>
            <a:rPr lang="en-GB" sz="1600" baseline="0">
              <a:solidFill>
                <a:srgbClr val="FFFFFF"/>
              </a:solidFill>
              <a:effectLst/>
              <a:ea typeface="Calibri" panose="020F0502020204030204" pitchFamily="34" charset="0"/>
              <a:cs typeface="Times New Roman" panose="02020603050405020304" pitchFamily="18" charset="0"/>
            </a:rPr>
            <a:t>.</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7</xdr:col>
      <xdr:colOff>296533</xdr:colOff>
      <xdr:row>6</xdr:row>
      <xdr:rowOff>98844</xdr:rowOff>
    </xdr:from>
    <xdr:to>
      <xdr:col>12</xdr:col>
      <xdr:colOff>407957</xdr:colOff>
      <xdr:row>8</xdr:row>
      <xdr:rowOff>180160</xdr:rowOff>
    </xdr:to>
    <xdr:sp macro="" textlink="">
      <xdr:nvSpPr>
        <xdr:cNvPr id="117" name="TextBox 105">
          <a:extLst>
            <a:ext uri="{FF2B5EF4-FFF2-40B4-BE49-F238E27FC236}">
              <a16:creationId xmlns:a16="http://schemas.microsoft.com/office/drawing/2014/main" id="{8DBB55CE-CD66-474A-83D4-B9AF5BE89016}"/>
            </a:ext>
          </a:extLst>
        </xdr:cNvPr>
        <xdr:cNvSpPr txBox="1"/>
      </xdr:nvSpPr>
      <xdr:spPr>
        <a:xfrm>
          <a:off x="4618726" y="1806155"/>
          <a:ext cx="3238500" cy="4946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p>
          <a:pPr algn="ctr" fontAlgn="base">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of EHCPs issued within target period of 20 weeks (excluding exceptions) by financial quarter</a:t>
          </a:r>
          <a:endParaRPr lang="en-GB" sz="1100">
            <a:effectLst/>
            <a:ea typeface="Calibri" panose="020F0502020204030204" pitchFamily="34" charset="0"/>
            <a:cs typeface="Times New Roman" panose="02020603050405020304" pitchFamily="18" charset="0"/>
          </a:endParaRPr>
        </a:p>
      </xdr:txBody>
    </xdr:sp>
    <xdr:clientData/>
  </xdr:twoCellAnchor>
  <xdr:twoCellAnchor editAs="oneCell">
    <xdr:from>
      <xdr:col>1</xdr:col>
      <xdr:colOff>44929</xdr:colOff>
      <xdr:row>1</xdr:row>
      <xdr:rowOff>197689</xdr:rowOff>
    </xdr:from>
    <xdr:to>
      <xdr:col>4</xdr:col>
      <xdr:colOff>458757</xdr:colOff>
      <xdr:row>1</xdr:row>
      <xdr:rowOff>731089</xdr:rowOff>
    </xdr:to>
    <xdr:pic>
      <xdr:nvPicPr>
        <xdr:cNvPr id="119" name="Picture 118" descr="Logo&#10;&#10;Description automatically generated with medium confidence">
          <a:extLst>
            <a:ext uri="{FF2B5EF4-FFF2-40B4-BE49-F238E27FC236}">
              <a16:creationId xmlns:a16="http://schemas.microsoft.com/office/drawing/2014/main" id="{DE64843D-DFF4-4796-BD20-5C4004B9ECD9}"/>
            </a:ext>
          </a:extLst>
        </xdr:cNvPr>
        <xdr:cNvPicPr>
          <a:picLocks noChangeAspect="1"/>
        </xdr:cNvPicPr>
      </xdr:nvPicPr>
      <xdr:blipFill>
        <a:blip xmlns:r="http://schemas.openxmlformats.org/officeDocument/2006/relationships" r:embed="rId20"/>
        <a:stretch>
          <a:fillRect/>
        </a:stretch>
      </xdr:blipFill>
      <xdr:spPr>
        <a:xfrm>
          <a:off x="152759" y="260590"/>
          <a:ext cx="2813050" cy="533400"/>
        </a:xfrm>
        <a:prstGeom prst="rect">
          <a:avLst/>
        </a:prstGeom>
      </xdr:spPr>
    </xdr:pic>
    <xdr:clientData/>
  </xdr:twoCellAnchor>
  <xdr:twoCellAnchor editAs="oneCell">
    <xdr:from>
      <xdr:col>16</xdr:col>
      <xdr:colOff>89859</xdr:colOff>
      <xdr:row>1</xdr:row>
      <xdr:rowOff>206675</xdr:rowOff>
    </xdr:from>
    <xdr:to>
      <xdr:col>17</xdr:col>
      <xdr:colOff>727231</xdr:colOff>
      <xdr:row>1</xdr:row>
      <xdr:rowOff>759125</xdr:rowOff>
    </xdr:to>
    <xdr:pic>
      <xdr:nvPicPr>
        <xdr:cNvPr id="120" name="Picture 119" descr="Image result for scc logo suffolk black">
          <a:extLst>
            <a:ext uri="{FF2B5EF4-FFF2-40B4-BE49-F238E27FC236}">
              <a16:creationId xmlns:a16="http://schemas.microsoft.com/office/drawing/2014/main" id="{597E8267-6E4B-4A3D-85D0-E8AF671C390B}"/>
            </a:ext>
          </a:extLst>
        </xdr:cNvPr>
        <xdr:cNvPicPr>
          <a:picLocks noChangeAspect="1"/>
        </xdr:cNvPicPr>
      </xdr:nvPicPr>
      <xdr:blipFill>
        <a:blip xmlns:r="http://schemas.openxmlformats.org/officeDocument/2006/relationships" r:embed="rId21" cstate="print">
          <a:extLst>
            <a:ext uri="{28A0092B-C50C-407E-A947-70E740481C1C}">
              <a14:useLocalDpi xmlns:a14="http://schemas.microsoft.com/office/drawing/2010/main" val="0"/>
            </a:ext>
          </a:extLst>
        </a:blip>
        <a:srcRect/>
        <a:stretch>
          <a:fillRect/>
        </a:stretch>
      </xdr:blipFill>
      <xdr:spPr bwMode="auto">
        <a:xfrm>
          <a:off x="10136038" y="269576"/>
          <a:ext cx="172466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12</xdr:col>
      <xdr:colOff>80873</xdr:colOff>
      <xdr:row>40</xdr:row>
      <xdr:rowOff>316663</xdr:rowOff>
    </xdr:from>
    <xdr:ext cx="689752" cy="689752"/>
    <xdr:pic>
      <xdr:nvPicPr>
        <xdr:cNvPr id="51" name="Graphic 200" descr="Internet outline">
          <a:extLst>
            <a:ext uri="{FF2B5EF4-FFF2-40B4-BE49-F238E27FC236}">
              <a16:creationId xmlns:a16="http://schemas.microsoft.com/office/drawing/2014/main" id="{320231E6-8522-42C0-9752-31861109E1FA}"/>
            </a:ext>
          </a:extLst>
        </xdr:cNvPr>
        <xdr:cNvPicPr>
          <a:picLocks noChangeAspect="1"/>
        </xdr:cNvPicPr>
      </xdr:nvPicPr>
      <xdr:blipFill>
        <a:blip xmlns:r="http://schemas.openxmlformats.org/officeDocument/2006/relationships" r:embed="rId22">
          <a:extLst>
            <a:ext uri="{28A0092B-C50C-407E-A947-70E740481C1C}">
              <a14:useLocalDpi xmlns:a14="http://schemas.microsoft.com/office/drawing/2010/main" val="0"/>
            </a:ext>
            <a:ext uri="{96DAC541-7B7A-43D3-8B79-37D633B846F1}">
              <asvg:svgBlip xmlns:asvg="http://schemas.microsoft.com/office/drawing/2016/SVG/main" r:embed="rId23"/>
            </a:ext>
          </a:extLst>
        </a:blip>
        <a:stretch>
          <a:fillRect/>
        </a:stretch>
      </xdr:blipFill>
      <xdr:spPr>
        <a:xfrm>
          <a:off x="7530142" y="9572088"/>
          <a:ext cx="689752" cy="689752"/>
        </a:xfrm>
        <a:prstGeom prst="rect">
          <a:avLst/>
        </a:prstGeom>
      </xdr:spPr>
    </xdr:pic>
    <xdr:clientData/>
  </xdr:oneCellAnchor>
  <xdr:twoCellAnchor>
    <xdr:from>
      <xdr:col>7</xdr:col>
      <xdr:colOff>107829</xdr:colOff>
      <xdr:row>43</xdr:row>
      <xdr:rowOff>98846</xdr:rowOff>
    </xdr:from>
    <xdr:to>
      <xdr:col>9</xdr:col>
      <xdr:colOff>152758</xdr:colOff>
      <xdr:row>44</xdr:row>
      <xdr:rowOff>170733</xdr:rowOff>
    </xdr:to>
    <xdr:sp macro="" textlink="">
      <xdr:nvSpPr>
        <xdr:cNvPr id="52" name="Rectangle 51">
          <a:extLst>
            <a:ext uri="{FF2B5EF4-FFF2-40B4-BE49-F238E27FC236}">
              <a16:creationId xmlns:a16="http://schemas.microsoft.com/office/drawing/2014/main" id="{929D4B8E-CC61-4894-B592-7B0D0D63C52F}"/>
            </a:ext>
          </a:extLst>
        </xdr:cNvPr>
        <xdr:cNvSpPr/>
      </xdr:nvSpPr>
      <xdr:spPr>
        <a:xfrm>
          <a:off x="4430022" y="9884436"/>
          <a:ext cx="1141203" cy="27856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1100">
              <a:solidFill>
                <a:schemeClr val="bg1">
                  <a:lumMod val="50000"/>
                </a:schemeClr>
              </a:solidFill>
              <a:latin typeface="Segoe UI" panose="020B0502040204020203" pitchFamily="34" charset="0"/>
              <a:cs typeface="Segoe UI" panose="020B0502040204020203" pitchFamily="34" charset="0"/>
            </a:rPr>
            <a:t>Monthly Total</a:t>
          </a:r>
        </a:p>
      </xdr:txBody>
    </xdr:sp>
    <xdr:clientData/>
  </xdr:twoCellAnchor>
  <xdr:twoCellAnchor>
    <xdr:from>
      <xdr:col>9</xdr:col>
      <xdr:colOff>431319</xdr:colOff>
      <xdr:row>43</xdr:row>
      <xdr:rowOff>98489</xdr:rowOff>
    </xdr:from>
    <xdr:to>
      <xdr:col>11</xdr:col>
      <xdr:colOff>359434</xdr:colOff>
      <xdr:row>44</xdr:row>
      <xdr:rowOff>170376</xdr:rowOff>
    </xdr:to>
    <xdr:sp macro="" textlink="">
      <xdr:nvSpPr>
        <xdr:cNvPr id="53" name="Rectangle 52">
          <a:extLst>
            <a:ext uri="{FF2B5EF4-FFF2-40B4-BE49-F238E27FC236}">
              <a16:creationId xmlns:a16="http://schemas.microsoft.com/office/drawing/2014/main" id="{A60C4368-CA91-4ACF-915A-D7C1571E92DB}"/>
            </a:ext>
          </a:extLst>
        </xdr:cNvPr>
        <xdr:cNvSpPr/>
      </xdr:nvSpPr>
      <xdr:spPr>
        <a:xfrm>
          <a:off x="5849786" y="9884079"/>
          <a:ext cx="1159176" cy="27856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1100">
              <a:solidFill>
                <a:schemeClr val="bg1">
                  <a:lumMod val="50000"/>
                </a:schemeClr>
              </a:solidFill>
              <a:latin typeface="Segoe UI" panose="020B0502040204020203" pitchFamily="34" charset="0"/>
              <a:cs typeface="Segoe UI" panose="020B0502040204020203" pitchFamily="34" charset="0"/>
            </a:rPr>
            <a:t>New User</a:t>
          </a:r>
        </a:p>
      </xdr:txBody>
    </xdr:sp>
    <xdr:clientData/>
  </xdr:twoCellAnchor>
  <xdr:twoCellAnchor>
    <xdr:from>
      <xdr:col>11</xdr:col>
      <xdr:colOff>457560</xdr:colOff>
      <xdr:row>43</xdr:row>
      <xdr:rowOff>116816</xdr:rowOff>
    </xdr:from>
    <xdr:to>
      <xdr:col>12</xdr:col>
      <xdr:colOff>682924</xdr:colOff>
      <xdr:row>44</xdr:row>
      <xdr:rowOff>161030</xdr:rowOff>
    </xdr:to>
    <xdr:sp macro="" textlink="">
      <xdr:nvSpPr>
        <xdr:cNvPr id="54" name="Rectangle 53">
          <a:extLst>
            <a:ext uri="{FF2B5EF4-FFF2-40B4-BE49-F238E27FC236}">
              <a16:creationId xmlns:a16="http://schemas.microsoft.com/office/drawing/2014/main" id="{B37B78EE-C50B-4404-9C9A-82B8C348ED76}"/>
            </a:ext>
          </a:extLst>
        </xdr:cNvPr>
        <xdr:cNvSpPr/>
      </xdr:nvSpPr>
      <xdr:spPr>
        <a:xfrm>
          <a:off x="7107088" y="9902406"/>
          <a:ext cx="1025105" cy="25088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00">
              <a:solidFill>
                <a:schemeClr val="bg1">
                  <a:lumMod val="50000"/>
                </a:schemeClr>
              </a:solidFill>
              <a:latin typeface="Segoe UI" panose="020B0502040204020203" pitchFamily="34" charset="0"/>
              <a:cs typeface="Segoe UI" panose="020B0502040204020203" pitchFamily="34" charset="0"/>
            </a:rPr>
            <a:t>Returning</a:t>
          </a:r>
          <a:r>
            <a:rPr lang="en-GB" sz="1100" baseline="0">
              <a:solidFill>
                <a:schemeClr val="bg1">
                  <a:lumMod val="50000"/>
                </a:schemeClr>
              </a:solidFill>
              <a:latin typeface="Segoe UI" panose="020B0502040204020203" pitchFamily="34" charset="0"/>
              <a:cs typeface="Segoe UI" panose="020B0502040204020203" pitchFamily="34" charset="0"/>
            </a:rPr>
            <a:t> User</a:t>
          </a:r>
          <a:endParaRPr lang="en-GB" sz="1100">
            <a:solidFill>
              <a:schemeClr val="bg1">
                <a:lumMod val="50000"/>
              </a:schemeClr>
            </a:solidFill>
            <a:latin typeface="Segoe UI" panose="020B0502040204020203" pitchFamily="34" charset="0"/>
            <a:cs typeface="Segoe UI" panose="020B0502040204020203" pitchFamily="34" charset="0"/>
          </a:endParaRPr>
        </a:p>
      </xdr:txBody>
    </xdr:sp>
    <xdr:clientData/>
  </xdr:twoCellAnchor>
  <xdr:twoCellAnchor>
    <xdr:from>
      <xdr:col>7</xdr:col>
      <xdr:colOff>97766</xdr:colOff>
      <xdr:row>44</xdr:row>
      <xdr:rowOff>108548</xdr:rowOff>
    </xdr:from>
    <xdr:to>
      <xdr:col>8</xdr:col>
      <xdr:colOff>386390</xdr:colOff>
      <xdr:row>46</xdr:row>
      <xdr:rowOff>71886</xdr:rowOff>
    </xdr:to>
    <xdr:sp macro="" textlink="">
      <xdr:nvSpPr>
        <xdr:cNvPr id="55" name="Rectangle 54">
          <a:extLst>
            <a:ext uri="{FF2B5EF4-FFF2-40B4-BE49-F238E27FC236}">
              <a16:creationId xmlns:a16="http://schemas.microsoft.com/office/drawing/2014/main" id="{533AD61E-0BE0-4876-90BE-A773855852DF}"/>
            </a:ext>
          </a:extLst>
        </xdr:cNvPr>
        <xdr:cNvSpPr/>
      </xdr:nvSpPr>
      <xdr:spPr>
        <a:xfrm>
          <a:off x="4419959" y="10100812"/>
          <a:ext cx="836761" cy="37668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b="1">
              <a:solidFill>
                <a:schemeClr val="bg1">
                  <a:lumMod val="50000"/>
                </a:schemeClr>
              </a:solidFill>
              <a:latin typeface="Segoe UI" panose="020B0502040204020203" pitchFamily="34" charset="0"/>
              <a:cs typeface="Segoe UI" panose="020B0502040204020203" pitchFamily="34" charset="0"/>
            </a:rPr>
            <a:t>1280</a:t>
          </a:r>
        </a:p>
      </xdr:txBody>
    </xdr:sp>
    <xdr:clientData/>
  </xdr:twoCellAnchor>
  <xdr:twoCellAnchor>
    <xdr:from>
      <xdr:col>9</xdr:col>
      <xdr:colOff>422692</xdr:colOff>
      <xdr:row>44</xdr:row>
      <xdr:rowOff>99206</xdr:rowOff>
    </xdr:from>
    <xdr:to>
      <xdr:col>10</xdr:col>
      <xdr:colOff>575093</xdr:colOff>
      <xdr:row>46</xdr:row>
      <xdr:rowOff>62544</xdr:rowOff>
    </xdr:to>
    <xdr:sp macro="" textlink="">
      <xdr:nvSpPr>
        <xdr:cNvPr id="63" name="Rectangle 62">
          <a:extLst>
            <a:ext uri="{FF2B5EF4-FFF2-40B4-BE49-F238E27FC236}">
              <a16:creationId xmlns:a16="http://schemas.microsoft.com/office/drawing/2014/main" id="{D59AB77F-F027-4249-BC3A-D94E289585CE}"/>
            </a:ext>
          </a:extLst>
        </xdr:cNvPr>
        <xdr:cNvSpPr/>
      </xdr:nvSpPr>
      <xdr:spPr>
        <a:xfrm>
          <a:off x="5841159" y="10091470"/>
          <a:ext cx="700538" cy="37668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b="1">
              <a:solidFill>
                <a:schemeClr val="bg1">
                  <a:lumMod val="50000"/>
                </a:schemeClr>
              </a:solidFill>
              <a:latin typeface="Segoe UI" panose="020B0502040204020203" pitchFamily="34" charset="0"/>
              <a:cs typeface="Segoe UI" panose="020B0502040204020203" pitchFamily="34" charset="0"/>
            </a:rPr>
            <a:t>851</a:t>
          </a:r>
        </a:p>
      </xdr:txBody>
    </xdr:sp>
    <xdr:clientData/>
  </xdr:twoCellAnchor>
  <xdr:twoCellAnchor>
    <xdr:from>
      <xdr:col>11</xdr:col>
      <xdr:colOff>557124</xdr:colOff>
      <xdr:row>44</xdr:row>
      <xdr:rowOff>116819</xdr:rowOff>
    </xdr:from>
    <xdr:to>
      <xdr:col>12</xdr:col>
      <xdr:colOff>395377</xdr:colOff>
      <xdr:row>46</xdr:row>
      <xdr:rowOff>80157</xdr:rowOff>
    </xdr:to>
    <xdr:sp macro="" textlink="">
      <xdr:nvSpPr>
        <xdr:cNvPr id="64" name="Rectangle 63">
          <a:extLst>
            <a:ext uri="{FF2B5EF4-FFF2-40B4-BE49-F238E27FC236}">
              <a16:creationId xmlns:a16="http://schemas.microsoft.com/office/drawing/2014/main" id="{2C677107-414B-415D-BA00-B0EF2CD85DD1}"/>
            </a:ext>
          </a:extLst>
        </xdr:cNvPr>
        <xdr:cNvSpPr/>
      </xdr:nvSpPr>
      <xdr:spPr>
        <a:xfrm>
          <a:off x="7206652" y="10109083"/>
          <a:ext cx="637994" cy="37668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b="1">
              <a:solidFill>
                <a:schemeClr val="bg1">
                  <a:lumMod val="50000"/>
                </a:schemeClr>
              </a:solidFill>
              <a:latin typeface="Segoe UI" panose="020B0502040204020203" pitchFamily="34" charset="0"/>
              <a:cs typeface="Segoe UI" panose="020B0502040204020203" pitchFamily="34" charset="0"/>
            </a:rPr>
            <a:t>420</a:t>
          </a:r>
        </a:p>
      </xdr:txBody>
    </xdr:sp>
    <xdr:clientData/>
  </xdr:twoCellAnchor>
  <xdr:twoCellAnchor>
    <xdr:from>
      <xdr:col>8</xdr:col>
      <xdr:colOff>314504</xdr:colOff>
      <xdr:row>44</xdr:row>
      <xdr:rowOff>170732</xdr:rowOff>
    </xdr:from>
    <xdr:to>
      <xdr:col>8</xdr:col>
      <xdr:colOff>494747</xdr:colOff>
      <xdr:row>46</xdr:row>
      <xdr:rowOff>3567</xdr:rowOff>
    </xdr:to>
    <xdr:sp macro="" textlink="">
      <xdr:nvSpPr>
        <xdr:cNvPr id="65" name="Arrow: Up 64">
          <a:extLst>
            <a:ext uri="{FF2B5EF4-FFF2-40B4-BE49-F238E27FC236}">
              <a16:creationId xmlns:a16="http://schemas.microsoft.com/office/drawing/2014/main" id="{1150847E-5DEA-4F75-8FF7-D84294BF6E44}"/>
            </a:ext>
          </a:extLst>
        </xdr:cNvPr>
        <xdr:cNvSpPr/>
      </xdr:nvSpPr>
      <xdr:spPr>
        <a:xfrm>
          <a:off x="5184834" y="10162996"/>
          <a:ext cx="180243" cy="246184"/>
        </a:xfrm>
        <a:prstGeom prst="upArrow">
          <a:avLst/>
        </a:prstGeom>
        <a:solidFill>
          <a:schemeClr val="bg1">
            <a:lumMod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12</xdr:col>
      <xdr:colOff>367700</xdr:colOff>
      <xdr:row>44</xdr:row>
      <xdr:rowOff>170016</xdr:rowOff>
    </xdr:from>
    <xdr:to>
      <xdr:col>12</xdr:col>
      <xdr:colOff>547943</xdr:colOff>
      <xdr:row>46</xdr:row>
      <xdr:rowOff>2851</xdr:rowOff>
    </xdr:to>
    <xdr:sp macro="" textlink="">
      <xdr:nvSpPr>
        <xdr:cNvPr id="68" name="Arrow: Up 67">
          <a:extLst>
            <a:ext uri="{FF2B5EF4-FFF2-40B4-BE49-F238E27FC236}">
              <a16:creationId xmlns:a16="http://schemas.microsoft.com/office/drawing/2014/main" id="{6DA5E314-BE30-4432-98EB-9FEDBA20417F}"/>
            </a:ext>
          </a:extLst>
        </xdr:cNvPr>
        <xdr:cNvSpPr/>
      </xdr:nvSpPr>
      <xdr:spPr>
        <a:xfrm>
          <a:off x="7816969" y="10162280"/>
          <a:ext cx="180243" cy="246184"/>
        </a:xfrm>
        <a:prstGeom prst="upArrow">
          <a:avLst/>
        </a:prstGeom>
        <a:solidFill>
          <a:schemeClr val="bg1">
            <a:lumMod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10</xdr:col>
      <xdr:colOff>511113</xdr:colOff>
      <xdr:row>44</xdr:row>
      <xdr:rowOff>151683</xdr:rowOff>
    </xdr:from>
    <xdr:to>
      <xdr:col>11</xdr:col>
      <xdr:colOff>8432</xdr:colOff>
      <xdr:row>45</xdr:row>
      <xdr:rowOff>191192</xdr:rowOff>
    </xdr:to>
    <xdr:sp macro="" textlink="">
      <xdr:nvSpPr>
        <xdr:cNvPr id="69" name="Arrow: Up 68">
          <a:extLst>
            <a:ext uri="{FF2B5EF4-FFF2-40B4-BE49-F238E27FC236}">
              <a16:creationId xmlns:a16="http://schemas.microsoft.com/office/drawing/2014/main" id="{76074D9B-84A9-4FBD-BA47-C8460D0C9B8E}"/>
            </a:ext>
          </a:extLst>
        </xdr:cNvPr>
        <xdr:cNvSpPr/>
      </xdr:nvSpPr>
      <xdr:spPr>
        <a:xfrm>
          <a:off x="6477717" y="10143947"/>
          <a:ext cx="180243" cy="246184"/>
        </a:xfrm>
        <a:prstGeom prst="upArrow">
          <a:avLst/>
        </a:prstGeom>
        <a:solidFill>
          <a:schemeClr val="bg1">
            <a:lumMod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7</xdr:col>
      <xdr:colOff>233633</xdr:colOff>
      <xdr:row>9</xdr:row>
      <xdr:rowOff>62901</xdr:rowOff>
    </xdr:from>
    <xdr:to>
      <xdr:col>12</xdr:col>
      <xdr:colOff>440307</xdr:colOff>
      <xdr:row>15</xdr:row>
      <xdr:rowOff>179716</xdr:rowOff>
    </xdr:to>
    <xdr:graphicFrame macro="">
      <xdr:nvGraphicFramePr>
        <xdr:cNvPr id="2" name="Chart 1">
          <a:extLst>
            <a:ext uri="{FF2B5EF4-FFF2-40B4-BE49-F238E27FC236}">
              <a16:creationId xmlns:a16="http://schemas.microsoft.com/office/drawing/2014/main" id="{9ACBB513-3316-4554-A9C4-E113C50C9C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23</xdr:row>
      <xdr:rowOff>9525</xdr:rowOff>
    </xdr:from>
    <xdr:to>
      <xdr:col>15</xdr:col>
      <xdr:colOff>0</xdr:colOff>
      <xdr:row>24</xdr:row>
      <xdr:rowOff>466725</xdr:rowOff>
    </xdr:to>
    <xdr:sp macro="" textlink="">
      <xdr:nvSpPr>
        <xdr:cNvPr id="2" name="Rectangle 1">
          <a:extLst>
            <a:ext uri="{FF2B5EF4-FFF2-40B4-BE49-F238E27FC236}">
              <a16:creationId xmlns:a16="http://schemas.microsoft.com/office/drawing/2014/main" id="{1EC9B69C-D1F7-8F09-288F-334CC0026953}"/>
            </a:ext>
          </a:extLst>
        </xdr:cNvPr>
        <xdr:cNvSpPr/>
      </xdr:nvSpPr>
      <xdr:spPr>
        <a:xfrm>
          <a:off x="3943350" y="8715375"/>
          <a:ext cx="9201150" cy="9334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a:t>This data is under review</a:t>
          </a:r>
          <a:r>
            <a:rPr lang="en-GB" sz="1100" baseline="0"/>
            <a:t> as it is not collecting against the full Annual Reviews. This is being resolved by AD Inclusion, HoS SEND and Intelligence Hub </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661987</xdr:colOff>
      <xdr:row>29</xdr:row>
      <xdr:rowOff>104775</xdr:rowOff>
    </xdr:from>
    <xdr:to>
      <xdr:col>8</xdr:col>
      <xdr:colOff>342900</xdr:colOff>
      <xdr:row>38</xdr:row>
      <xdr:rowOff>14287</xdr:rowOff>
    </xdr:to>
    <xdr:graphicFrame macro="">
      <xdr:nvGraphicFramePr>
        <xdr:cNvPr id="4" name="Chart 3">
          <a:extLst>
            <a:ext uri="{FF2B5EF4-FFF2-40B4-BE49-F238E27FC236}">
              <a16:creationId xmlns:a16="http://schemas.microsoft.com/office/drawing/2014/main" id="{7BB42B98-925F-FD1A-B3ED-FB2F11DC0EB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695325</xdr:colOff>
      <xdr:row>18</xdr:row>
      <xdr:rowOff>152399</xdr:rowOff>
    </xdr:from>
    <xdr:to>
      <xdr:col>0</xdr:col>
      <xdr:colOff>4362451</xdr:colOff>
      <xdr:row>41</xdr:row>
      <xdr:rowOff>38100</xdr:rowOff>
    </xdr:to>
    <xdr:sp macro="" textlink="">
      <xdr:nvSpPr>
        <xdr:cNvPr id="2" name="Rectangle 1">
          <a:extLst>
            <a:ext uri="{FF2B5EF4-FFF2-40B4-BE49-F238E27FC236}">
              <a16:creationId xmlns:a16="http://schemas.microsoft.com/office/drawing/2014/main" id="{E515AD0E-1B50-4BB3-B747-720632876968}"/>
            </a:ext>
          </a:extLst>
        </xdr:cNvPr>
        <xdr:cNvSpPr/>
      </xdr:nvSpPr>
      <xdr:spPr>
        <a:xfrm>
          <a:off x="695325" y="3581399"/>
          <a:ext cx="3667126" cy="42672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a:t>Use</a:t>
          </a:r>
          <a:r>
            <a:rPr lang="en-GB" sz="1100" baseline="0"/>
            <a:t> strategic track</a:t>
          </a:r>
          <a:r>
            <a:rPr lang="en-GB" sz="1100" baseline="0">
              <a:solidFill>
                <a:schemeClr val="bg1"/>
              </a:solidFill>
            </a:rPr>
            <a:t>er   </a:t>
          </a:r>
          <a:r>
            <a:rPr lang="en-GB">
              <a:solidFill>
                <a:schemeClr val="bg1"/>
              </a:solidFill>
              <a:hlinkClick xmlns:r="http://schemas.openxmlformats.org/officeDocument/2006/relationships" r:id="">
                <a:extLst>
                  <a:ext uri="{A12FA001-AC4F-418D-AE19-62706E023703}">
                    <ahyp:hlinkClr xmlns:ahyp="http://schemas.microsoft.com/office/drawing/2018/hyperlinkcolor" val="tx"/>
                  </a:ext>
                </a:extLst>
              </a:hlinkClick>
            </a:rPr>
            <a:t>Family Services Strategic Dashboard - Power BI</a:t>
          </a:r>
          <a:endParaRPr lang="en-GB">
            <a:solidFill>
              <a:schemeClr val="bg1"/>
            </a:solidFill>
          </a:endParaRPr>
        </a:p>
        <a:p>
          <a:pPr algn="l"/>
          <a:endParaRPr lang="en-GB" sz="1100" baseline="0">
            <a:solidFill>
              <a:schemeClr val="bg1"/>
            </a:solidFill>
          </a:endParaRPr>
        </a:p>
        <a:p>
          <a:pPr algn="l"/>
          <a:endParaRPr lang="en-GB" sz="1100" baseline="0"/>
        </a:p>
        <a:p>
          <a:pPr algn="l"/>
          <a:r>
            <a:rPr lang="en-GB" sz="1100"/>
            <a:t>Copy from LT report change date on Lookup tables sheet to current month</a:t>
          </a:r>
        </a:p>
        <a:p>
          <a:pPr algn="l"/>
          <a:endParaRPr lang="en-GB" sz="1100"/>
        </a:p>
        <a:p>
          <a:pPr algn="l"/>
          <a:r>
            <a:rPr lang="en-GB" sz="1100"/>
            <a:t>LT report in P:\Advisory Service Assessment\New Crystals\SEN\DMT Reporting</a:t>
          </a:r>
        </a:p>
        <a:p>
          <a:pPr algn="l"/>
          <a:endParaRPr lang="en-GB" sz="1100"/>
        </a:p>
        <a:p>
          <a:pPr algn="l"/>
          <a:r>
            <a:rPr lang="en-GB" sz="1100"/>
            <a:t>As New template - SEND DMT </a:t>
          </a:r>
          <a:r>
            <a:rPr lang="en-GB" sz="1100" i="1"/>
            <a:t>MTH YR</a:t>
          </a:r>
          <a:r>
            <a:rPr lang="en-GB" sz="1100"/>
            <a:t>.xlsx</a:t>
          </a:r>
        </a:p>
        <a:p>
          <a:pPr algn="l"/>
          <a:endParaRPr lang="en-GB" sz="1100"/>
        </a:p>
        <a:p>
          <a:pPr algn="l"/>
          <a:r>
            <a:rPr lang="en-GB" sz="1100"/>
            <a:t>tab - SEND</a:t>
          </a:r>
        </a:p>
        <a:p>
          <a:pPr algn="l"/>
          <a:r>
            <a:rPr lang="en-GB" sz="1100"/>
            <a:t> - All orange highlighted data is from this</a:t>
          </a:r>
          <a:r>
            <a:rPr lang="en-GB" sz="1100" baseline="0"/>
            <a:t> spreadsheet</a:t>
          </a:r>
        </a:p>
        <a:p>
          <a:pPr algn="l"/>
          <a:r>
            <a:rPr lang="en-GB" sz="1100"/>
            <a:t> - Always check and</a:t>
          </a:r>
          <a:r>
            <a:rPr lang="en-GB" sz="1100" baseline="0"/>
            <a:t> amend </a:t>
          </a:r>
          <a:r>
            <a:rPr lang="en-GB" sz="1100"/>
            <a:t>previous months where relevent,</a:t>
          </a:r>
          <a:r>
            <a:rPr lang="en-GB" sz="1100" baseline="0"/>
            <a:t> in some cases this will include the previous academic year.</a:t>
          </a:r>
        </a:p>
        <a:p>
          <a:pPr algn="l"/>
          <a:r>
            <a:rPr lang="en-GB" sz="1100" baseline="0"/>
            <a:t> - Copy data from the SEND DMT spreadsheet to this sheet</a:t>
          </a:r>
        </a:p>
        <a:p>
          <a:pPr algn="l"/>
          <a:endParaRPr lang="en-GB" sz="1100" baseline="0"/>
        </a:p>
        <a:p>
          <a:pPr algn="l"/>
          <a:endParaRPr lang="en-GB" sz="1100" baseline="0"/>
        </a:p>
        <a:p>
          <a:pPr algn="l"/>
          <a:r>
            <a:rPr lang="en-GB" sz="1100" baseline="0"/>
            <a:t>The yellow (% of LA responses to annual review reports within 2 weeks of receipt) comes from  a spreadsheet </a:t>
          </a:r>
          <a:r>
            <a:rPr lang="en-GB" sz="1100" i="1" baseline="0"/>
            <a:t>MONTH YR</a:t>
          </a:r>
          <a:r>
            <a:rPr lang="en-GB" sz="1100" baseline="0"/>
            <a:t> Annual reviews for DMT report.xlsx in</a:t>
          </a:r>
        </a:p>
        <a:p>
          <a:pPr algn="l"/>
          <a:r>
            <a:rPr lang="en-GB" sz="1100"/>
            <a:t>P:\Advisory Service Assessment\New Crystals\New Learning Support report\SEN Dashboard\SEND Programme Outcomes\Annual Reviews data for DMT Report</a:t>
          </a:r>
        </a:p>
        <a:p>
          <a:pPr algn="l"/>
          <a:endParaRPr lang="en-GB" sz="1100"/>
        </a:p>
        <a:p>
          <a:pPr algn="l"/>
          <a:r>
            <a:rPr lang="en-GB" sz="1100"/>
            <a:t>follow the instructiuons</a:t>
          </a:r>
          <a:r>
            <a:rPr lang="en-GB" sz="1100" baseline="0"/>
            <a:t> in this spreadsheet and add to this report</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685800</xdr:colOff>
      <xdr:row>56</xdr:row>
      <xdr:rowOff>152401</xdr:rowOff>
    </xdr:from>
    <xdr:to>
      <xdr:col>3</xdr:col>
      <xdr:colOff>533400</xdr:colOff>
      <xdr:row>78</xdr:row>
      <xdr:rowOff>161925</xdr:rowOff>
    </xdr:to>
    <xdr:sp macro="" textlink="">
      <xdr:nvSpPr>
        <xdr:cNvPr id="2" name="Rectangle 1">
          <a:extLst>
            <a:ext uri="{FF2B5EF4-FFF2-40B4-BE49-F238E27FC236}">
              <a16:creationId xmlns:a16="http://schemas.microsoft.com/office/drawing/2014/main" id="{F93BF117-48D0-2334-F8BC-75D83F5D110E}"/>
            </a:ext>
          </a:extLst>
        </xdr:cNvPr>
        <xdr:cNvSpPr/>
      </xdr:nvSpPr>
      <xdr:spPr>
        <a:xfrm>
          <a:off x="4486275" y="10820401"/>
          <a:ext cx="4019550" cy="420052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a:p>
          <a:pPr algn="l"/>
          <a:r>
            <a:rPr lang="en-GB" sz="1100"/>
            <a:t>run queries in SPO </a:t>
          </a:r>
        </a:p>
        <a:p>
          <a:pPr algn="l"/>
          <a:endParaRPr lang="en-GB" sz="1100"/>
        </a:p>
        <a:p>
          <a:pPr algn="l"/>
          <a:r>
            <a:rPr lang="en-GB" sz="1100"/>
            <a:t>Check year is correct</a:t>
          </a:r>
        </a:p>
        <a:p>
          <a:pPr algn="l"/>
          <a:endParaRPr lang="en-GB" sz="1100"/>
        </a:p>
        <a:p>
          <a:pPr algn="l"/>
          <a:r>
            <a:rPr lang="en-GB" sz="1100"/>
            <a:t>A16</a:t>
          </a:r>
          <a:r>
            <a:rPr lang="en-GB" sz="1100" baseline="0"/>
            <a:t> to A21</a:t>
          </a:r>
          <a:endParaRPr lang="en-GB" sz="1100"/>
        </a:p>
        <a:p>
          <a:pPr algn="l"/>
          <a:r>
            <a:rPr lang="en-GB" sz="1100"/>
            <a:t>PEX by Month SEN Support pupils</a:t>
          </a:r>
        </a:p>
        <a:p>
          <a:pPr algn="l"/>
          <a:r>
            <a:rPr lang="en-GB" sz="1100"/>
            <a:t>PEX by Month - EHCP pupils</a:t>
          </a:r>
        </a:p>
        <a:p>
          <a:pPr algn="l"/>
          <a:endParaRPr lang="en-GB" sz="1100"/>
        </a:p>
        <a:p>
          <a:pPr algn="l"/>
          <a:r>
            <a:rPr lang="en-GB" sz="1100"/>
            <a:t>A22 to A39</a:t>
          </a:r>
        </a:p>
        <a:p>
          <a:pPr algn="l"/>
          <a:r>
            <a:rPr lang="en-GB" sz="1100"/>
            <a:t>Ehcp Fixd excl count</a:t>
          </a:r>
        </a:p>
        <a:p>
          <a:pPr algn="l"/>
          <a:r>
            <a:rPr lang="en-GB" sz="1100"/>
            <a:t>Ehcp perm excl</a:t>
          </a:r>
        </a:p>
        <a:p>
          <a:pPr algn="l"/>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DBDB5-5C1A-4F5D-82BB-54FE7BD960C3}">
  <dimension ref="A14:B18"/>
  <sheetViews>
    <sheetView workbookViewId="0">
      <selection activeCell="A10" sqref="A10"/>
    </sheetView>
  </sheetViews>
  <sheetFormatPr defaultColWidth="9.1796875" defaultRowHeight="14.5" x14ac:dyDescent="0.35"/>
  <cols>
    <col min="1" max="1" width="17.81640625" style="1" bestFit="1" customWidth="1"/>
    <col min="2" max="2" width="85.54296875" style="1" customWidth="1"/>
    <col min="3" max="16384" width="9.1796875" style="1"/>
  </cols>
  <sheetData>
    <row r="14" spans="1:2" x14ac:dyDescent="0.35">
      <c r="A14" s="2" t="s">
        <v>0</v>
      </c>
    </row>
    <row r="15" spans="1:2" ht="117.75" customHeight="1" x14ac:dyDescent="0.35">
      <c r="A15" s="3" t="s">
        <v>1</v>
      </c>
      <c r="B15" s="4" t="s">
        <v>2</v>
      </c>
    </row>
    <row r="16" spans="1:2" ht="29" x14ac:dyDescent="0.35">
      <c r="A16" s="3" t="s">
        <v>3</v>
      </c>
      <c r="B16" s="4" t="s">
        <v>4</v>
      </c>
    </row>
    <row r="17" spans="1:2" ht="29" x14ac:dyDescent="0.35">
      <c r="A17" s="3" t="s">
        <v>5</v>
      </c>
      <c r="B17" s="4" t="s">
        <v>6</v>
      </c>
    </row>
    <row r="18" spans="1:2" ht="29" x14ac:dyDescent="0.35">
      <c r="A18" s="3" t="s">
        <v>7</v>
      </c>
      <c r="B18" s="4" t="s">
        <v>8</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BD4A8-3F15-40EA-8157-3BAE932C4A00}">
  <dimension ref="A1:AB60"/>
  <sheetViews>
    <sheetView topLeftCell="B2" workbookViewId="0">
      <selection activeCell="A43" sqref="A43:XFD45"/>
    </sheetView>
  </sheetViews>
  <sheetFormatPr defaultRowHeight="14.5" x14ac:dyDescent="0.35"/>
  <cols>
    <col min="1" max="1" width="57" customWidth="1"/>
    <col min="2" max="2" width="53.453125" customWidth="1"/>
    <col min="5" max="5" width="9.54296875" customWidth="1"/>
    <col min="6" max="15" width="3.54296875" customWidth="1"/>
  </cols>
  <sheetData>
    <row r="1" spans="1:28" x14ac:dyDescent="0.35">
      <c r="C1" t="s">
        <v>116</v>
      </c>
      <c r="E1" t="s">
        <v>372</v>
      </c>
    </row>
    <row r="2" spans="1:28" x14ac:dyDescent="0.35">
      <c r="A2" t="s">
        <v>18</v>
      </c>
      <c r="C2" s="6">
        <v>44409</v>
      </c>
      <c r="D2" s="188">
        <v>44440</v>
      </c>
      <c r="E2" s="6">
        <v>44470</v>
      </c>
      <c r="F2" s="6">
        <v>44501</v>
      </c>
      <c r="G2" s="6">
        <v>44531</v>
      </c>
      <c r="H2" s="6">
        <v>44562</v>
      </c>
      <c r="I2" s="6">
        <v>44593</v>
      </c>
      <c r="J2" s="6">
        <v>44621</v>
      </c>
      <c r="K2" s="6">
        <v>44652</v>
      </c>
      <c r="L2" s="6">
        <v>44682</v>
      </c>
      <c r="M2" s="6">
        <v>44713</v>
      </c>
      <c r="N2" s="6">
        <v>44743</v>
      </c>
      <c r="O2" s="6">
        <v>44774</v>
      </c>
      <c r="P2" s="188">
        <v>44805</v>
      </c>
      <c r="Q2" s="6">
        <v>44835</v>
      </c>
      <c r="R2" s="6">
        <v>44866</v>
      </c>
      <c r="S2" s="6">
        <v>44896</v>
      </c>
      <c r="T2" s="6">
        <v>44927</v>
      </c>
      <c r="U2" s="6">
        <v>44958</v>
      </c>
      <c r="V2" s="6">
        <v>44986</v>
      </c>
      <c r="W2" s="6">
        <v>45017</v>
      </c>
      <c r="X2" s="6">
        <v>45047</v>
      </c>
      <c r="Y2" s="6">
        <v>45078</v>
      </c>
      <c r="Z2" s="6">
        <v>45108</v>
      </c>
      <c r="AA2" s="6">
        <v>45139</v>
      </c>
      <c r="AB2" t="s">
        <v>373</v>
      </c>
    </row>
    <row r="3" spans="1:28" s="8" customFormat="1" x14ac:dyDescent="0.35">
      <c r="A3" s="93" t="s">
        <v>51</v>
      </c>
      <c r="B3" s="93" t="s">
        <v>52</v>
      </c>
      <c r="C3" s="8" t="e">
        <v>#N/A</v>
      </c>
      <c r="D3" s="7">
        <v>17</v>
      </c>
      <c r="E3" s="8">
        <v>10</v>
      </c>
      <c r="F3" s="8">
        <v>26</v>
      </c>
      <c r="G3" s="8">
        <v>18</v>
      </c>
      <c r="H3" s="8">
        <v>11</v>
      </c>
      <c r="I3" s="8">
        <v>10</v>
      </c>
      <c r="J3" s="8">
        <v>26</v>
      </c>
      <c r="K3" s="8">
        <v>6</v>
      </c>
      <c r="L3" s="8">
        <v>20</v>
      </c>
      <c r="M3" s="8">
        <v>18</v>
      </c>
      <c r="N3" s="8">
        <v>14</v>
      </c>
      <c r="O3" s="8">
        <v>0</v>
      </c>
      <c r="P3" s="7">
        <v>12</v>
      </c>
      <c r="Q3" s="8">
        <v>14</v>
      </c>
      <c r="R3" s="8">
        <v>20</v>
      </c>
      <c r="S3" s="8">
        <v>19</v>
      </c>
      <c r="T3" s="8">
        <v>22</v>
      </c>
      <c r="U3" s="8">
        <v>22</v>
      </c>
      <c r="V3" s="8">
        <v>25</v>
      </c>
      <c r="W3" s="8">
        <v>14</v>
      </c>
      <c r="X3" s="8">
        <v>24</v>
      </c>
      <c r="AB3" s="8">
        <f>SUM(P3:AA3)</f>
        <v>172</v>
      </c>
    </row>
    <row r="4" spans="1:28" s="8" customFormat="1" x14ac:dyDescent="0.35">
      <c r="A4" s="93" t="s">
        <v>53</v>
      </c>
      <c r="B4" s="93" t="s">
        <v>54</v>
      </c>
      <c r="C4" s="8">
        <v>0</v>
      </c>
      <c r="D4" s="7">
        <v>17</v>
      </c>
      <c r="E4" s="8">
        <v>10</v>
      </c>
      <c r="F4" s="8">
        <v>18</v>
      </c>
      <c r="G4" s="8">
        <v>15</v>
      </c>
      <c r="H4" s="8">
        <v>7</v>
      </c>
      <c r="I4" s="8">
        <v>9</v>
      </c>
      <c r="J4" s="8">
        <v>15</v>
      </c>
      <c r="K4" s="8">
        <v>3</v>
      </c>
      <c r="L4" s="8">
        <v>19</v>
      </c>
      <c r="M4" s="8">
        <v>11</v>
      </c>
      <c r="N4" s="8">
        <v>12</v>
      </c>
      <c r="O4" s="8">
        <v>0</v>
      </c>
      <c r="P4" s="7">
        <v>11</v>
      </c>
      <c r="Q4" s="8">
        <v>14</v>
      </c>
      <c r="R4" s="8">
        <v>19</v>
      </c>
      <c r="S4" s="8">
        <v>17</v>
      </c>
      <c r="T4" s="8">
        <v>16</v>
      </c>
      <c r="U4" s="8">
        <v>13</v>
      </c>
      <c r="V4" s="8">
        <v>12</v>
      </c>
      <c r="W4" s="8">
        <v>4</v>
      </c>
      <c r="X4" s="8">
        <v>0</v>
      </c>
      <c r="AB4" s="8">
        <f t="shared" ref="AB4:AB45" si="0">SUM(P4:AA4)</f>
        <v>106</v>
      </c>
    </row>
    <row r="5" spans="1:28" s="8" customFormat="1" x14ac:dyDescent="0.35">
      <c r="A5" s="93" t="s">
        <v>55</v>
      </c>
      <c r="B5" s="93" t="s">
        <v>56</v>
      </c>
      <c r="C5" s="187">
        <v>73</v>
      </c>
      <c r="D5" s="189">
        <f>D4</f>
        <v>17</v>
      </c>
      <c r="E5" s="187">
        <f>D5+E4</f>
        <v>27</v>
      </c>
      <c r="F5" s="187">
        <f t="shared" ref="F5:O5" si="1">E5+F4</f>
        <v>45</v>
      </c>
      <c r="G5" s="187">
        <f t="shared" si="1"/>
        <v>60</v>
      </c>
      <c r="H5" s="187">
        <f t="shared" si="1"/>
        <v>67</v>
      </c>
      <c r="I5" s="187">
        <f t="shared" si="1"/>
        <v>76</v>
      </c>
      <c r="J5" s="187">
        <f t="shared" si="1"/>
        <v>91</v>
      </c>
      <c r="K5" s="187">
        <f t="shared" si="1"/>
        <v>94</v>
      </c>
      <c r="L5" s="187">
        <f t="shared" si="1"/>
        <v>113</v>
      </c>
      <c r="M5" s="187">
        <f t="shared" si="1"/>
        <v>124</v>
      </c>
      <c r="N5" s="187">
        <f t="shared" si="1"/>
        <v>136</v>
      </c>
      <c r="O5" s="187">
        <f t="shared" si="1"/>
        <v>136</v>
      </c>
      <c r="P5" s="189">
        <f>P4</f>
        <v>11</v>
      </c>
      <c r="Q5" s="187">
        <f>P5+Q4</f>
        <v>25</v>
      </c>
      <c r="R5" s="187">
        <f t="shared" ref="R5:T5" si="2">Q5+R4</f>
        <v>44</v>
      </c>
      <c r="S5" s="187">
        <f t="shared" si="2"/>
        <v>61</v>
      </c>
      <c r="T5" s="187">
        <f t="shared" si="2"/>
        <v>77</v>
      </c>
      <c r="U5" s="187">
        <f t="shared" ref="U5" si="3">T5+U4</f>
        <v>90</v>
      </c>
      <c r="V5" s="187">
        <f t="shared" ref="V5:X5" si="4">U5+V4</f>
        <v>102</v>
      </c>
      <c r="W5" s="187">
        <f t="shared" si="4"/>
        <v>106</v>
      </c>
      <c r="X5" s="187">
        <f t="shared" si="4"/>
        <v>106</v>
      </c>
      <c r="AB5" s="8">
        <f t="shared" si="0"/>
        <v>622</v>
      </c>
    </row>
    <row r="6" spans="1:28" s="8" customFormat="1" x14ac:dyDescent="0.35">
      <c r="A6" s="93" t="s">
        <v>57</v>
      </c>
      <c r="B6" s="93" t="s">
        <v>58</v>
      </c>
      <c r="C6" s="8">
        <v>0</v>
      </c>
      <c r="D6" s="7">
        <v>2</v>
      </c>
      <c r="E6" s="8">
        <v>0</v>
      </c>
      <c r="F6" s="8">
        <v>1</v>
      </c>
      <c r="G6" s="8">
        <v>1</v>
      </c>
      <c r="H6" s="8">
        <v>2</v>
      </c>
      <c r="I6" s="8">
        <v>3</v>
      </c>
      <c r="J6" s="8">
        <v>0</v>
      </c>
      <c r="K6" s="8">
        <v>0</v>
      </c>
      <c r="L6" s="8">
        <v>0</v>
      </c>
      <c r="M6" s="8">
        <v>1</v>
      </c>
      <c r="N6" s="8">
        <v>0</v>
      </c>
      <c r="O6" s="8">
        <v>0</v>
      </c>
      <c r="P6" s="7">
        <v>4</v>
      </c>
      <c r="Q6" s="8">
        <v>1</v>
      </c>
      <c r="R6" s="8">
        <v>2</v>
      </c>
      <c r="S6" s="8">
        <v>2</v>
      </c>
      <c r="T6" s="8">
        <v>2</v>
      </c>
      <c r="U6" s="8">
        <v>1</v>
      </c>
      <c r="V6" s="8">
        <v>1</v>
      </c>
      <c r="W6" s="8">
        <v>0</v>
      </c>
      <c r="X6" s="8">
        <v>0</v>
      </c>
      <c r="AB6" s="8">
        <f t="shared" si="0"/>
        <v>13</v>
      </c>
    </row>
    <row r="7" spans="1:28" s="8" customFormat="1" x14ac:dyDescent="0.35">
      <c r="A7" s="93" t="s">
        <v>59</v>
      </c>
      <c r="B7" s="93" t="s">
        <v>60</v>
      </c>
      <c r="C7" s="8">
        <v>0</v>
      </c>
      <c r="D7" s="7">
        <v>2</v>
      </c>
      <c r="E7" s="8">
        <v>1</v>
      </c>
      <c r="F7" s="8">
        <v>4</v>
      </c>
      <c r="G7" s="8">
        <v>3</v>
      </c>
      <c r="H7" s="8">
        <v>1</v>
      </c>
      <c r="I7" s="8">
        <v>1</v>
      </c>
      <c r="J7" s="8">
        <v>5</v>
      </c>
      <c r="K7" s="8">
        <v>2</v>
      </c>
      <c r="L7" s="8">
        <v>7</v>
      </c>
      <c r="M7" s="8">
        <v>3</v>
      </c>
      <c r="N7" s="8">
        <v>1</v>
      </c>
      <c r="O7" s="8">
        <v>0</v>
      </c>
      <c r="P7" s="7">
        <v>3</v>
      </c>
      <c r="Q7" s="8">
        <v>6</v>
      </c>
      <c r="R7" s="8">
        <v>7</v>
      </c>
      <c r="S7" s="8">
        <v>5</v>
      </c>
      <c r="T7" s="8">
        <v>6</v>
      </c>
      <c r="U7" s="8">
        <v>5</v>
      </c>
      <c r="V7" s="8">
        <v>4</v>
      </c>
      <c r="W7" s="8">
        <v>4</v>
      </c>
      <c r="X7" s="8">
        <v>0</v>
      </c>
      <c r="AB7" s="8">
        <f t="shared" si="0"/>
        <v>40</v>
      </c>
    </row>
    <row r="8" spans="1:28" s="8" customFormat="1" x14ac:dyDescent="0.35">
      <c r="A8" s="8" t="s">
        <v>61</v>
      </c>
      <c r="B8" s="8" t="s">
        <v>17</v>
      </c>
      <c r="C8" s="8">
        <v>0</v>
      </c>
      <c r="D8" s="7">
        <v>381</v>
      </c>
      <c r="E8" s="8">
        <v>473</v>
      </c>
      <c r="F8" s="8">
        <v>695</v>
      </c>
      <c r="G8" s="8">
        <v>469</v>
      </c>
      <c r="H8" s="8">
        <v>555</v>
      </c>
      <c r="I8" s="8">
        <v>535</v>
      </c>
      <c r="J8" s="8">
        <v>938</v>
      </c>
      <c r="K8" s="8">
        <v>382</v>
      </c>
      <c r="L8" s="8">
        <v>807</v>
      </c>
      <c r="M8" s="8">
        <v>646</v>
      </c>
      <c r="N8" s="8">
        <v>550</v>
      </c>
      <c r="O8" s="8">
        <v>0</v>
      </c>
      <c r="P8" s="7">
        <v>561</v>
      </c>
      <c r="Q8" s="8">
        <v>668</v>
      </c>
      <c r="R8" s="8">
        <v>918</v>
      </c>
      <c r="S8" s="8">
        <v>490</v>
      </c>
      <c r="T8" s="8">
        <v>759</v>
      </c>
      <c r="U8" s="8">
        <v>724</v>
      </c>
      <c r="V8" s="8">
        <v>934</v>
      </c>
      <c r="W8" s="8">
        <v>367</v>
      </c>
      <c r="X8" s="8">
        <v>665</v>
      </c>
      <c r="AB8" s="8">
        <f t="shared" si="0"/>
        <v>6086</v>
      </c>
    </row>
    <row r="9" spans="1:28" s="193" customFormat="1" x14ac:dyDescent="0.35">
      <c r="A9" s="223" t="s">
        <v>62</v>
      </c>
      <c r="B9" s="193" t="s">
        <v>62</v>
      </c>
      <c r="C9" s="191">
        <v>3.5000000000000003E-2</v>
      </c>
      <c r="D9" s="192">
        <v>3.8E-3</v>
      </c>
      <c r="E9" s="191">
        <v>8.6E-3</v>
      </c>
      <c r="F9" s="191">
        <v>1.5699999999999999E-2</v>
      </c>
      <c r="G9" s="191">
        <v>2.0400000000000001E-2</v>
      </c>
      <c r="H9" s="191">
        <v>2.58E-2</v>
      </c>
      <c r="I9" s="191">
        <v>3.15E-2</v>
      </c>
      <c r="J9" s="191">
        <v>4.1000000000000002E-2</v>
      </c>
      <c r="K9" s="191">
        <v>4.4600000000000001E-2</v>
      </c>
      <c r="L9" s="191">
        <v>5.2699999999999997E-2</v>
      </c>
      <c r="M9" s="191">
        <v>5.8999999999999997E-2</v>
      </c>
      <c r="N9" s="191">
        <v>6.4100000000000004E-2</v>
      </c>
      <c r="O9" s="191">
        <v>6.4100000000000004E-2</v>
      </c>
      <c r="P9" s="230">
        <f>P54/$B$59</f>
        <v>5.884080468209184E-3</v>
      </c>
      <c r="Q9" s="231">
        <f t="shared" ref="Q9:X9" si="5">Q54/$B$59</f>
        <v>1.2890436533741688E-2</v>
      </c>
      <c r="R9" s="231">
        <f t="shared" si="5"/>
        <v>2.2518931845356714E-2</v>
      </c>
      <c r="S9" s="231">
        <f t="shared" si="5"/>
        <v>2.7658324767678464E-2</v>
      </c>
      <c r="T9" s="231">
        <f t="shared" si="5"/>
        <v>3.5619139518785002E-2</v>
      </c>
      <c r="U9" s="231">
        <f t="shared" si="5"/>
        <v>4.3212854775439992E-2</v>
      </c>
      <c r="V9" s="231">
        <f t="shared" si="5"/>
        <v>5.3009166998804307E-2</v>
      </c>
      <c r="W9" s="231">
        <f t="shared" si="5"/>
        <v>5.685846741205345E-2</v>
      </c>
      <c r="X9" s="231">
        <f t="shared" si="5"/>
        <v>6.3833357806632962E-2</v>
      </c>
      <c r="Y9" s="191"/>
      <c r="Z9" s="191"/>
      <c r="AA9" s="191"/>
      <c r="AB9" s="193">
        <f t="shared" si="0"/>
        <v>0.32148476012670174</v>
      </c>
    </row>
    <row r="10" spans="1:28" s="8" customFormat="1" x14ac:dyDescent="0.35">
      <c r="A10" s="8" t="s">
        <v>63</v>
      </c>
      <c r="B10" s="8" t="s">
        <v>64</v>
      </c>
      <c r="C10" s="8">
        <v>0</v>
      </c>
      <c r="D10" s="7">
        <v>43</v>
      </c>
      <c r="E10" s="8">
        <v>67</v>
      </c>
      <c r="F10" s="8">
        <v>71</v>
      </c>
      <c r="G10" s="8">
        <v>39</v>
      </c>
      <c r="H10" s="8">
        <v>51</v>
      </c>
      <c r="I10" s="8">
        <v>46</v>
      </c>
      <c r="J10" s="8">
        <v>72</v>
      </c>
      <c r="K10" s="8">
        <v>36</v>
      </c>
      <c r="L10" s="8">
        <v>65</v>
      </c>
      <c r="M10" s="8">
        <v>40</v>
      </c>
      <c r="N10" s="8">
        <v>45</v>
      </c>
      <c r="O10" s="8">
        <v>0</v>
      </c>
      <c r="P10" s="7">
        <v>62</v>
      </c>
      <c r="Q10" s="8">
        <v>63</v>
      </c>
      <c r="R10" s="8">
        <v>92</v>
      </c>
      <c r="S10" s="8">
        <v>53</v>
      </c>
      <c r="T10" s="8">
        <v>45</v>
      </c>
      <c r="U10" s="8">
        <v>43</v>
      </c>
      <c r="V10" s="8">
        <v>47</v>
      </c>
      <c r="W10" s="8">
        <v>13</v>
      </c>
      <c r="X10" s="8">
        <v>21</v>
      </c>
      <c r="AB10" s="8">
        <f t="shared" si="0"/>
        <v>439</v>
      </c>
    </row>
    <row r="11" spans="1:28" s="8" customFormat="1" x14ac:dyDescent="0.35">
      <c r="A11" s="8" t="s">
        <v>65</v>
      </c>
      <c r="B11" s="8" t="s">
        <v>66</v>
      </c>
      <c r="C11" s="8">
        <v>0</v>
      </c>
      <c r="D11" s="7">
        <v>182</v>
      </c>
      <c r="E11" s="8">
        <v>195</v>
      </c>
      <c r="F11" s="8">
        <v>300</v>
      </c>
      <c r="G11" s="8">
        <v>166</v>
      </c>
      <c r="H11" s="8">
        <v>192</v>
      </c>
      <c r="I11" s="8">
        <v>179</v>
      </c>
      <c r="J11" s="8">
        <v>322</v>
      </c>
      <c r="K11" s="8">
        <v>120</v>
      </c>
      <c r="L11" s="8">
        <v>308</v>
      </c>
      <c r="M11" s="8">
        <v>258</v>
      </c>
      <c r="N11" s="8">
        <v>195</v>
      </c>
      <c r="O11" s="8">
        <v>0</v>
      </c>
      <c r="P11" s="7">
        <v>234</v>
      </c>
      <c r="Q11" s="8">
        <v>271</v>
      </c>
      <c r="R11" s="8">
        <v>331</v>
      </c>
      <c r="S11" s="8">
        <v>167</v>
      </c>
      <c r="T11" s="8">
        <v>285</v>
      </c>
      <c r="U11" s="8">
        <v>274</v>
      </c>
      <c r="V11" s="8">
        <v>378</v>
      </c>
      <c r="W11" s="8">
        <v>145</v>
      </c>
      <c r="X11" s="8">
        <v>250</v>
      </c>
      <c r="AB11" s="8">
        <f t="shared" si="0"/>
        <v>2335</v>
      </c>
    </row>
    <row r="12" spans="1:28" s="193" customFormat="1" x14ac:dyDescent="0.35">
      <c r="A12" s="223" t="s">
        <v>67</v>
      </c>
      <c r="B12" s="190" t="s">
        <v>68</v>
      </c>
      <c r="C12" s="191">
        <v>2.6094520150768338E-3</v>
      </c>
      <c r="D12" s="192">
        <v>5.3233963268565349E-4</v>
      </c>
      <c r="E12" s="191">
        <v>5.3233963268565349E-4</v>
      </c>
      <c r="F12" s="191">
        <v>7.9850944902848018E-4</v>
      </c>
      <c r="G12" s="191">
        <v>1.064679265371307E-3</v>
      </c>
      <c r="H12" s="191">
        <v>1.5970188980569604E-3</v>
      </c>
      <c r="I12" s="191">
        <v>2.3999999999999998E-3</v>
      </c>
      <c r="J12" s="191">
        <v>2.3999999999999998E-3</v>
      </c>
      <c r="K12" s="191">
        <v>2.3999999999999998E-3</v>
      </c>
      <c r="L12" s="191">
        <v>2.3999999999999998E-3</v>
      </c>
      <c r="M12" s="191">
        <v>2.7000000000000001E-3</v>
      </c>
      <c r="N12" s="191">
        <v>2.7000000000000001E-3</v>
      </c>
      <c r="O12" s="191">
        <v>2.7000000000000001E-3</v>
      </c>
      <c r="P12" s="192">
        <f>P46/$B$56</f>
        <v>1.0131712259371835E-3</v>
      </c>
      <c r="Q12" s="191">
        <f>Q46/$B$56</f>
        <v>1.2664640324214793E-3</v>
      </c>
      <c r="R12" s="191">
        <f t="shared" ref="R12:W12" si="6">R46/$B$56</f>
        <v>1.7730496453900709E-3</v>
      </c>
      <c r="S12" s="191">
        <f t="shared" si="6"/>
        <v>2.2796352583586625E-3</v>
      </c>
      <c r="T12" s="191">
        <f t="shared" si="6"/>
        <v>2.7862208713272541E-3</v>
      </c>
      <c r="U12" s="191">
        <f t="shared" si="6"/>
        <v>3.0395136778115501E-3</v>
      </c>
      <c r="V12" s="191">
        <f t="shared" si="6"/>
        <v>3.2928064842958462E-3</v>
      </c>
      <c r="W12" s="191">
        <f t="shared" si="6"/>
        <v>3.2928064842958462E-3</v>
      </c>
      <c r="X12" s="191">
        <f t="shared" ref="X12" si="7">X46/$B$56</f>
        <v>3.2928064842958462E-3</v>
      </c>
      <c r="Y12" s="191"/>
      <c r="Z12" s="191"/>
      <c r="AA12" s="191"/>
    </row>
    <row r="13" spans="1:28" s="193" customFormat="1" x14ac:dyDescent="0.35">
      <c r="A13" s="223" t="s">
        <v>69</v>
      </c>
      <c r="B13" s="190" t="s">
        <v>70</v>
      </c>
      <c r="C13" s="191">
        <v>1.4100394811054709E-3</v>
      </c>
      <c r="D13" s="192">
        <v>1.7301038062283736E-4</v>
      </c>
      <c r="E13" s="191">
        <v>2.5951557093425607E-4</v>
      </c>
      <c r="F13" s="191">
        <v>6.0553633217993075E-4</v>
      </c>
      <c r="G13" s="191">
        <v>8.6505190311418688E-4</v>
      </c>
      <c r="H13" s="191">
        <v>9.5155709342560559E-4</v>
      </c>
      <c r="I13" s="191">
        <v>1.0380622837370243E-3</v>
      </c>
      <c r="J13" s="191">
        <v>1.5E-3</v>
      </c>
      <c r="K13" s="191">
        <v>1.6000000000000001E-3</v>
      </c>
      <c r="L13" s="191">
        <v>2.2000000000000001E-3</v>
      </c>
      <c r="M13" s="191">
        <v>2.5951557093425604E-3</v>
      </c>
      <c r="N13" s="191">
        <v>2.5951557093425604E-3</v>
      </c>
      <c r="O13" s="191">
        <v>2.5951557093425604E-3</v>
      </c>
      <c r="P13" s="192">
        <f>P47/$B$57</f>
        <v>2.3644388398486759E-4</v>
      </c>
      <c r="Q13" s="191">
        <f t="shared" ref="Q13:W13" si="8">Q47/$B$57</f>
        <v>7.0933165195460283E-4</v>
      </c>
      <c r="R13" s="191">
        <f t="shared" si="8"/>
        <v>1.2610340479192938E-3</v>
      </c>
      <c r="S13" s="191">
        <f t="shared" si="8"/>
        <v>1.6551071878940732E-3</v>
      </c>
      <c r="T13" s="191">
        <f t="shared" si="8"/>
        <v>2.1279949558638085E-3</v>
      </c>
      <c r="U13" s="191">
        <f t="shared" si="8"/>
        <v>2.5220680958385876E-3</v>
      </c>
      <c r="V13" s="191">
        <f t="shared" si="8"/>
        <v>2.8373266078184113E-3</v>
      </c>
      <c r="W13" s="191">
        <f t="shared" si="8"/>
        <v>3.1525851197982345E-3</v>
      </c>
      <c r="X13" s="191">
        <f t="shared" ref="X13" si="9">X47/$B$57</f>
        <v>3.1525851197982345E-3</v>
      </c>
      <c r="Y13" s="191"/>
      <c r="Z13" s="191"/>
      <c r="AA13" s="191"/>
    </row>
    <row r="14" spans="1:28" s="193" customFormat="1" x14ac:dyDescent="0.35">
      <c r="A14" s="223" t="s">
        <v>71</v>
      </c>
      <c r="B14" s="193" t="s">
        <v>72</v>
      </c>
      <c r="C14" s="191">
        <v>0.12206436648303856</v>
      </c>
      <c r="D14" s="192">
        <v>1.0380622837370242E-2</v>
      </c>
      <c r="E14" s="191">
        <v>2.7149321266968326E-2</v>
      </c>
      <c r="F14" s="191">
        <v>4.5515038594623372E-2</v>
      </c>
      <c r="G14" s="191">
        <v>5.536332179930796E-2</v>
      </c>
      <c r="H14" s="191">
        <v>6.7340963534735163E-2</v>
      </c>
      <c r="I14" s="191">
        <v>7.7987756188448235E-2</v>
      </c>
      <c r="J14" s="191">
        <v>9.715198296513175E-2</v>
      </c>
      <c r="K14" s="191">
        <v>0.10620175672078787</v>
      </c>
      <c r="L14" s="191">
        <v>0.12217194570135746</v>
      </c>
      <c r="M14" s="191">
        <v>0.13202022890604206</v>
      </c>
      <c r="N14" s="191">
        <v>0.14373170082512643</v>
      </c>
      <c r="O14" s="191">
        <v>0.14373170082512643</v>
      </c>
      <c r="P14" s="192">
        <f>P48/$B$56</f>
        <v>1.5704154002026342E-2</v>
      </c>
      <c r="Q14" s="191">
        <v>3.1408308004052685E-2</v>
      </c>
      <c r="R14" s="191">
        <v>5.4711246200607903E-2</v>
      </c>
      <c r="S14" s="191">
        <v>6.8135764944275576E-2</v>
      </c>
      <c r="T14" s="191">
        <v>7.9000000000000001E-2</v>
      </c>
      <c r="U14" s="191">
        <v>8.9700000000000002E-2</v>
      </c>
      <c r="V14" s="191">
        <v>0.10059999999999999</v>
      </c>
      <c r="W14" s="191">
        <v>0.1031</v>
      </c>
      <c r="X14" s="191">
        <v>1.1031</v>
      </c>
      <c r="Y14" s="191"/>
      <c r="Z14" s="191"/>
      <c r="AA14" s="191"/>
    </row>
    <row r="15" spans="1:28" s="193" customFormat="1" x14ac:dyDescent="0.35">
      <c r="A15" s="223" t="s">
        <v>73</v>
      </c>
      <c r="B15" s="193" t="s">
        <v>74</v>
      </c>
      <c r="C15" s="191">
        <v>0.10932506110171085</v>
      </c>
      <c r="D15" s="192">
        <v>1.453287197231834E-2</v>
      </c>
      <c r="E15" s="191">
        <v>3.0363321799307959E-2</v>
      </c>
      <c r="F15" s="191">
        <v>5.519031141868512E-2</v>
      </c>
      <c r="G15" s="191">
        <v>6.8339100346020767E-2</v>
      </c>
      <c r="H15" s="191">
        <v>8.3650519031141873E-2</v>
      </c>
      <c r="I15" s="191">
        <v>9.8788927335640139E-2</v>
      </c>
      <c r="J15" s="191">
        <v>0.12551903114186852</v>
      </c>
      <c r="K15" s="191">
        <v>0.13486159169550174</v>
      </c>
      <c r="L15" s="191">
        <v>0.15942906574394464</v>
      </c>
      <c r="M15" s="191">
        <v>0.17880622837370241</v>
      </c>
      <c r="N15" s="191">
        <v>0.19290657439446368</v>
      </c>
      <c r="O15" s="191">
        <v>0.19290657439446368</v>
      </c>
      <c r="P15" s="192">
        <f>P49/$B$57</f>
        <v>1.8442622950819672E-2</v>
      </c>
      <c r="Q15" s="191">
        <f t="shared" ref="Q15:W15" si="10">Q49/$B$57</f>
        <v>3.980138713745271E-2</v>
      </c>
      <c r="R15" s="191">
        <f t="shared" si="10"/>
        <v>6.5889029003783101E-2</v>
      </c>
      <c r="S15" s="191">
        <f t="shared" si="10"/>
        <v>7.9051071878940726E-2</v>
      </c>
      <c r="T15" s="191">
        <f t="shared" si="10"/>
        <v>0.10151324085750316</v>
      </c>
      <c r="U15" s="191">
        <f t="shared" si="10"/>
        <v>0.12310844892812106</v>
      </c>
      <c r="V15" s="191">
        <f t="shared" si="10"/>
        <v>0.15290037831021439</v>
      </c>
      <c r="W15" s="191">
        <f t="shared" si="10"/>
        <v>0.16432849936948299</v>
      </c>
      <c r="X15" s="191">
        <f t="shared" ref="X15" si="11">X49/$B$57</f>
        <v>0.18403215636822196</v>
      </c>
      <c r="Y15" s="191"/>
      <c r="Z15" s="191"/>
      <c r="AA15" s="191"/>
    </row>
    <row r="16" spans="1:28" s="8" customFormat="1" x14ac:dyDescent="0.35">
      <c r="A16" s="93" t="s">
        <v>75</v>
      </c>
      <c r="B16" s="93" t="s">
        <v>76</v>
      </c>
      <c r="C16" s="8" t="e">
        <v>#N/A</v>
      </c>
      <c r="D16" s="7">
        <v>3</v>
      </c>
      <c r="E16" s="8">
        <v>1</v>
      </c>
      <c r="F16" s="8">
        <v>3</v>
      </c>
      <c r="G16" s="8">
        <v>2</v>
      </c>
      <c r="H16" s="8">
        <v>2</v>
      </c>
      <c r="I16" s="8">
        <v>3</v>
      </c>
      <c r="J16" s="8">
        <v>0</v>
      </c>
      <c r="K16" s="8">
        <v>1</v>
      </c>
      <c r="L16" s="8">
        <v>0</v>
      </c>
      <c r="M16" s="8">
        <v>2</v>
      </c>
      <c r="N16" s="8">
        <v>2</v>
      </c>
      <c r="O16" s="8">
        <v>0</v>
      </c>
      <c r="P16" s="204">
        <v>5</v>
      </c>
      <c r="Q16" s="203">
        <v>1</v>
      </c>
      <c r="R16" s="203">
        <v>2</v>
      </c>
      <c r="S16" s="203">
        <v>2</v>
      </c>
      <c r="T16" s="203">
        <v>2</v>
      </c>
      <c r="U16" s="203">
        <v>2</v>
      </c>
      <c r="V16" s="203">
        <v>3</v>
      </c>
      <c r="W16" s="8">
        <v>0</v>
      </c>
      <c r="X16" s="8">
        <v>0</v>
      </c>
      <c r="AB16" s="8">
        <f t="shared" si="0"/>
        <v>17</v>
      </c>
    </row>
    <row r="17" spans="1:28" s="8" customFormat="1" x14ac:dyDescent="0.35">
      <c r="A17" s="93" t="s">
        <v>77</v>
      </c>
      <c r="B17" s="93" t="s">
        <v>78</v>
      </c>
      <c r="C17" s="8" t="e">
        <v>#N/A</v>
      </c>
      <c r="D17" s="7">
        <v>3</v>
      </c>
      <c r="E17" s="8">
        <v>1</v>
      </c>
      <c r="F17" s="8">
        <v>1</v>
      </c>
      <c r="G17" s="8">
        <v>1</v>
      </c>
      <c r="H17" s="8">
        <v>2</v>
      </c>
      <c r="I17" s="8">
        <v>3</v>
      </c>
      <c r="J17" s="8">
        <v>0</v>
      </c>
      <c r="K17" s="8">
        <v>1</v>
      </c>
      <c r="L17" s="8">
        <v>0</v>
      </c>
      <c r="M17" s="8">
        <v>2</v>
      </c>
      <c r="N17" s="8">
        <v>2</v>
      </c>
      <c r="O17" s="8">
        <v>0</v>
      </c>
      <c r="P17" s="204">
        <v>5</v>
      </c>
      <c r="Q17" s="203">
        <v>1</v>
      </c>
      <c r="R17" s="203">
        <v>2</v>
      </c>
      <c r="S17" s="203">
        <v>2</v>
      </c>
      <c r="T17" s="203">
        <v>2</v>
      </c>
      <c r="U17" s="203">
        <v>1</v>
      </c>
      <c r="V17" s="203">
        <v>1</v>
      </c>
      <c r="W17" s="8">
        <v>0</v>
      </c>
      <c r="X17" s="8">
        <v>0</v>
      </c>
      <c r="AB17" s="8">
        <f t="shared" si="0"/>
        <v>14</v>
      </c>
    </row>
    <row r="18" spans="1:28" s="8" customFormat="1" x14ac:dyDescent="0.35">
      <c r="A18" s="93" t="s">
        <v>79</v>
      </c>
      <c r="B18" s="93" t="s">
        <v>80</v>
      </c>
      <c r="C18" s="8" t="e">
        <v>#N/A</v>
      </c>
      <c r="D18" s="7">
        <v>0</v>
      </c>
      <c r="E18" s="8">
        <v>0</v>
      </c>
      <c r="F18" s="8">
        <v>0</v>
      </c>
      <c r="G18" s="8">
        <v>0</v>
      </c>
      <c r="H18" s="8">
        <v>0</v>
      </c>
      <c r="I18" s="8">
        <v>0</v>
      </c>
      <c r="J18" s="8">
        <v>0</v>
      </c>
      <c r="K18" s="8">
        <v>0</v>
      </c>
      <c r="L18" s="8">
        <v>0</v>
      </c>
      <c r="M18" s="8">
        <v>0</v>
      </c>
      <c r="N18" s="8">
        <v>0</v>
      </c>
      <c r="O18" s="8">
        <v>0</v>
      </c>
      <c r="P18" s="204">
        <v>0</v>
      </c>
      <c r="Q18" s="203">
        <v>0</v>
      </c>
      <c r="R18" s="203">
        <v>0</v>
      </c>
      <c r="S18" s="203">
        <v>0</v>
      </c>
      <c r="T18" s="203">
        <v>0</v>
      </c>
      <c r="U18" s="203">
        <v>0</v>
      </c>
      <c r="V18" s="203">
        <v>1</v>
      </c>
      <c r="W18" s="8">
        <v>0</v>
      </c>
      <c r="X18" s="8">
        <v>0</v>
      </c>
      <c r="AB18" s="8">
        <f t="shared" si="0"/>
        <v>1</v>
      </c>
    </row>
    <row r="19" spans="1:28" s="8" customFormat="1" x14ac:dyDescent="0.35">
      <c r="A19" s="93" t="s">
        <v>81</v>
      </c>
      <c r="B19" s="93" t="s">
        <v>82</v>
      </c>
      <c r="C19" s="8" t="e">
        <v>#N/A</v>
      </c>
      <c r="D19" s="7">
        <v>4</v>
      </c>
      <c r="E19" s="8">
        <v>2</v>
      </c>
      <c r="F19" s="8">
        <v>7</v>
      </c>
      <c r="G19" s="8">
        <v>4</v>
      </c>
      <c r="H19" s="8">
        <v>6</v>
      </c>
      <c r="I19" s="8">
        <v>1</v>
      </c>
      <c r="J19" s="8">
        <v>12</v>
      </c>
      <c r="K19" s="8">
        <v>2</v>
      </c>
      <c r="L19" s="8">
        <v>12</v>
      </c>
      <c r="M19" s="8">
        <v>7</v>
      </c>
      <c r="N19" s="8">
        <v>5</v>
      </c>
      <c r="O19" s="8">
        <v>0</v>
      </c>
      <c r="P19" s="204">
        <v>4</v>
      </c>
      <c r="Q19" s="203">
        <v>6</v>
      </c>
      <c r="R19" s="203">
        <v>7</v>
      </c>
      <c r="S19" s="203">
        <v>7</v>
      </c>
      <c r="T19" s="203">
        <v>9</v>
      </c>
      <c r="U19" s="203">
        <v>9</v>
      </c>
      <c r="V19" s="203">
        <v>8</v>
      </c>
      <c r="W19" s="203">
        <v>7</v>
      </c>
      <c r="X19" s="8">
        <v>6</v>
      </c>
      <c r="AB19" s="8">
        <f t="shared" si="0"/>
        <v>63</v>
      </c>
    </row>
    <row r="20" spans="1:28" s="8" customFormat="1" x14ac:dyDescent="0.35">
      <c r="A20" s="93" t="s">
        <v>83</v>
      </c>
      <c r="B20" s="93" t="s">
        <v>84</v>
      </c>
      <c r="C20" s="8" t="e">
        <v>#N/A</v>
      </c>
      <c r="D20" s="7">
        <v>4</v>
      </c>
      <c r="E20" s="8">
        <v>2</v>
      </c>
      <c r="F20" s="8">
        <v>6</v>
      </c>
      <c r="G20" s="8">
        <v>4</v>
      </c>
      <c r="H20" s="8">
        <v>4</v>
      </c>
      <c r="I20" s="8">
        <v>1</v>
      </c>
      <c r="J20" s="8">
        <v>8</v>
      </c>
      <c r="K20" s="8">
        <v>2</v>
      </c>
      <c r="L20" s="8">
        <v>10</v>
      </c>
      <c r="M20" s="8">
        <v>5</v>
      </c>
      <c r="N20" s="8">
        <v>4</v>
      </c>
      <c r="O20" s="8">
        <v>0</v>
      </c>
      <c r="P20" s="204">
        <v>3</v>
      </c>
      <c r="Q20" s="203">
        <v>6</v>
      </c>
      <c r="R20" s="203">
        <v>7</v>
      </c>
      <c r="S20" s="203">
        <v>5</v>
      </c>
      <c r="T20" s="203">
        <v>6</v>
      </c>
      <c r="U20" s="203">
        <v>5</v>
      </c>
      <c r="V20" s="203">
        <v>4</v>
      </c>
      <c r="W20" s="203">
        <v>4</v>
      </c>
      <c r="X20" s="8">
        <v>0</v>
      </c>
      <c r="AB20" s="8">
        <f t="shared" si="0"/>
        <v>40</v>
      </c>
    </row>
    <row r="21" spans="1:28" s="8" customFormat="1" x14ac:dyDescent="0.35">
      <c r="A21" s="93" t="s">
        <v>85</v>
      </c>
      <c r="B21" s="93" t="s">
        <v>86</v>
      </c>
      <c r="C21" s="8" t="e">
        <v>#N/A</v>
      </c>
      <c r="D21" s="7">
        <v>0</v>
      </c>
      <c r="E21" s="8">
        <v>0</v>
      </c>
      <c r="F21" s="8">
        <v>0</v>
      </c>
      <c r="G21" s="8">
        <v>0</v>
      </c>
      <c r="H21" s="8">
        <v>0</v>
      </c>
      <c r="I21" s="8">
        <v>0</v>
      </c>
      <c r="J21" s="8">
        <v>1</v>
      </c>
      <c r="K21" s="8">
        <v>0</v>
      </c>
      <c r="L21" s="8">
        <v>0</v>
      </c>
      <c r="M21" s="8">
        <v>0</v>
      </c>
      <c r="N21" s="8">
        <v>1</v>
      </c>
      <c r="O21" s="8">
        <v>0</v>
      </c>
      <c r="P21" s="204">
        <v>1</v>
      </c>
      <c r="Q21" s="203">
        <v>0</v>
      </c>
      <c r="R21" s="203">
        <v>0</v>
      </c>
      <c r="S21" s="203">
        <v>1</v>
      </c>
      <c r="T21" s="203">
        <v>3</v>
      </c>
      <c r="U21" s="203">
        <v>3</v>
      </c>
      <c r="V21" s="203">
        <v>3</v>
      </c>
      <c r="W21" s="203">
        <v>3</v>
      </c>
      <c r="X21" s="8">
        <v>4</v>
      </c>
      <c r="AB21" s="8">
        <f t="shared" si="0"/>
        <v>18</v>
      </c>
    </row>
    <row r="22" spans="1:28" s="133" customFormat="1" x14ac:dyDescent="0.35">
      <c r="A22" s="194" t="s">
        <v>18</v>
      </c>
      <c r="B22" s="194" t="s">
        <v>87</v>
      </c>
      <c r="C22" s="133" t="e">
        <v>#N/A</v>
      </c>
      <c r="D22" s="195">
        <v>1</v>
      </c>
      <c r="E22" s="133">
        <v>0</v>
      </c>
      <c r="F22" s="133">
        <v>4</v>
      </c>
      <c r="G22" s="133">
        <v>2</v>
      </c>
      <c r="H22" s="133">
        <v>0</v>
      </c>
      <c r="I22" s="133">
        <v>0</v>
      </c>
      <c r="J22" s="133">
        <v>0</v>
      </c>
      <c r="K22" s="133">
        <v>0</v>
      </c>
      <c r="L22" s="133">
        <v>2</v>
      </c>
      <c r="M22" s="133">
        <v>2</v>
      </c>
      <c r="N22" s="133">
        <v>0</v>
      </c>
      <c r="O22" s="133">
        <v>0</v>
      </c>
      <c r="P22" s="210">
        <v>0</v>
      </c>
      <c r="Q22" s="205">
        <v>3</v>
      </c>
      <c r="R22" s="205">
        <v>2</v>
      </c>
      <c r="S22" s="206">
        <v>3</v>
      </c>
      <c r="T22" s="206">
        <v>1</v>
      </c>
      <c r="U22" s="207">
        <v>0</v>
      </c>
      <c r="V22" s="205">
        <v>1</v>
      </c>
      <c r="W22" s="133">
        <v>0</v>
      </c>
      <c r="X22" s="133">
        <v>0</v>
      </c>
      <c r="AB22" s="133">
        <f t="shared" si="0"/>
        <v>10</v>
      </c>
    </row>
    <row r="23" spans="1:28" s="8" customFormat="1" x14ac:dyDescent="0.35">
      <c r="A23" s="93" t="s">
        <v>18</v>
      </c>
      <c r="B23" s="93" t="s">
        <v>88</v>
      </c>
      <c r="C23" s="8" t="e">
        <v>#N/A</v>
      </c>
      <c r="D23" s="7">
        <v>3</v>
      </c>
      <c r="E23" s="8">
        <v>0</v>
      </c>
      <c r="F23" s="8">
        <v>2</v>
      </c>
      <c r="G23" s="8">
        <v>1</v>
      </c>
      <c r="H23" s="8">
        <v>2</v>
      </c>
      <c r="I23" s="8">
        <v>0</v>
      </c>
      <c r="J23" s="8">
        <v>0</v>
      </c>
      <c r="K23" s="8">
        <v>0</v>
      </c>
      <c r="L23" s="8">
        <v>0</v>
      </c>
      <c r="M23" s="8">
        <v>1</v>
      </c>
      <c r="N23" s="8">
        <v>1</v>
      </c>
      <c r="O23" s="8">
        <v>0</v>
      </c>
      <c r="P23" s="209">
        <v>2</v>
      </c>
      <c r="Q23" s="205">
        <v>1</v>
      </c>
      <c r="R23" s="206">
        <v>1</v>
      </c>
      <c r="S23" s="205">
        <v>1</v>
      </c>
      <c r="T23" s="205">
        <v>1</v>
      </c>
      <c r="U23" s="208">
        <v>0</v>
      </c>
      <c r="V23" s="8">
        <v>0</v>
      </c>
      <c r="W23" s="8">
        <v>0</v>
      </c>
      <c r="X23" s="8">
        <v>0</v>
      </c>
      <c r="AB23" s="8">
        <f t="shared" si="0"/>
        <v>6</v>
      </c>
    </row>
    <row r="24" spans="1:28" s="8" customFormat="1" x14ac:dyDescent="0.35">
      <c r="A24" s="93" t="s">
        <v>18</v>
      </c>
      <c r="B24" s="93" t="s">
        <v>89</v>
      </c>
      <c r="C24" s="8" t="e">
        <v>#N/A</v>
      </c>
      <c r="D24" s="7">
        <v>1</v>
      </c>
      <c r="E24" s="8">
        <v>1</v>
      </c>
      <c r="F24" s="8">
        <v>3</v>
      </c>
      <c r="G24" s="8">
        <v>2</v>
      </c>
      <c r="H24" s="8">
        <v>0</v>
      </c>
      <c r="I24" s="8">
        <v>0</v>
      </c>
      <c r="J24" s="8">
        <v>2</v>
      </c>
      <c r="K24" s="8">
        <v>0</v>
      </c>
      <c r="L24" s="8">
        <v>6</v>
      </c>
      <c r="M24" s="8">
        <v>2</v>
      </c>
      <c r="N24" s="8">
        <v>2</v>
      </c>
      <c r="O24" s="8">
        <v>0</v>
      </c>
      <c r="P24" s="219">
        <v>1</v>
      </c>
      <c r="Q24" s="217">
        <v>1</v>
      </c>
      <c r="R24" s="217">
        <v>1</v>
      </c>
      <c r="S24" s="217">
        <v>1</v>
      </c>
      <c r="T24" s="216">
        <v>3</v>
      </c>
      <c r="U24" s="218">
        <v>1</v>
      </c>
      <c r="V24" s="218">
        <v>1</v>
      </c>
      <c r="W24" s="8">
        <v>2</v>
      </c>
      <c r="X24" s="8">
        <v>0</v>
      </c>
      <c r="AB24" s="8">
        <f t="shared" si="0"/>
        <v>11</v>
      </c>
    </row>
    <row r="25" spans="1:28" s="133" customFormat="1" x14ac:dyDescent="0.35">
      <c r="A25" s="194" t="s">
        <v>18</v>
      </c>
      <c r="B25" s="194" t="s">
        <v>90</v>
      </c>
      <c r="C25" s="133" t="e">
        <v>#N/A</v>
      </c>
      <c r="D25" s="195">
        <v>9</v>
      </c>
      <c r="E25" s="133">
        <v>7</v>
      </c>
      <c r="F25" s="133">
        <v>12</v>
      </c>
      <c r="G25" s="133">
        <v>10</v>
      </c>
      <c r="H25" s="133">
        <v>2</v>
      </c>
      <c r="I25" s="133">
        <v>6</v>
      </c>
      <c r="J25" s="133">
        <v>12</v>
      </c>
      <c r="K25" s="133">
        <v>2</v>
      </c>
      <c r="L25" s="133">
        <v>6</v>
      </c>
      <c r="M25" s="133">
        <v>5</v>
      </c>
      <c r="N25" s="133">
        <v>7</v>
      </c>
      <c r="O25" s="133">
        <v>0</v>
      </c>
      <c r="P25" s="209">
        <v>3</v>
      </c>
      <c r="Q25" s="205">
        <v>4</v>
      </c>
      <c r="R25" s="205">
        <v>8</v>
      </c>
      <c r="S25" s="205">
        <v>7</v>
      </c>
      <c r="T25" s="205">
        <v>7</v>
      </c>
      <c r="U25" s="205">
        <v>7</v>
      </c>
      <c r="V25" s="207">
        <v>6</v>
      </c>
      <c r="W25" s="133">
        <v>0</v>
      </c>
      <c r="X25" s="133">
        <v>0</v>
      </c>
      <c r="AB25" s="133">
        <f t="shared" si="0"/>
        <v>42</v>
      </c>
    </row>
    <row r="26" spans="1:28" s="8" customFormat="1" x14ac:dyDescent="0.35">
      <c r="A26" s="93" t="s">
        <v>18</v>
      </c>
      <c r="B26" s="93" t="s">
        <v>91</v>
      </c>
      <c r="C26" s="8" t="e">
        <v>#N/A</v>
      </c>
      <c r="D26" s="7">
        <v>0</v>
      </c>
      <c r="E26" s="8">
        <v>0</v>
      </c>
      <c r="F26" s="8">
        <v>0</v>
      </c>
      <c r="G26" s="8">
        <v>1</v>
      </c>
      <c r="H26" s="8">
        <v>0</v>
      </c>
      <c r="I26" s="8">
        <v>0</v>
      </c>
      <c r="J26" s="8">
        <v>1</v>
      </c>
      <c r="K26" s="8">
        <v>0</v>
      </c>
      <c r="L26" s="8">
        <v>0</v>
      </c>
      <c r="M26" s="8">
        <v>0</v>
      </c>
      <c r="N26" s="8">
        <v>1</v>
      </c>
      <c r="O26" s="8">
        <v>0</v>
      </c>
      <c r="P26" s="209">
        <v>1</v>
      </c>
      <c r="Q26" s="208">
        <v>0</v>
      </c>
      <c r="R26" s="205">
        <v>1</v>
      </c>
      <c r="S26" s="207">
        <v>0</v>
      </c>
      <c r="T26" s="205">
        <v>1</v>
      </c>
      <c r="U26" s="205">
        <v>1</v>
      </c>
      <c r="V26" s="8">
        <v>1</v>
      </c>
      <c r="W26" s="8">
        <v>0</v>
      </c>
      <c r="X26" s="8">
        <v>0</v>
      </c>
      <c r="AB26" s="8">
        <f t="shared" si="0"/>
        <v>5</v>
      </c>
    </row>
    <row r="27" spans="1:28" s="8" customFormat="1" x14ac:dyDescent="0.35">
      <c r="A27" s="93" t="s">
        <v>18</v>
      </c>
      <c r="B27" s="93" t="s">
        <v>92</v>
      </c>
      <c r="C27" s="8" t="e">
        <v>#N/A</v>
      </c>
      <c r="D27" s="7">
        <v>3</v>
      </c>
      <c r="E27" s="8">
        <v>1</v>
      </c>
      <c r="F27" s="8">
        <v>4</v>
      </c>
      <c r="G27" s="8">
        <v>2</v>
      </c>
      <c r="H27" s="8">
        <v>6</v>
      </c>
      <c r="I27" s="8">
        <v>1</v>
      </c>
      <c r="J27" s="8">
        <v>9</v>
      </c>
      <c r="K27" s="8">
        <v>2</v>
      </c>
      <c r="L27" s="8">
        <v>6</v>
      </c>
      <c r="M27" s="8">
        <v>4</v>
      </c>
      <c r="N27" s="8">
        <v>3</v>
      </c>
      <c r="O27" s="8">
        <v>0</v>
      </c>
      <c r="P27" s="220">
        <v>2</v>
      </c>
      <c r="Q27" s="217">
        <v>5</v>
      </c>
      <c r="R27" s="217">
        <v>6</v>
      </c>
      <c r="S27" s="217">
        <v>4</v>
      </c>
      <c r="T27" s="217">
        <v>3</v>
      </c>
      <c r="U27" s="216">
        <v>4</v>
      </c>
      <c r="V27" s="217">
        <v>3</v>
      </c>
      <c r="W27" s="8">
        <v>2</v>
      </c>
      <c r="X27" s="8">
        <v>0</v>
      </c>
      <c r="AB27" s="8">
        <f t="shared" si="0"/>
        <v>29</v>
      </c>
    </row>
    <row r="28" spans="1:28" s="133" customFormat="1" x14ac:dyDescent="0.35">
      <c r="A28" s="194" t="s">
        <v>18</v>
      </c>
      <c r="B28" s="194" t="s">
        <v>93</v>
      </c>
      <c r="C28" s="133" t="e">
        <v>#N/A</v>
      </c>
      <c r="D28" s="195">
        <v>0</v>
      </c>
      <c r="E28" s="133">
        <v>0</v>
      </c>
      <c r="F28" s="133">
        <v>0</v>
      </c>
      <c r="G28" s="133">
        <v>0</v>
      </c>
      <c r="H28" s="133">
        <v>0</v>
      </c>
      <c r="I28" s="133">
        <v>0</v>
      </c>
      <c r="J28" s="133">
        <v>0</v>
      </c>
      <c r="K28" s="133">
        <v>0</v>
      </c>
      <c r="L28" s="133">
        <v>0</v>
      </c>
      <c r="M28" s="133">
        <v>0</v>
      </c>
      <c r="N28" s="133">
        <v>0</v>
      </c>
      <c r="O28" s="133">
        <v>0</v>
      </c>
      <c r="P28" s="209">
        <v>0</v>
      </c>
      <c r="Q28" s="133">
        <v>0</v>
      </c>
      <c r="R28" s="133">
        <v>0</v>
      </c>
      <c r="S28" s="133">
        <v>0</v>
      </c>
      <c r="T28" s="133">
        <v>0</v>
      </c>
      <c r="U28" s="133">
        <v>0</v>
      </c>
      <c r="V28" s="133">
        <v>0</v>
      </c>
      <c r="W28" s="133">
        <v>0</v>
      </c>
      <c r="X28" s="133">
        <v>0</v>
      </c>
      <c r="AB28" s="133">
        <f t="shared" si="0"/>
        <v>0</v>
      </c>
    </row>
    <row r="29" spans="1:28" s="8" customFormat="1" x14ac:dyDescent="0.35">
      <c r="A29" s="93" t="s">
        <v>18</v>
      </c>
      <c r="B29" s="93" t="s">
        <v>94</v>
      </c>
      <c r="C29" s="8" t="e">
        <v>#N/A</v>
      </c>
      <c r="D29" s="7">
        <v>0</v>
      </c>
      <c r="E29" s="8">
        <v>0</v>
      </c>
      <c r="F29" s="8">
        <v>0</v>
      </c>
      <c r="G29" s="8">
        <v>0</v>
      </c>
      <c r="H29" s="8">
        <v>0</v>
      </c>
      <c r="I29" s="8">
        <v>3</v>
      </c>
      <c r="J29" s="8">
        <v>0</v>
      </c>
      <c r="K29" s="8">
        <v>0</v>
      </c>
      <c r="L29" s="8">
        <v>0</v>
      </c>
      <c r="M29" s="8">
        <v>1</v>
      </c>
      <c r="N29" s="8">
        <v>0</v>
      </c>
      <c r="O29" s="8">
        <v>0</v>
      </c>
      <c r="P29" s="209">
        <v>2</v>
      </c>
      <c r="Q29" s="8">
        <v>0</v>
      </c>
      <c r="R29" s="8">
        <v>0</v>
      </c>
      <c r="S29" s="8">
        <v>0</v>
      </c>
      <c r="T29" s="8">
        <v>0</v>
      </c>
      <c r="U29" s="8">
        <v>0</v>
      </c>
      <c r="V29" s="8">
        <v>0</v>
      </c>
      <c r="W29" s="8">
        <v>0</v>
      </c>
      <c r="X29" s="8">
        <v>0</v>
      </c>
      <c r="AB29" s="8">
        <f t="shared" si="0"/>
        <v>2</v>
      </c>
    </row>
    <row r="30" spans="1:28" s="8" customFormat="1" x14ac:dyDescent="0.35">
      <c r="A30" s="93" t="s">
        <v>18</v>
      </c>
      <c r="B30" s="93" t="s">
        <v>95</v>
      </c>
      <c r="C30" s="8" t="e">
        <v>#N/A</v>
      </c>
      <c r="D30" s="7">
        <v>0</v>
      </c>
      <c r="E30" s="8">
        <v>0</v>
      </c>
      <c r="F30" s="8">
        <v>0</v>
      </c>
      <c r="G30" s="8">
        <v>0</v>
      </c>
      <c r="H30" s="8">
        <v>0</v>
      </c>
      <c r="I30" s="8">
        <v>0</v>
      </c>
      <c r="J30" s="8">
        <v>0</v>
      </c>
      <c r="K30" s="8">
        <v>0</v>
      </c>
      <c r="L30" s="8">
        <v>0</v>
      </c>
      <c r="M30" s="8">
        <v>0</v>
      </c>
      <c r="N30" s="8">
        <v>0</v>
      </c>
      <c r="O30" s="8">
        <v>0</v>
      </c>
      <c r="P30" s="7">
        <v>0</v>
      </c>
      <c r="Q30" s="8">
        <v>0</v>
      </c>
      <c r="R30" s="8">
        <v>0</v>
      </c>
      <c r="S30" s="8">
        <v>0</v>
      </c>
      <c r="T30" s="8">
        <v>0</v>
      </c>
      <c r="U30" s="8">
        <v>0</v>
      </c>
      <c r="V30" s="8">
        <v>0</v>
      </c>
      <c r="W30" s="8">
        <v>0</v>
      </c>
      <c r="X30" s="8">
        <v>0</v>
      </c>
      <c r="AB30" s="8">
        <f t="shared" si="0"/>
        <v>0</v>
      </c>
    </row>
    <row r="31" spans="1:28" s="8" customFormat="1" x14ac:dyDescent="0.35">
      <c r="A31" s="194" t="s">
        <v>18</v>
      </c>
      <c r="B31" s="194" t="s">
        <v>96</v>
      </c>
      <c r="C31" s="8" t="e">
        <v>#N/A</v>
      </c>
      <c r="D31" s="195">
        <v>0</v>
      </c>
      <c r="E31" s="133">
        <v>0</v>
      </c>
      <c r="F31" s="133">
        <v>0</v>
      </c>
      <c r="G31" s="133">
        <v>0</v>
      </c>
      <c r="H31" s="133">
        <v>0</v>
      </c>
      <c r="I31" s="133">
        <v>0</v>
      </c>
      <c r="J31" s="133">
        <v>0</v>
      </c>
      <c r="K31" s="133">
        <v>0</v>
      </c>
      <c r="L31" s="133">
        <v>0</v>
      </c>
      <c r="M31" s="133">
        <v>0</v>
      </c>
      <c r="N31" s="133">
        <v>0</v>
      </c>
      <c r="O31" s="133">
        <v>0</v>
      </c>
      <c r="P31" s="7">
        <v>0</v>
      </c>
      <c r="Q31" s="8">
        <v>0</v>
      </c>
      <c r="R31" s="8">
        <v>0</v>
      </c>
      <c r="S31" s="8">
        <v>0</v>
      </c>
      <c r="T31" s="8">
        <v>0</v>
      </c>
      <c r="U31" s="8">
        <v>0</v>
      </c>
      <c r="V31" s="8">
        <v>0</v>
      </c>
      <c r="W31" s="8">
        <v>0</v>
      </c>
      <c r="X31" s="8">
        <v>0</v>
      </c>
      <c r="AB31" s="8">
        <f t="shared" si="0"/>
        <v>0</v>
      </c>
    </row>
    <row r="32" spans="1:28" s="8" customFormat="1" x14ac:dyDescent="0.35">
      <c r="A32" s="93" t="s">
        <v>18</v>
      </c>
      <c r="B32" s="93" t="s">
        <v>97</v>
      </c>
      <c r="C32" s="8" t="e">
        <v>#N/A</v>
      </c>
      <c r="D32" s="7">
        <v>0</v>
      </c>
      <c r="E32" s="8">
        <v>1</v>
      </c>
      <c r="F32" s="8">
        <v>0</v>
      </c>
      <c r="G32" s="8">
        <v>0</v>
      </c>
      <c r="H32" s="8">
        <v>0</v>
      </c>
      <c r="I32" s="8">
        <v>0</v>
      </c>
      <c r="J32" s="8">
        <v>0</v>
      </c>
      <c r="K32" s="8">
        <v>0</v>
      </c>
      <c r="L32" s="8">
        <v>0</v>
      </c>
      <c r="M32" s="8">
        <v>0</v>
      </c>
      <c r="N32" s="8">
        <v>0</v>
      </c>
      <c r="O32" s="8">
        <v>0</v>
      </c>
      <c r="P32" s="7">
        <v>0</v>
      </c>
      <c r="Q32" s="8">
        <v>0</v>
      </c>
      <c r="R32" s="8">
        <v>0</v>
      </c>
      <c r="S32" s="8">
        <v>1</v>
      </c>
      <c r="T32" s="8">
        <v>0</v>
      </c>
      <c r="U32" s="8">
        <v>0</v>
      </c>
      <c r="V32" s="8">
        <v>0</v>
      </c>
      <c r="W32" s="8">
        <v>0</v>
      </c>
      <c r="X32" s="8">
        <v>0</v>
      </c>
    </row>
    <row r="33" spans="1:28" s="8" customFormat="1" x14ac:dyDescent="0.35">
      <c r="A33" s="93" t="s">
        <v>18</v>
      </c>
      <c r="B33" s="93" t="s">
        <v>98</v>
      </c>
      <c r="C33" s="8" t="e">
        <v>#N/A</v>
      </c>
      <c r="D33" s="7">
        <v>0</v>
      </c>
      <c r="E33" s="8">
        <v>0</v>
      </c>
      <c r="F33" s="8">
        <v>0</v>
      </c>
      <c r="G33" s="8">
        <v>0</v>
      </c>
      <c r="H33" s="8">
        <v>0</v>
      </c>
      <c r="I33" s="8">
        <v>0</v>
      </c>
      <c r="J33" s="8">
        <v>0</v>
      </c>
      <c r="K33" s="8">
        <v>0</v>
      </c>
      <c r="L33" s="8">
        <v>0</v>
      </c>
      <c r="M33" s="8">
        <v>0</v>
      </c>
      <c r="N33" s="8">
        <v>0</v>
      </c>
      <c r="O33" s="8">
        <v>0</v>
      </c>
      <c r="P33" s="7">
        <v>0</v>
      </c>
      <c r="Q33" s="8">
        <v>0</v>
      </c>
      <c r="R33" s="8">
        <v>0</v>
      </c>
      <c r="S33" s="8">
        <v>1</v>
      </c>
      <c r="T33" s="8">
        <v>0</v>
      </c>
      <c r="U33" s="8">
        <v>0</v>
      </c>
      <c r="V33" s="8">
        <v>0</v>
      </c>
      <c r="W33" s="8">
        <v>0</v>
      </c>
      <c r="X33" s="8">
        <v>0</v>
      </c>
    </row>
    <row r="34" spans="1:28" s="133" customFormat="1" x14ac:dyDescent="0.35">
      <c r="A34" s="133" t="s">
        <v>17</v>
      </c>
      <c r="B34" s="133" t="s">
        <v>99</v>
      </c>
      <c r="C34" s="133" t="e">
        <v>#N/A</v>
      </c>
      <c r="D34" s="195">
        <v>25</v>
      </c>
      <c r="E34" s="133">
        <v>45</v>
      </c>
      <c r="F34" s="133">
        <v>33</v>
      </c>
      <c r="G34" s="133">
        <v>24</v>
      </c>
      <c r="H34" s="133">
        <v>39</v>
      </c>
      <c r="I34" s="133">
        <v>46</v>
      </c>
      <c r="J34" s="133">
        <v>91</v>
      </c>
      <c r="K34" s="133">
        <v>25</v>
      </c>
      <c r="L34" s="133">
        <v>62</v>
      </c>
      <c r="M34" s="133">
        <v>66</v>
      </c>
      <c r="N34" s="133">
        <v>55</v>
      </c>
      <c r="O34" s="133">
        <v>0</v>
      </c>
      <c r="P34" s="221">
        <v>27</v>
      </c>
      <c r="Q34" s="213">
        <v>38</v>
      </c>
      <c r="R34" s="213">
        <v>53</v>
      </c>
      <c r="S34" s="213">
        <v>22</v>
      </c>
      <c r="T34" s="213">
        <v>26</v>
      </c>
      <c r="U34" s="213">
        <v>24</v>
      </c>
      <c r="V34" s="213">
        <v>43</v>
      </c>
      <c r="W34" s="213">
        <v>16</v>
      </c>
      <c r="X34" s="213">
        <v>38</v>
      </c>
      <c r="AB34" s="133">
        <f t="shared" si="0"/>
        <v>287</v>
      </c>
    </row>
    <row r="35" spans="1:28" s="8" customFormat="1" x14ac:dyDescent="0.35">
      <c r="A35" s="8" t="s">
        <v>17</v>
      </c>
      <c r="B35" s="8" t="s">
        <v>100</v>
      </c>
      <c r="C35" s="8" t="e">
        <v>#N/A</v>
      </c>
      <c r="D35" s="213">
        <v>19</v>
      </c>
      <c r="E35" s="213">
        <v>23</v>
      </c>
      <c r="F35" s="213">
        <v>22</v>
      </c>
      <c r="G35" s="213">
        <v>10</v>
      </c>
      <c r="H35" s="213">
        <v>23</v>
      </c>
      <c r="I35" s="213">
        <v>20</v>
      </c>
      <c r="J35" s="213">
        <v>25</v>
      </c>
      <c r="K35" s="213">
        <v>12</v>
      </c>
      <c r="L35" s="213">
        <v>23</v>
      </c>
      <c r="M35" s="213">
        <v>14</v>
      </c>
      <c r="N35" s="213">
        <v>12</v>
      </c>
      <c r="O35" s="8">
        <v>0</v>
      </c>
      <c r="P35" s="221">
        <v>20</v>
      </c>
      <c r="Q35" s="213">
        <v>20</v>
      </c>
      <c r="R35" s="213">
        <v>22</v>
      </c>
      <c r="S35" s="213">
        <v>14</v>
      </c>
      <c r="T35" s="213">
        <v>14</v>
      </c>
      <c r="U35" s="213">
        <v>8</v>
      </c>
      <c r="V35" s="213">
        <v>12</v>
      </c>
      <c r="W35" s="213">
        <v>4</v>
      </c>
      <c r="X35" s="213">
        <v>8</v>
      </c>
      <c r="AB35" s="8">
        <f t="shared" si="0"/>
        <v>122</v>
      </c>
    </row>
    <row r="36" spans="1:28" s="8" customFormat="1" x14ac:dyDescent="0.35">
      <c r="A36" s="8" t="s">
        <v>17</v>
      </c>
      <c r="B36" s="8" t="s">
        <v>101</v>
      </c>
      <c r="C36" s="8" t="e">
        <v>#N/A</v>
      </c>
      <c r="D36" s="7">
        <v>67</v>
      </c>
      <c r="E36" s="8">
        <v>60</v>
      </c>
      <c r="F36" s="8">
        <v>105</v>
      </c>
      <c r="G36" s="8">
        <v>46</v>
      </c>
      <c r="H36" s="8">
        <v>36</v>
      </c>
      <c r="I36" s="8">
        <v>47</v>
      </c>
      <c r="J36" s="8">
        <v>92</v>
      </c>
      <c r="K36" s="8">
        <v>28</v>
      </c>
      <c r="L36" s="8">
        <v>89</v>
      </c>
      <c r="M36" s="8">
        <v>72</v>
      </c>
      <c r="N36" s="8">
        <v>58</v>
      </c>
      <c r="O36" s="8">
        <v>0</v>
      </c>
      <c r="P36" s="221">
        <v>69</v>
      </c>
      <c r="Q36" s="213">
        <v>83</v>
      </c>
      <c r="R36" s="213">
        <v>74</v>
      </c>
      <c r="S36" s="213">
        <v>45</v>
      </c>
      <c r="T36" s="213">
        <v>78</v>
      </c>
      <c r="U36" s="213">
        <v>64</v>
      </c>
      <c r="V36" s="213">
        <v>105</v>
      </c>
      <c r="W36" s="213">
        <v>36</v>
      </c>
      <c r="X36" s="213">
        <v>69</v>
      </c>
      <c r="AB36" s="8">
        <f t="shared" si="0"/>
        <v>623</v>
      </c>
    </row>
    <row r="37" spans="1:28" s="133" customFormat="1" x14ac:dyDescent="0.35">
      <c r="A37" s="133" t="s">
        <v>17</v>
      </c>
      <c r="B37" s="133" t="s">
        <v>102</v>
      </c>
      <c r="C37" s="133" t="e">
        <v>#N/A</v>
      </c>
      <c r="D37" s="213">
        <v>130</v>
      </c>
      <c r="E37" s="213">
        <v>166</v>
      </c>
      <c r="F37" s="213">
        <v>291</v>
      </c>
      <c r="G37" s="213">
        <v>240</v>
      </c>
      <c r="H37" s="213">
        <v>272</v>
      </c>
      <c r="I37" s="213">
        <v>281</v>
      </c>
      <c r="J37" s="213">
        <v>451</v>
      </c>
      <c r="K37" s="213">
        <v>200</v>
      </c>
      <c r="L37" s="213">
        <v>369</v>
      </c>
      <c r="M37" s="213">
        <v>281</v>
      </c>
      <c r="N37" s="213">
        <v>255</v>
      </c>
      <c r="O37" s="133">
        <v>0</v>
      </c>
      <c r="P37" s="221">
        <v>235</v>
      </c>
      <c r="Q37" s="213">
        <v>293</v>
      </c>
      <c r="R37" s="213">
        <v>436</v>
      </c>
      <c r="S37" s="213">
        <v>245</v>
      </c>
      <c r="T37" s="213">
        <v>403</v>
      </c>
      <c r="U37" s="213">
        <v>383</v>
      </c>
      <c r="V37" s="213">
        <v>466</v>
      </c>
      <c r="W37" s="213">
        <v>191</v>
      </c>
      <c r="X37" s="213">
        <v>354</v>
      </c>
      <c r="AB37" s="133">
        <f>SUM(P37:AA37)</f>
        <v>3006</v>
      </c>
    </row>
    <row r="38" spans="1:28" s="8" customFormat="1" x14ac:dyDescent="0.35">
      <c r="A38" s="8" t="s">
        <v>17</v>
      </c>
      <c r="B38" s="8" t="s">
        <v>103</v>
      </c>
      <c r="C38" s="8" t="e">
        <v>#N/A</v>
      </c>
      <c r="D38" s="7">
        <v>21</v>
      </c>
      <c r="E38" s="8">
        <v>37</v>
      </c>
      <c r="F38" s="8">
        <v>43</v>
      </c>
      <c r="G38" s="8">
        <v>26</v>
      </c>
      <c r="H38" s="8">
        <v>23</v>
      </c>
      <c r="I38" s="8">
        <v>27</v>
      </c>
      <c r="J38" s="8">
        <v>44</v>
      </c>
      <c r="K38" s="8">
        <v>23</v>
      </c>
      <c r="L38" s="8">
        <v>39</v>
      </c>
      <c r="M38" s="8">
        <v>20</v>
      </c>
      <c r="N38" s="8">
        <v>24</v>
      </c>
      <c r="O38" s="8">
        <v>0</v>
      </c>
      <c r="P38" s="221">
        <v>33</v>
      </c>
      <c r="Q38" s="213">
        <v>27</v>
      </c>
      <c r="R38" s="213">
        <v>56</v>
      </c>
      <c r="S38" s="213">
        <v>34</v>
      </c>
      <c r="T38" s="213">
        <v>30</v>
      </c>
      <c r="U38" s="213">
        <v>35</v>
      </c>
      <c r="V38" s="213">
        <v>35</v>
      </c>
      <c r="W38" s="213">
        <v>9</v>
      </c>
      <c r="X38" s="213">
        <v>13</v>
      </c>
      <c r="AB38" s="8">
        <f t="shared" si="0"/>
        <v>272</v>
      </c>
    </row>
    <row r="39" spans="1:28" s="8" customFormat="1" x14ac:dyDescent="0.35">
      <c r="A39" s="8" t="s">
        <v>17</v>
      </c>
      <c r="B39" s="8" t="s">
        <v>104</v>
      </c>
      <c r="C39" s="8" t="e">
        <v>#N/A</v>
      </c>
      <c r="D39" s="7">
        <v>114</v>
      </c>
      <c r="E39" s="8">
        <v>132</v>
      </c>
      <c r="F39" s="8">
        <v>189</v>
      </c>
      <c r="G39" s="8">
        <v>119</v>
      </c>
      <c r="H39" s="8">
        <v>156</v>
      </c>
      <c r="I39" s="8">
        <v>149</v>
      </c>
      <c r="J39" s="8">
        <v>228</v>
      </c>
      <c r="K39" s="8">
        <v>91</v>
      </c>
      <c r="L39" s="8">
        <v>219</v>
      </c>
      <c r="M39" s="8">
        <v>180</v>
      </c>
      <c r="N39" s="8">
        <v>137</v>
      </c>
      <c r="O39" s="8">
        <v>0</v>
      </c>
      <c r="P39" s="221">
        <v>158</v>
      </c>
      <c r="Q39" s="213">
        <v>175</v>
      </c>
      <c r="R39" s="213">
        <v>247</v>
      </c>
      <c r="S39" s="213">
        <v>117</v>
      </c>
      <c r="T39" s="213">
        <v>207</v>
      </c>
      <c r="U39" s="213">
        <v>210</v>
      </c>
      <c r="V39" s="213">
        <v>272</v>
      </c>
      <c r="W39" s="213">
        <v>109</v>
      </c>
      <c r="X39" s="213">
        <v>172</v>
      </c>
      <c r="AB39" s="8">
        <f t="shared" si="0"/>
        <v>1667</v>
      </c>
    </row>
    <row r="40" spans="1:28" s="133" customFormat="1" x14ac:dyDescent="0.35">
      <c r="A40" s="133" t="s">
        <v>17</v>
      </c>
      <c r="B40" s="133" t="s">
        <v>105</v>
      </c>
      <c r="C40" s="133" t="e">
        <v>#N/A</v>
      </c>
      <c r="D40" s="195">
        <v>0</v>
      </c>
      <c r="E40" s="133">
        <v>0</v>
      </c>
      <c r="F40" s="133">
        <v>0</v>
      </c>
      <c r="G40" s="133">
        <v>0</v>
      </c>
      <c r="H40" s="133">
        <v>0</v>
      </c>
      <c r="I40" s="133">
        <v>0</v>
      </c>
      <c r="J40" s="133">
        <v>0</v>
      </c>
      <c r="K40" s="133">
        <v>0</v>
      </c>
      <c r="L40" s="133">
        <v>1</v>
      </c>
      <c r="M40" s="133">
        <v>0</v>
      </c>
      <c r="N40" s="133">
        <v>0</v>
      </c>
      <c r="O40" s="133">
        <v>0</v>
      </c>
      <c r="P40" s="195">
        <v>0</v>
      </c>
      <c r="Q40" s="196">
        <v>0</v>
      </c>
      <c r="R40" s="196">
        <v>0</v>
      </c>
      <c r="S40" s="196">
        <v>0</v>
      </c>
      <c r="T40" s="196">
        <v>0</v>
      </c>
      <c r="U40" s="133">
        <v>0</v>
      </c>
      <c r="V40" s="133">
        <v>0</v>
      </c>
      <c r="W40" s="133">
        <v>0</v>
      </c>
      <c r="X40" s="133">
        <v>0</v>
      </c>
      <c r="AB40" s="133">
        <f t="shared" si="0"/>
        <v>0</v>
      </c>
    </row>
    <row r="41" spans="1:28" s="8" customFormat="1" x14ac:dyDescent="0.35">
      <c r="A41" s="8" t="s">
        <v>17</v>
      </c>
      <c r="B41" s="8" t="s">
        <v>106</v>
      </c>
      <c r="C41" s="8" t="e">
        <v>#N/A</v>
      </c>
      <c r="D41" s="7">
        <v>1</v>
      </c>
      <c r="E41" s="8">
        <v>3</v>
      </c>
      <c r="F41" s="8">
        <v>4</v>
      </c>
      <c r="G41" s="8">
        <v>2</v>
      </c>
      <c r="H41" s="8">
        <v>2</v>
      </c>
      <c r="I41" s="8">
        <v>4</v>
      </c>
      <c r="J41" s="8">
        <v>0</v>
      </c>
      <c r="K41" s="8">
        <v>1</v>
      </c>
      <c r="L41" s="8">
        <v>1</v>
      </c>
      <c r="M41" s="8">
        <v>1</v>
      </c>
      <c r="N41" s="8">
        <v>1</v>
      </c>
      <c r="O41" s="8">
        <v>0</v>
      </c>
      <c r="P41" s="222">
        <v>1</v>
      </c>
      <c r="Q41" s="214">
        <v>3</v>
      </c>
      <c r="R41" s="214">
        <v>5</v>
      </c>
      <c r="S41" s="214">
        <v>1</v>
      </c>
      <c r="T41" s="207">
        <v>1</v>
      </c>
      <c r="U41" s="207"/>
      <c r="V41" s="207"/>
      <c r="W41" s="207"/>
      <c r="X41" s="207"/>
      <c r="AB41" s="8">
        <f t="shared" si="0"/>
        <v>11</v>
      </c>
    </row>
    <row r="42" spans="1:28" s="8" customFormat="1" x14ac:dyDescent="0.35">
      <c r="A42" s="8" t="s">
        <v>17</v>
      </c>
      <c r="B42" s="8" t="s">
        <v>107</v>
      </c>
      <c r="C42" s="8" t="e">
        <v>#N/A</v>
      </c>
      <c r="D42" s="7">
        <v>0</v>
      </c>
      <c r="E42" s="8">
        <v>0</v>
      </c>
      <c r="F42" s="8">
        <v>0</v>
      </c>
      <c r="G42" s="8">
        <v>0</v>
      </c>
      <c r="H42" s="8">
        <v>0</v>
      </c>
      <c r="I42" s="8">
        <v>0</v>
      </c>
      <c r="J42" s="8">
        <v>0</v>
      </c>
      <c r="K42" s="8">
        <v>0</v>
      </c>
      <c r="L42" s="8">
        <v>0</v>
      </c>
      <c r="M42" s="8">
        <v>0</v>
      </c>
      <c r="N42" s="8">
        <v>0</v>
      </c>
      <c r="O42" s="8">
        <v>0</v>
      </c>
      <c r="P42" s="7">
        <v>0</v>
      </c>
      <c r="Q42" s="215">
        <v>0</v>
      </c>
      <c r="R42" s="215">
        <v>0</v>
      </c>
      <c r="S42" s="215">
        <v>0</v>
      </c>
      <c r="T42" s="215">
        <v>0</v>
      </c>
      <c r="U42" s="8">
        <v>0</v>
      </c>
      <c r="V42" s="8">
        <v>0</v>
      </c>
      <c r="W42" s="8">
        <v>0</v>
      </c>
      <c r="X42" s="8">
        <v>0</v>
      </c>
      <c r="AB42" s="8">
        <f t="shared" si="0"/>
        <v>0</v>
      </c>
    </row>
    <row r="43" spans="1:28" s="8" customFormat="1" x14ac:dyDescent="0.35">
      <c r="A43" s="133" t="s">
        <v>17</v>
      </c>
      <c r="B43" s="133" t="s">
        <v>108</v>
      </c>
      <c r="C43" s="8" t="e">
        <v>#N/A</v>
      </c>
      <c r="D43" s="7">
        <v>0</v>
      </c>
      <c r="E43" s="8">
        <v>0</v>
      </c>
      <c r="F43" s="8">
        <v>0</v>
      </c>
      <c r="G43" s="8">
        <v>0</v>
      </c>
      <c r="H43" s="8">
        <v>0</v>
      </c>
      <c r="I43" s="8">
        <v>0</v>
      </c>
      <c r="J43" s="8">
        <v>2</v>
      </c>
      <c r="K43" s="8">
        <v>0</v>
      </c>
      <c r="L43" s="8">
        <v>1</v>
      </c>
      <c r="M43" s="8">
        <v>0</v>
      </c>
      <c r="N43" s="8">
        <v>1</v>
      </c>
      <c r="O43" s="8">
        <v>0</v>
      </c>
      <c r="P43" s="221">
        <v>3</v>
      </c>
      <c r="Q43" s="213">
        <v>3</v>
      </c>
      <c r="R43" s="213">
        <v>6</v>
      </c>
      <c r="S43" s="213">
        <v>3</v>
      </c>
      <c r="T43" s="208">
        <v>0</v>
      </c>
      <c r="U43" s="208">
        <v>0</v>
      </c>
      <c r="V43" s="208">
        <v>0</v>
      </c>
      <c r="W43" s="208">
        <v>0</v>
      </c>
      <c r="X43" s="208">
        <v>0</v>
      </c>
      <c r="AB43" s="133">
        <f t="shared" si="0"/>
        <v>15</v>
      </c>
    </row>
    <row r="44" spans="1:28" s="8" customFormat="1" x14ac:dyDescent="0.35">
      <c r="A44" s="8" t="s">
        <v>17</v>
      </c>
      <c r="B44" s="8" t="s">
        <v>109</v>
      </c>
      <c r="C44" s="8" t="e">
        <v>#N/A</v>
      </c>
      <c r="D44" s="7">
        <v>3</v>
      </c>
      <c r="E44" s="8">
        <v>4</v>
      </c>
      <c r="F44" s="8">
        <v>2</v>
      </c>
      <c r="G44" s="8">
        <v>1</v>
      </c>
      <c r="H44" s="8">
        <v>3</v>
      </c>
      <c r="I44" s="8">
        <v>0</v>
      </c>
      <c r="J44" s="8">
        <v>3</v>
      </c>
      <c r="K44" s="8">
        <v>0</v>
      </c>
      <c r="L44" s="8">
        <v>2</v>
      </c>
      <c r="M44" s="8">
        <v>5</v>
      </c>
      <c r="N44" s="8">
        <v>8</v>
      </c>
      <c r="O44" s="8">
        <v>0</v>
      </c>
      <c r="P44" s="222">
        <v>8</v>
      </c>
      <c r="Q44" s="214">
        <v>13</v>
      </c>
      <c r="R44" s="214">
        <v>9</v>
      </c>
      <c r="S44" s="214">
        <v>4</v>
      </c>
      <c r="T44" s="208"/>
      <c r="U44" s="208"/>
      <c r="V44" s="208"/>
      <c r="W44" s="208"/>
      <c r="X44" s="207"/>
      <c r="AB44" s="8">
        <f t="shared" si="0"/>
        <v>34</v>
      </c>
    </row>
    <row r="45" spans="1:28" s="8" customFormat="1" x14ac:dyDescent="0.35">
      <c r="A45" s="8" t="s">
        <v>17</v>
      </c>
      <c r="B45" s="8" t="s">
        <v>110</v>
      </c>
      <c r="C45" s="8" t="e">
        <v>#N/A</v>
      </c>
      <c r="D45" s="7">
        <v>1</v>
      </c>
      <c r="E45" s="8">
        <v>3</v>
      </c>
      <c r="F45" s="8">
        <v>6</v>
      </c>
      <c r="G45" s="8">
        <v>1</v>
      </c>
      <c r="H45" s="8">
        <v>0</v>
      </c>
      <c r="I45" s="8">
        <v>0</v>
      </c>
      <c r="J45" s="8">
        <v>2</v>
      </c>
      <c r="K45" s="8">
        <v>0</v>
      </c>
      <c r="L45" s="8">
        <v>2</v>
      </c>
      <c r="M45" s="8">
        <v>7</v>
      </c>
      <c r="N45" s="8">
        <v>2</v>
      </c>
      <c r="O45" s="8">
        <v>0</v>
      </c>
      <c r="P45" s="222">
        <v>7</v>
      </c>
      <c r="Q45" s="214">
        <v>13</v>
      </c>
      <c r="R45" s="214">
        <v>10</v>
      </c>
      <c r="S45" s="214">
        <v>5</v>
      </c>
      <c r="T45" s="208">
        <v>0</v>
      </c>
      <c r="U45" s="208">
        <v>0</v>
      </c>
      <c r="V45" s="208">
        <v>0</v>
      </c>
      <c r="W45" s="208">
        <v>0</v>
      </c>
      <c r="X45" s="208">
        <v>0</v>
      </c>
      <c r="AB45" s="8">
        <f t="shared" si="0"/>
        <v>35</v>
      </c>
    </row>
    <row r="46" spans="1:28" s="193" customFormat="1" x14ac:dyDescent="0.35">
      <c r="A46" s="193" t="s">
        <v>374</v>
      </c>
      <c r="B46" s="193" t="s">
        <v>374</v>
      </c>
      <c r="D46" s="227">
        <f>D6</f>
        <v>2</v>
      </c>
      <c r="E46" s="228">
        <f>D46+E6</f>
        <v>2</v>
      </c>
      <c r="F46" s="228">
        <f t="shared" ref="F46:N46" si="12">E46+F6</f>
        <v>3</v>
      </c>
      <c r="G46" s="228">
        <f t="shared" si="12"/>
        <v>4</v>
      </c>
      <c r="H46" s="228">
        <f t="shared" si="12"/>
        <v>6</v>
      </c>
      <c r="I46" s="228">
        <f t="shared" si="12"/>
        <v>9</v>
      </c>
      <c r="J46" s="228">
        <f t="shared" si="12"/>
        <v>9</v>
      </c>
      <c r="K46" s="228">
        <f t="shared" si="12"/>
        <v>9</v>
      </c>
      <c r="L46" s="228">
        <f t="shared" si="12"/>
        <v>9</v>
      </c>
      <c r="M46" s="228">
        <f t="shared" si="12"/>
        <v>10</v>
      </c>
      <c r="N46" s="228">
        <f t="shared" si="12"/>
        <v>10</v>
      </c>
      <c r="O46" s="228">
        <f>N46+O6</f>
        <v>10</v>
      </c>
      <c r="P46" s="227">
        <f>P6</f>
        <v>4</v>
      </c>
      <c r="Q46" s="228">
        <f>P46+Q6</f>
        <v>5</v>
      </c>
      <c r="R46" s="228">
        <f t="shared" ref="R46:X46" si="13">Q46+R6</f>
        <v>7</v>
      </c>
      <c r="S46" s="228">
        <f t="shared" si="13"/>
        <v>9</v>
      </c>
      <c r="T46" s="228">
        <f t="shared" si="13"/>
        <v>11</v>
      </c>
      <c r="U46" s="228">
        <f t="shared" si="13"/>
        <v>12</v>
      </c>
      <c r="V46" s="228">
        <f t="shared" si="13"/>
        <v>13</v>
      </c>
      <c r="W46" s="228">
        <f t="shared" si="13"/>
        <v>13</v>
      </c>
      <c r="X46" s="228">
        <f t="shared" si="13"/>
        <v>13</v>
      </c>
    </row>
    <row r="47" spans="1:28" s="193" customFormat="1" x14ac:dyDescent="0.35">
      <c r="A47" s="193" t="s">
        <v>375</v>
      </c>
      <c r="B47" s="193" t="s">
        <v>375</v>
      </c>
      <c r="D47" s="227">
        <f>D7</f>
        <v>2</v>
      </c>
      <c r="E47" s="228">
        <f>D47+E7</f>
        <v>3</v>
      </c>
      <c r="F47" s="228">
        <f t="shared" ref="F47:N47" si="14">E47+F7</f>
        <v>7</v>
      </c>
      <c r="G47" s="228">
        <f t="shared" si="14"/>
        <v>10</v>
      </c>
      <c r="H47" s="228">
        <f t="shared" si="14"/>
        <v>11</v>
      </c>
      <c r="I47" s="228">
        <f t="shared" si="14"/>
        <v>12</v>
      </c>
      <c r="J47" s="228">
        <f t="shared" si="14"/>
        <v>17</v>
      </c>
      <c r="K47" s="228">
        <f t="shared" si="14"/>
        <v>19</v>
      </c>
      <c r="L47" s="228">
        <f t="shared" si="14"/>
        <v>26</v>
      </c>
      <c r="M47" s="228">
        <f t="shared" si="14"/>
        <v>29</v>
      </c>
      <c r="N47" s="228">
        <f t="shared" si="14"/>
        <v>30</v>
      </c>
      <c r="O47" s="228">
        <f>N47+O7</f>
        <v>30</v>
      </c>
      <c r="P47" s="227">
        <f>P7</f>
        <v>3</v>
      </c>
      <c r="Q47" s="228">
        <f>P47+Q7</f>
        <v>9</v>
      </c>
      <c r="R47" s="228">
        <f t="shared" ref="R47:X47" si="15">Q47+R7</f>
        <v>16</v>
      </c>
      <c r="S47" s="228">
        <f t="shared" si="15"/>
        <v>21</v>
      </c>
      <c r="T47" s="228">
        <f t="shared" si="15"/>
        <v>27</v>
      </c>
      <c r="U47" s="228">
        <f t="shared" si="15"/>
        <v>32</v>
      </c>
      <c r="V47" s="228">
        <f t="shared" si="15"/>
        <v>36</v>
      </c>
      <c r="W47" s="228">
        <f t="shared" si="15"/>
        <v>40</v>
      </c>
      <c r="X47" s="228">
        <f t="shared" si="15"/>
        <v>40</v>
      </c>
    </row>
    <row r="48" spans="1:28" s="193" customFormat="1" x14ac:dyDescent="0.35">
      <c r="A48" s="193" t="s">
        <v>376</v>
      </c>
      <c r="B48" s="193" t="s">
        <v>376</v>
      </c>
      <c r="D48" s="227">
        <f>D10</f>
        <v>43</v>
      </c>
      <c r="E48" s="228">
        <f>D48+E10</f>
        <v>110</v>
      </c>
      <c r="F48" s="228">
        <f t="shared" ref="F48:N48" si="16">E48+F10</f>
        <v>181</v>
      </c>
      <c r="G48" s="228">
        <f t="shared" si="16"/>
        <v>220</v>
      </c>
      <c r="H48" s="228">
        <f t="shared" si="16"/>
        <v>271</v>
      </c>
      <c r="I48" s="228">
        <f t="shared" si="16"/>
        <v>317</v>
      </c>
      <c r="J48" s="228">
        <f t="shared" si="16"/>
        <v>389</v>
      </c>
      <c r="K48" s="228">
        <f t="shared" si="16"/>
        <v>425</v>
      </c>
      <c r="L48" s="228">
        <f t="shared" si="16"/>
        <v>490</v>
      </c>
      <c r="M48" s="228">
        <f t="shared" si="16"/>
        <v>530</v>
      </c>
      <c r="N48" s="228">
        <f t="shared" si="16"/>
        <v>575</v>
      </c>
      <c r="O48" s="228">
        <f>N48+O10</f>
        <v>575</v>
      </c>
      <c r="P48" s="227">
        <f>P10</f>
        <v>62</v>
      </c>
      <c r="Q48" s="228">
        <f>P48+Q10</f>
        <v>125</v>
      </c>
      <c r="R48" s="228">
        <f t="shared" ref="R48:X49" si="17">Q48+R10</f>
        <v>217</v>
      </c>
      <c r="S48" s="228">
        <f t="shared" si="17"/>
        <v>270</v>
      </c>
      <c r="T48" s="228">
        <f t="shared" si="17"/>
        <v>315</v>
      </c>
      <c r="U48" s="228">
        <f t="shared" si="17"/>
        <v>358</v>
      </c>
      <c r="V48" s="228">
        <f t="shared" si="17"/>
        <v>405</v>
      </c>
      <c r="W48" s="228">
        <f t="shared" si="17"/>
        <v>418</v>
      </c>
      <c r="X48" s="228">
        <f t="shared" si="17"/>
        <v>439</v>
      </c>
    </row>
    <row r="49" spans="1:24" s="193" customFormat="1" x14ac:dyDescent="0.35">
      <c r="A49" s="193" t="s">
        <v>377</v>
      </c>
      <c r="B49" s="193" t="s">
        <v>377</v>
      </c>
      <c r="D49" s="227">
        <f>D11</f>
        <v>182</v>
      </c>
      <c r="E49" s="228">
        <f>D49+E11</f>
        <v>377</v>
      </c>
      <c r="F49" s="228">
        <f t="shared" ref="F49:N49" si="18">E49+F11</f>
        <v>677</v>
      </c>
      <c r="G49" s="228">
        <f t="shared" si="18"/>
        <v>843</v>
      </c>
      <c r="H49" s="228">
        <f t="shared" si="18"/>
        <v>1035</v>
      </c>
      <c r="I49" s="228">
        <f t="shared" si="18"/>
        <v>1214</v>
      </c>
      <c r="J49" s="228">
        <f t="shared" si="18"/>
        <v>1536</v>
      </c>
      <c r="K49" s="228">
        <f t="shared" si="18"/>
        <v>1656</v>
      </c>
      <c r="L49" s="228">
        <f t="shared" si="18"/>
        <v>1964</v>
      </c>
      <c r="M49" s="228">
        <f t="shared" si="18"/>
        <v>2222</v>
      </c>
      <c r="N49" s="228">
        <f t="shared" si="18"/>
        <v>2417</v>
      </c>
      <c r="O49" s="228">
        <f>N49+O11</f>
        <v>2417</v>
      </c>
      <c r="P49" s="227">
        <f>P11</f>
        <v>234</v>
      </c>
      <c r="Q49" s="228">
        <f>P49+Q11</f>
        <v>505</v>
      </c>
      <c r="R49" s="228">
        <f t="shared" si="17"/>
        <v>836</v>
      </c>
      <c r="S49" s="228">
        <f t="shared" si="17"/>
        <v>1003</v>
      </c>
      <c r="T49" s="228">
        <f t="shared" si="17"/>
        <v>1288</v>
      </c>
      <c r="U49" s="228">
        <f t="shared" si="17"/>
        <v>1562</v>
      </c>
      <c r="V49" s="228">
        <f t="shared" si="17"/>
        <v>1940</v>
      </c>
      <c r="W49" s="228">
        <f t="shared" si="17"/>
        <v>2085</v>
      </c>
      <c r="X49" s="228">
        <f t="shared" si="17"/>
        <v>2335</v>
      </c>
    </row>
    <row r="50" spans="1:24" s="193" customFormat="1" x14ac:dyDescent="0.35">
      <c r="B50" s="193" t="s">
        <v>374</v>
      </c>
      <c r="P50" s="193">
        <f>ROUND((P46/$B$56*100),2)</f>
        <v>0.1</v>
      </c>
      <c r="Q50" s="193">
        <f t="shared" ref="Q50:W50" si="19">ROUND((Q46/$B$56*100),2)</f>
        <v>0.13</v>
      </c>
      <c r="R50" s="193">
        <f t="shared" si="19"/>
        <v>0.18</v>
      </c>
      <c r="S50" s="193">
        <f t="shared" si="19"/>
        <v>0.23</v>
      </c>
      <c r="T50" s="193">
        <f t="shared" si="19"/>
        <v>0.28000000000000003</v>
      </c>
      <c r="U50" s="193">
        <f t="shared" si="19"/>
        <v>0.3</v>
      </c>
      <c r="V50" s="193">
        <f t="shared" si="19"/>
        <v>0.33</v>
      </c>
      <c r="W50" s="193">
        <f t="shared" si="19"/>
        <v>0.33</v>
      </c>
      <c r="X50" s="193">
        <f t="shared" ref="X50" si="20">ROUND((X46/$B$56*100),2)</f>
        <v>0.33</v>
      </c>
    </row>
    <row r="51" spans="1:24" s="193" customFormat="1" x14ac:dyDescent="0.35">
      <c r="B51" s="193" t="s">
        <v>375</v>
      </c>
      <c r="P51" s="193">
        <f>ROUND((P47/$B$57*100),2)</f>
        <v>0.02</v>
      </c>
      <c r="Q51" s="193">
        <f t="shared" ref="Q51:W51" si="21">ROUND((Q47/$B$57*100),2)</f>
        <v>7.0000000000000007E-2</v>
      </c>
      <c r="R51" s="193">
        <f t="shared" si="21"/>
        <v>0.13</v>
      </c>
      <c r="S51" s="193">
        <f t="shared" si="21"/>
        <v>0.17</v>
      </c>
      <c r="T51" s="193">
        <f t="shared" si="21"/>
        <v>0.21</v>
      </c>
      <c r="U51" s="193">
        <f t="shared" si="21"/>
        <v>0.25</v>
      </c>
      <c r="V51" s="193">
        <f t="shared" si="21"/>
        <v>0.28000000000000003</v>
      </c>
      <c r="W51" s="193">
        <f t="shared" si="21"/>
        <v>0.32</v>
      </c>
      <c r="X51" s="193">
        <f t="shared" ref="X51" si="22">ROUND((X47/$B$57*100),2)</f>
        <v>0.32</v>
      </c>
    </row>
    <row r="52" spans="1:24" s="193" customFormat="1" x14ac:dyDescent="0.35">
      <c r="B52" s="193" t="s">
        <v>376</v>
      </c>
      <c r="P52" s="193">
        <f>ROUND((P48/$B$56*100),2)</f>
        <v>1.57</v>
      </c>
      <c r="Q52" s="193">
        <f t="shared" ref="Q52:W52" si="23">ROUND((Q48/$B$56*100),2)</f>
        <v>3.17</v>
      </c>
      <c r="R52" s="193">
        <f t="shared" si="23"/>
        <v>5.5</v>
      </c>
      <c r="S52" s="193">
        <f t="shared" si="23"/>
        <v>6.84</v>
      </c>
      <c r="T52" s="193">
        <f t="shared" si="23"/>
        <v>7.98</v>
      </c>
      <c r="U52" s="193">
        <f t="shared" si="23"/>
        <v>9.07</v>
      </c>
      <c r="V52" s="193">
        <f t="shared" si="23"/>
        <v>10.26</v>
      </c>
      <c r="W52" s="193">
        <f t="shared" si="23"/>
        <v>10.59</v>
      </c>
      <c r="X52" s="193">
        <f t="shared" ref="X52" si="24">ROUND((X48/$B$56*100),2)</f>
        <v>11.12</v>
      </c>
    </row>
    <row r="53" spans="1:24" s="193" customFormat="1" x14ac:dyDescent="0.35">
      <c r="B53" s="193" t="s">
        <v>377</v>
      </c>
      <c r="C53" s="229"/>
      <c r="D53" s="229"/>
      <c r="E53" s="229"/>
      <c r="F53" s="229"/>
      <c r="G53" s="229"/>
      <c r="H53" s="229"/>
      <c r="I53" s="229"/>
      <c r="J53" s="229"/>
      <c r="K53" s="229"/>
      <c r="L53" s="229"/>
      <c r="M53" s="229"/>
      <c r="N53" s="229"/>
      <c r="P53" s="193">
        <f>ROUND((P49/$B$57*100),2)</f>
        <v>1.84</v>
      </c>
      <c r="Q53" s="193">
        <f t="shared" ref="Q53:W53" si="25">ROUND((Q49/$B$57*100),2)</f>
        <v>3.98</v>
      </c>
      <c r="R53" s="193">
        <f t="shared" si="25"/>
        <v>6.59</v>
      </c>
      <c r="S53" s="193">
        <f t="shared" si="25"/>
        <v>7.91</v>
      </c>
      <c r="T53" s="193">
        <f t="shared" si="25"/>
        <v>10.15</v>
      </c>
      <c r="U53" s="193">
        <f t="shared" si="25"/>
        <v>12.31</v>
      </c>
      <c r="V53" s="193">
        <f t="shared" si="25"/>
        <v>15.29</v>
      </c>
      <c r="W53" s="193">
        <f t="shared" si="25"/>
        <v>16.43</v>
      </c>
      <c r="X53" s="193">
        <f t="shared" ref="X53" si="26">ROUND((X49/$B$57*100),2)</f>
        <v>18.399999999999999</v>
      </c>
    </row>
    <row r="54" spans="1:24" s="193" customFormat="1" x14ac:dyDescent="0.35">
      <c r="A54" s="193" t="s">
        <v>378</v>
      </c>
      <c r="B54" s="193" t="s">
        <v>379</v>
      </c>
      <c r="C54" s="229"/>
      <c r="D54" s="229"/>
      <c r="E54" s="229"/>
      <c r="F54" s="229"/>
      <c r="G54" s="229"/>
      <c r="H54" s="229"/>
      <c r="I54" s="229"/>
      <c r="J54" s="229"/>
      <c r="K54" s="229"/>
      <c r="L54" s="229"/>
      <c r="M54" s="229"/>
      <c r="N54" s="229"/>
      <c r="P54" s="193">
        <f>P8</f>
        <v>561</v>
      </c>
      <c r="Q54" s="193">
        <f>P54+Q8</f>
        <v>1229</v>
      </c>
      <c r="R54" s="193">
        <f t="shared" ref="R54:W54" si="27">Q54+R8</f>
        <v>2147</v>
      </c>
      <c r="S54" s="193">
        <f t="shared" si="27"/>
        <v>2637</v>
      </c>
      <c r="T54" s="193">
        <f t="shared" si="27"/>
        <v>3396</v>
      </c>
      <c r="U54" s="193">
        <f t="shared" si="27"/>
        <v>4120</v>
      </c>
      <c r="V54" s="193">
        <f t="shared" si="27"/>
        <v>5054</v>
      </c>
      <c r="W54" s="193">
        <f t="shared" si="27"/>
        <v>5421</v>
      </c>
      <c r="X54" s="193">
        <f>W54+X8</f>
        <v>6086</v>
      </c>
    </row>
    <row r="55" spans="1:24" x14ac:dyDescent="0.35">
      <c r="A55" s="224" t="s">
        <v>380</v>
      </c>
      <c r="B55" s="225">
        <v>44945</v>
      </c>
    </row>
    <row r="56" spans="1:24" x14ac:dyDescent="0.35">
      <c r="A56" s="224" t="s">
        <v>381</v>
      </c>
      <c r="B56" s="226">
        <v>3948</v>
      </c>
    </row>
    <row r="57" spans="1:24" x14ac:dyDescent="0.35">
      <c r="A57" s="224" t="s">
        <v>382</v>
      </c>
      <c r="B57" s="226">
        <v>12688</v>
      </c>
    </row>
    <row r="58" spans="1:24" x14ac:dyDescent="0.35">
      <c r="A58" s="224" t="s">
        <v>383</v>
      </c>
      <c r="B58" s="226">
        <v>78706</v>
      </c>
    </row>
    <row r="59" spans="1:24" x14ac:dyDescent="0.35">
      <c r="B59" s="132">
        <f>SUM(B56:B58)</f>
        <v>95342</v>
      </c>
    </row>
    <row r="60" spans="1:24" x14ac:dyDescent="0.35">
      <c r="X60" s="133"/>
    </row>
  </sheetData>
  <autoFilter ref="A2:AB59" xr:uid="{0EEBD4A8-3F15-40EA-8157-3BAE932C4A00}"/>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54C3C-9057-4F10-A93A-BDA96149ABC1}">
  <sheetPr>
    <tabColor theme="9" tint="0.79998168889431442"/>
  </sheetPr>
  <dimension ref="B1:R25"/>
  <sheetViews>
    <sheetView workbookViewId="0">
      <selection activeCell="B2" sqref="B2"/>
    </sheetView>
  </sheetViews>
  <sheetFormatPr defaultColWidth="9.1796875" defaultRowHeight="14.5" x14ac:dyDescent="0.35"/>
  <cols>
    <col min="1" max="1" width="2" style="1" customWidth="1"/>
    <col min="2" max="2" width="24.453125" style="1" customWidth="1"/>
    <col min="3" max="17" width="9.1796875" style="1"/>
    <col min="18" max="18" width="22.54296875" style="1" customWidth="1"/>
    <col min="19" max="16384" width="9.1796875" style="1"/>
  </cols>
  <sheetData>
    <row r="1" spans="2:18" ht="6.75" customHeight="1" x14ac:dyDescent="0.35"/>
    <row r="2" spans="2:18" ht="29" x14ac:dyDescent="0.75">
      <c r="B2" s="10" t="s">
        <v>384</v>
      </c>
      <c r="C2" s="108"/>
      <c r="D2" s="108"/>
      <c r="E2" s="108"/>
      <c r="F2" s="108"/>
      <c r="G2" s="108"/>
      <c r="H2" s="108"/>
      <c r="I2" s="108"/>
      <c r="J2" s="108"/>
      <c r="K2" s="108"/>
      <c r="L2" s="108"/>
      <c r="M2" s="108"/>
      <c r="N2" s="108"/>
      <c r="O2" s="108"/>
      <c r="P2" s="108"/>
      <c r="Q2" s="108"/>
      <c r="R2" s="180" t="s">
        <v>120</v>
      </c>
    </row>
    <row r="4" spans="2:18" ht="16.5" x14ac:dyDescent="0.45">
      <c r="B4" s="49" t="s">
        <v>385</v>
      </c>
      <c r="C4" s="48"/>
      <c r="D4" s="48"/>
      <c r="E4" s="48"/>
      <c r="F4" s="109">
        <f>EDATE(G4,-1)</f>
        <v>44713</v>
      </c>
      <c r="G4" s="109">
        <f t="shared" ref="G4:P4" si="0">EDATE(H4,-1)</f>
        <v>44743</v>
      </c>
      <c r="H4" s="109">
        <f t="shared" si="0"/>
        <v>44774</v>
      </c>
      <c r="I4" s="109">
        <f t="shared" si="0"/>
        <v>44805</v>
      </c>
      <c r="J4" s="109">
        <f t="shared" si="0"/>
        <v>44835</v>
      </c>
      <c r="K4" s="109">
        <f t="shared" si="0"/>
        <v>44866</v>
      </c>
      <c r="L4" s="109">
        <f t="shared" si="0"/>
        <v>44896</v>
      </c>
      <c r="M4" s="109">
        <f t="shared" si="0"/>
        <v>44927</v>
      </c>
      <c r="N4" s="109">
        <f t="shared" si="0"/>
        <v>44958</v>
      </c>
      <c r="O4" s="109">
        <f t="shared" si="0"/>
        <v>44986</v>
      </c>
      <c r="P4" s="109">
        <f t="shared" si="0"/>
        <v>45017</v>
      </c>
      <c r="Q4" s="110">
        <v>45047</v>
      </c>
      <c r="R4" s="109" t="s">
        <v>365</v>
      </c>
    </row>
    <row r="5" spans="2:18" ht="27.75" customHeight="1" x14ac:dyDescent="0.45">
      <c r="B5" s="12" t="s">
        <v>386</v>
      </c>
      <c r="C5" s="12"/>
      <c r="D5" s="12"/>
      <c r="E5" s="12"/>
      <c r="F5" s="112">
        <f t="shared" ref="F5:Q6" si="1">IFERROR(INDEX(NEETRolling,MATCH($B5,INDEX(NEETRolling,,1),0),MATCH(F$4,INDEX(NEETRolling,1,),0)),NA())</f>
        <v>0.12089999999999999</v>
      </c>
      <c r="G5" s="112">
        <f t="shared" si="1"/>
        <v>0.12470000000000001</v>
      </c>
      <c r="H5" s="112">
        <f t="shared" si="1"/>
        <v>0.1283</v>
      </c>
      <c r="I5" s="112">
        <f t="shared" si="1"/>
        <v>9.541511771995044E-2</v>
      </c>
      <c r="J5" s="112">
        <f t="shared" si="1"/>
        <v>0.10643564356435643</v>
      </c>
      <c r="K5" s="112">
        <f t="shared" si="1"/>
        <v>0.12667478684531058</v>
      </c>
      <c r="L5" s="112">
        <f t="shared" si="1"/>
        <v>0.12682926829268293</v>
      </c>
      <c r="M5" s="112">
        <f t="shared" si="1"/>
        <v>0.14320096269554752</v>
      </c>
      <c r="N5" s="112">
        <f t="shared" si="1"/>
        <v>0.13598074608904934</v>
      </c>
      <c r="O5" s="112">
        <f t="shared" si="1"/>
        <v>0.14285714285714285</v>
      </c>
      <c r="P5" s="112">
        <f t="shared" si="1"/>
        <v>0.14845605700712589</v>
      </c>
      <c r="Q5" s="112">
        <f t="shared" si="1"/>
        <v>0.1444</v>
      </c>
    </row>
    <row r="6" spans="2:18" ht="27.75" customHeight="1" x14ac:dyDescent="0.45">
      <c r="B6" s="101" t="s">
        <v>387</v>
      </c>
      <c r="C6" s="101"/>
      <c r="D6" s="101"/>
      <c r="E6" s="101"/>
      <c r="F6" s="115">
        <f t="shared" si="1"/>
        <v>0.1212</v>
      </c>
      <c r="G6" s="115">
        <f t="shared" si="1"/>
        <v>0.11840000000000001</v>
      </c>
      <c r="H6" s="115">
        <f t="shared" si="1"/>
        <v>0.1198</v>
      </c>
      <c r="I6" s="115">
        <f t="shared" si="1"/>
        <v>5.8599999999999999E-2</v>
      </c>
      <c r="J6" s="115">
        <f t="shared" si="1"/>
        <v>7.6799999999999993E-2</v>
      </c>
      <c r="K6" s="115">
        <f t="shared" si="1"/>
        <v>0.1153</v>
      </c>
      <c r="L6" s="115">
        <f t="shared" si="1"/>
        <v>0.1147</v>
      </c>
      <c r="M6" s="115">
        <f t="shared" si="1"/>
        <v>0.1148</v>
      </c>
      <c r="N6" s="115">
        <f t="shared" si="1"/>
        <v>0.1104</v>
      </c>
      <c r="O6" s="115">
        <f t="shared" si="1"/>
        <v>0.1123</v>
      </c>
      <c r="P6" s="115">
        <f t="shared" si="1"/>
        <v>0.11070000000000001</v>
      </c>
      <c r="Q6" s="115">
        <f t="shared" si="1"/>
        <v>0.1221</v>
      </c>
      <c r="R6" s="117"/>
    </row>
    <row r="7" spans="2:18" ht="16.5" x14ac:dyDescent="0.45">
      <c r="B7" s="12"/>
      <c r="C7" s="12"/>
      <c r="D7" s="12"/>
      <c r="E7" s="12"/>
      <c r="F7" s="12"/>
      <c r="G7" s="12"/>
      <c r="H7" s="12"/>
      <c r="I7" s="12"/>
      <c r="J7" s="12"/>
      <c r="K7" s="12"/>
      <c r="L7" s="12"/>
      <c r="M7" s="12"/>
      <c r="N7" s="12"/>
      <c r="O7" s="12"/>
      <c r="P7" s="12"/>
      <c r="Q7" s="12"/>
    </row>
    <row r="8" spans="2:18" ht="16.5" x14ac:dyDescent="0.45">
      <c r="B8" s="48"/>
      <c r="C8" s="48"/>
      <c r="D8" s="48"/>
      <c r="E8" s="48"/>
      <c r="F8" s="119" t="s">
        <v>388</v>
      </c>
      <c r="G8" s="119" t="s">
        <v>389</v>
      </c>
      <c r="H8" s="119" t="s">
        <v>390</v>
      </c>
      <c r="I8" s="119" t="s">
        <v>391</v>
      </c>
      <c r="J8" s="119" t="s">
        <v>392</v>
      </c>
      <c r="K8" s="119" t="s">
        <v>393</v>
      </c>
      <c r="L8" s="119" t="s">
        <v>394</v>
      </c>
      <c r="M8" s="119" t="s">
        <v>395</v>
      </c>
      <c r="N8" s="119" t="s">
        <v>396</v>
      </c>
      <c r="O8" s="119" t="s">
        <v>397</v>
      </c>
      <c r="P8" s="119" t="s">
        <v>398</v>
      </c>
      <c r="Q8" s="119" t="s">
        <v>399</v>
      </c>
      <c r="R8" s="109" t="s">
        <v>365</v>
      </c>
    </row>
    <row r="9" spans="2:18" ht="27.75" customHeight="1" x14ac:dyDescent="0.45">
      <c r="B9" s="12" t="s">
        <v>400</v>
      </c>
      <c r="C9" s="12"/>
      <c r="D9" s="12"/>
      <c r="E9" s="12"/>
      <c r="F9" s="234">
        <f t="shared" ref="F9:Q12" si="2">IFERROR(INDEX(NEETSuffENG,MATCH($B9,INDEX(NEETSuffENG,,1),0),MATCH(F$8,INDEX(NEETSuffENG,1,),0)),NA())</f>
        <v>3.984592907424625E-2</v>
      </c>
      <c r="G9" s="234">
        <f t="shared" si="2"/>
        <v>3.9199999999999999E-2</v>
      </c>
      <c r="H9" s="234"/>
      <c r="I9" s="234"/>
      <c r="J9" s="234"/>
      <c r="K9" s="234"/>
      <c r="L9" s="234"/>
      <c r="M9" s="234"/>
      <c r="N9" s="234"/>
      <c r="O9" s="234"/>
      <c r="P9" s="234"/>
      <c r="Q9" s="234"/>
    </row>
    <row r="10" spans="2:18" ht="27.75" customHeight="1" x14ac:dyDescent="0.45">
      <c r="B10" s="101" t="s">
        <v>401</v>
      </c>
      <c r="C10" s="101"/>
      <c r="D10" s="101"/>
      <c r="E10" s="101"/>
      <c r="F10" s="116">
        <f t="shared" si="2"/>
        <v>3.0700000000000002E-2</v>
      </c>
      <c r="G10" s="116" t="str">
        <f t="shared" si="2"/>
        <v xml:space="preserve"> - </v>
      </c>
      <c r="H10" s="116"/>
      <c r="I10" s="116"/>
      <c r="J10" s="116"/>
      <c r="K10" s="116"/>
      <c r="L10" s="116"/>
      <c r="M10" s="116"/>
      <c r="N10" s="116"/>
      <c r="O10" s="116"/>
      <c r="P10" s="116"/>
      <c r="Q10" s="116"/>
      <c r="R10" s="117"/>
    </row>
    <row r="11" spans="2:18" ht="27.75" customHeight="1" x14ac:dyDescent="0.45">
      <c r="B11" s="12" t="s">
        <v>402</v>
      </c>
      <c r="C11" s="12"/>
      <c r="D11" s="12"/>
      <c r="E11" s="12"/>
      <c r="F11" s="234">
        <f t="shared" si="2"/>
        <v>3.8699999999999998E-2</v>
      </c>
      <c r="G11" s="234">
        <f t="shared" si="2"/>
        <v>3.8399999999999997E-2</v>
      </c>
      <c r="H11" s="234">
        <f t="shared" si="2"/>
        <v>3.8699999999999998E-2</v>
      </c>
      <c r="I11" s="234">
        <f t="shared" si="2"/>
        <v>3.9699999999999999E-2</v>
      </c>
      <c r="J11" s="234">
        <f t="shared" si="2"/>
        <v>4.3900000000000002E-2</v>
      </c>
      <c r="K11" s="234">
        <f t="shared" si="2"/>
        <v>2.3518985615924741E-2</v>
      </c>
      <c r="L11" s="234">
        <f t="shared" si="2"/>
        <v>2.6059740083010138E-2</v>
      </c>
      <c r="M11" s="234">
        <f t="shared" si="2"/>
        <v>3.3385676247695777E-2</v>
      </c>
      <c r="N11" s="234">
        <f t="shared" si="2"/>
        <v>3.6126679721790803E-2</v>
      </c>
      <c r="O11" s="234">
        <f t="shared" si="2"/>
        <v>3.7294944760629396E-2</v>
      </c>
      <c r="P11" s="234">
        <f t="shared" si="2"/>
        <v>3.8906344006952337E-2</v>
      </c>
      <c r="Q11" s="234">
        <f t="shared" si="2"/>
        <v>4.0990151716795313E-2</v>
      </c>
    </row>
    <row r="12" spans="2:18" ht="27.75" customHeight="1" x14ac:dyDescent="0.45">
      <c r="B12" s="101" t="s">
        <v>403</v>
      </c>
      <c r="C12" s="101"/>
      <c r="D12" s="101"/>
      <c r="E12" s="101"/>
      <c r="F12" s="116">
        <f t="shared" si="2"/>
        <v>2.7E-2</v>
      </c>
      <c r="G12" s="116">
        <f t="shared" si="2"/>
        <v>2.8000000000000001E-2</v>
      </c>
      <c r="H12" s="116">
        <f t="shared" si="2"/>
        <v>2.8000000000000001E-2</v>
      </c>
      <c r="I12" s="116">
        <f t="shared" si="2"/>
        <v>2.9000000000000001E-2</v>
      </c>
      <c r="J12" s="116">
        <f t="shared" si="2"/>
        <v>0.03</v>
      </c>
      <c r="K12" s="116">
        <f t="shared" si="2"/>
        <v>1.7500000000000002E-2</v>
      </c>
      <c r="L12" s="116">
        <f t="shared" si="2"/>
        <v>2.1999999999999999E-2</v>
      </c>
      <c r="M12" s="116">
        <f t="shared" si="2"/>
        <v>2.5700000000000001E-2</v>
      </c>
      <c r="N12" s="116">
        <f t="shared" si="2"/>
        <v>2.7300000000000001E-2</v>
      </c>
      <c r="O12" s="116">
        <f t="shared" si="2"/>
        <v>2.8299999999999999E-2</v>
      </c>
      <c r="P12" s="116">
        <f t="shared" si="2"/>
        <v>2.8799999999999999E-2</v>
      </c>
      <c r="Q12" s="116">
        <f t="shared" si="2"/>
        <v>0.03</v>
      </c>
      <c r="R12" s="117"/>
    </row>
    <row r="14" spans="2:18" ht="16.5" x14ac:dyDescent="0.45">
      <c r="B14" s="292" t="s">
        <v>144</v>
      </c>
      <c r="C14" s="293"/>
      <c r="D14" s="293"/>
      <c r="E14" s="293"/>
      <c r="F14" s="293"/>
      <c r="G14" s="293"/>
      <c r="H14" s="294"/>
      <c r="I14" s="294"/>
      <c r="J14" s="294"/>
      <c r="K14" s="294"/>
      <c r="L14" s="294"/>
      <c r="M14" s="295"/>
    </row>
    <row r="15" spans="2:18" x14ac:dyDescent="0.35">
      <c r="B15" s="296" t="s">
        <v>404</v>
      </c>
      <c r="C15" s="297"/>
      <c r="D15" s="297"/>
      <c r="E15" s="297"/>
      <c r="F15" s="297"/>
      <c r="G15" s="297"/>
      <c r="H15" s="297"/>
      <c r="I15" s="297"/>
      <c r="J15" s="297"/>
      <c r="K15" s="297"/>
      <c r="L15" s="297"/>
      <c r="M15" s="298"/>
    </row>
    <row r="16" spans="2:18" x14ac:dyDescent="0.35">
      <c r="B16" s="299"/>
      <c r="C16" s="297"/>
      <c r="D16" s="297"/>
      <c r="E16" s="297"/>
      <c r="F16" s="297"/>
      <c r="G16" s="297"/>
      <c r="H16" s="297"/>
      <c r="I16" s="297"/>
      <c r="J16" s="297"/>
      <c r="K16" s="297"/>
      <c r="L16" s="297"/>
      <c r="M16" s="298"/>
    </row>
    <row r="17" spans="2:13" x14ac:dyDescent="0.35">
      <c r="B17" s="299"/>
      <c r="C17" s="297"/>
      <c r="D17" s="297"/>
      <c r="E17" s="297"/>
      <c r="F17" s="297"/>
      <c r="G17" s="297"/>
      <c r="H17" s="297"/>
      <c r="I17" s="297"/>
      <c r="J17" s="297"/>
      <c r="K17" s="297"/>
      <c r="L17" s="297"/>
      <c r="M17" s="298"/>
    </row>
    <row r="18" spans="2:13" x14ac:dyDescent="0.35">
      <c r="B18" s="299"/>
      <c r="C18" s="297"/>
      <c r="D18" s="297"/>
      <c r="E18" s="297"/>
      <c r="F18" s="297"/>
      <c r="G18" s="297"/>
      <c r="H18" s="297"/>
      <c r="I18" s="297"/>
      <c r="J18" s="297"/>
      <c r="K18" s="297"/>
      <c r="L18" s="297"/>
      <c r="M18" s="298"/>
    </row>
    <row r="19" spans="2:13" x14ac:dyDescent="0.35">
      <c r="B19" s="299"/>
      <c r="C19" s="297"/>
      <c r="D19" s="297"/>
      <c r="E19" s="297"/>
      <c r="F19" s="297"/>
      <c r="G19" s="297"/>
      <c r="H19" s="297"/>
      <c r="I19" s="297"/>
      <c r="J19" s="297"/>
      <c r="K19" s="297"/>
      <c r="L19" s="297"/>
      <c r="M19" s="298"/>
    </row>
    <row r="20" spans="2:13" x14ac:dyDescent="0.35">
      <c r="B20" s="299"/>
      <c r="C20" s="297"/>
      <c r="D20" s="297"/>
      <c r="E20" s="297"/>
      <c r="F20" s="297"/>
      <c r="G20" s="297"/>
      <c r="H20" s="297"/>
      <c r="I20" s="297"/>
      <c r="J20" s="297"/>
      <c r="K20" s="297"/>
      <c r="L20" s="297"/>
      <c r="M20" s="298"/>
    </row>
    <row r="21" spans="2:13" x14ac:dyDescent="0.35">
      <c r="B21" s="299"/>
      <c r="C21" s="297"/>
      <c r="D21" s="297"/>
      <c r="E21" s="297"/>
      <c r="F21" s="297"/>
      <c r="G21" s="297"/>
      <c r="H21" s="297"/>
      <c r="I21" s="297"/>
      <c r="J21" s="297"/>
      <c r="K21" s="297"/>
      <c r="L21" s="297"/>
      <c r="M21" s="298"/>
    </row>
    <row r="22" spans="2:13" x14ac:dyDescent="0.35">
      <c r="B22" s="299"/>
      <c r="C22" s="297"/>
      <c r="D22" s="297"/>
      <c r="E22" s="297"/>
      <c r="F22" s="297"/>
      <c r="G22" s="297"/>
      <c r="H22" s="297"/>
      <c r="I22" s="297"/>
      <c r="J22" s="297"/>
      <c r="K22" s="297"/>
      <c r="L22" s="297"/>
      <c r="M22" s="298"/>
    </row>
    <row r="23" spans="2:13" x14ac:dyDescent="0.35">
      <c r="B23" s="299"/>
      <c r="C23" s="297"/>
      <c r="D23" s="297"/>
      <c r="E23" s="297"/>
      <c r="F23" s="297"/>
      <c r="G23" s="297"/>
      <c r="H23" s="297"/>
      <c r="I23" s="297"/>
      <c r="J23" s="297"/>
      <c r="K23" s="297"/>
      <c r="L23" s="297"/>
      <c r="M23" s="298"/>
    </row>
    <row r="24" spans="2:13" x14ac:dyDescent="0.35">
      <c r="B24" s="299"/>
      <c r="C24" s="297"/>
      <c r="D24" s="297"/>
      <c r="E24" s="297"/>
      <c r="F24" s="297"/>
      <c r="G24" s="297"/>
      <c r="H24" s="297"/>
      <c r="I24" s="297"/>
      <c r="J24" s="297"/>
      <c r="K24" s="297"/>
      <c r="L24" s="297"/>
      <c r="M24" s="298"/>
    </row>
    <row r="25" spans="2:13" x14ac:dyDescent="0.35">
      <c r="B25" s="300"/>
      <c r="C25" s="301"/>
      <c r="D25" s="301"/>
      <c r="E25" s="301"/>
      <c r="F25" s="301"/>
      <c r="G25" s="301"/>
      <c r="H25" s="301"/>
      <c r="I25" s="301"/>
      <c r="J25" s="301"/>
      <c r="K25" s="301"/>
      <c r="L25" s="301"/>
      <c r="M25" s="302"/>
    </row>
  </sheetData>
  <mergeCells count="2">
    <mergeCell ref="B14:M14"/>
    <mergeCell ref="B15:M25"/>
  </mergeCells>
  <hyperlinks>
    <hyperlink ref="R2" location="Dash2Neet" display="Dashboard &gt;" xr:uid="{CC38E941-1B7A-48C0-AFDD-10C010369959}"/>
  </hyperlinks>
  <pageMargins left="0.7" right="0.7" top="0.75" bottom="0.75" header="0.3" footer="0.3"/>
  <extLst>
    <ext xmlns:x14="http://schemas.microsoft.com/office/spreadsheetml/2009/9/main" uri="{05C60535-1F16-4fd2-B633-F4F36F0B64E0}">
      <x14:sparklineGroups xmlns:xm="http://schemas.microsoft.com/office/excel/2006/main">
        <x14:sparklineGroup displayEmptyCellsAs="gap" high="1" low="1" xr2:uid="{D892CB88-60F7-4BFB-94E8-35DF98E0FF33}">
          <x14:colorSeries rgb="FF376092"/>
          <x14:colorNegative rgb="FFD00000"/>
          <x14:colorAxis rgb="FF000000"/>
          <x14:colorMarkers rgb="FFD00000"/>
          <x14:colorFirst rgb="FFD00000"/>
          <x14:colorLast rgb="FFD00000"/>
          <x14:colorHigh rgb="FFFF0000"/>
          <x14:colorLow rgb="FF00B050"/>
          <x14:sparklines>
            <x14:sparkline>
              <xm:f>'9 NEET'!F12:Q12</xm:f>
              <xm:sqref>R12</xm:sqref>
            </x14:sparkline>
          </x14:sparklines>
        </x14:sparklineGroup>
        <x14:sparklineGroup displayEmptyCellsAs="gap" high="1" low="1" xr2:uid="{C92C9484-83E7-4391-8A71-A1315C143AB2}">
          <x14:colorSeries rgb="FF376092"/>
          <x14:colorNegative rgb="FFD00000"/>
          <x14:colorAxis rgb="FF000000"/>
          <x14:colorMarkers rgb="FFD00000"/>
          <x14:colorFirst rgb="FFD00000"/>
          <x14:colorLast rgb="FFD00000"/>
          <x14:colorHigh rgb="FFFF0000"/>
          <x14:colorLow rgb="FF00B050"/>
          <x14:sparklines>
            <x14:sparkline>
              <xm:f>'9 NEET'!F11:Q11</xm:f>
              <xm:sqref>R11</xm:sqref>
            </x14:sparkline>
          </x14:sparklines>
        </x14:sparklineGroup>
        <x14:sparklineGroup displayEmptyCellsAs="gap" high="1" low="1" xr2:uid="{2429EC98-1097-471B-BA8E-A85CA8744C25}">
          <x14:colorSeries rgb="FF376092"/>
          <x14:colorNegative rgb="FFD00000"/>
          <x14:colorAxis rgb="FF000000"/>
          <x14:colorMarkers rgb="FFD00000"/>
          <x14:colorFirst rgb="FFD00000"/>
          <x14:colorLast rgb="FFD00000"/>
          <x14:colorHigh rgb="FFFF0000"/>
          <x14:colorLow rgb="FF00B050"/>
          <x14:sparklines>
            <x14:sparkline>
              <xm:f>'9 NEET'!F10:Q10</xm:f>
              <xm:sqref>R10</xm:sqref>
            </x14:sparkline>
          </x14:sparklines>
        </x14:sparklineGroup>
        <x14:sparklineGroup displayEmptyCellsAs="gap" high="1" low="1" xr2:uid="{9C07B206-C1A2-49B6-9BD2-F8EB0FD747F4}">
          <x14:colorSeries rgb="FF376092"/>
          <x14:colorNegative rgb="FFD00000"/>
          <x14:colorAxis rgb="FF000000"/>
          <x14:colorMarkers rgb="FFD00000"/>
          <x14:colorFirst rgb="FFD00000"/>
          <x14:colorLast rgb="FFD00000"/>
          <x14:colorHigh rgb="FFFF0000"/>
          <x14:colorLow rgb="FF00B050"/>
          <x14:sparklines>
            <x14:sparkline>
              <xm:f>'9 NEET'!F9:Q9</xm:f>
              <xm:sqref>R9</xm:sqref>
            </x14:sparkline>
          </x14:sparklines>
        </x14:sparklineGroup>
        <x14:sparklineGroup displayEmptyCellsAs="gap" high="1" low="1" xr2:uid="{E809EC52-0106-43A5-B868-E99938711145}">
          <x14:colorSeries rgb="FF376092"/>
          <x14:colorNegative rgb="FFD00000"/>
          <x14:colorAxis rgb="FF000000"/>
          <x14:colorMarkers rgb="FFD00000"/>
          <x14:colorFirst rgb="FFD00000"/>
          <x14:colorLast rgb="FFD00000"/>
          <x14:colorHigh rgb="FFFF0000"/>
          <x14:colorLow rgb="FF00B050"/>
          <x14:sparklines>
            <x14:sparkline>
              <xm:f>'9 NEET'!F6:Q6</xm:f>
              <xm:sqref>R6</xm:sqref>
            </x14:sparkline>
          </x14:sparklines>
        </x14:sparklineGroup>
        <x14:sparklineGroup displayEmptyCellsAs="gap" high="1" low="1" xr2:uid="{8FBAF4BD-4BA5-450C-986F-847D3A6712ED}">
          <x14:colorSeries rgb="FF376092"/>
          <x14:colorNegative rgb="FFD00000"/>
          <x14:colorAxis rgb="FF000000"/>
          <x14:colorMarkers rgb="FFD00000"/>
          <x14:colorFirst rgb="FFD00000"/>
          <x14:colorLast rgb="FFD00000"/>
          <x14:colorHigh rgb="FFFF0000"/>
          <x14:colorLow rgb="FF00B050"/>
          <x14:sparklines>
            <x14:sparkline>
              <xm:f>'9 NEET'!F5:Q5</xm:f>
              <xm:sqref>R5</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E071B-12A9-43FB-B40D-97611D30CCAA}">
  <dimension ref="A1:S28"/>
  <sheetViews>
    <sheetView workbookViewId="0">
      <selection activeCell="F32" sqref="F32"/>
    </sheetView>
  </sheetViews>
  <sheetFormatPr defaultRowHeight="14.5" x14ac:dyDescent="0.35"/>
  <cols>
    <col min="1" max="1" width="19.26953125" bestFit="1" customWidth="1"/>
    <col min="2" max="2" width="38.81640625" bestFit="1" customWidth="1"/>
  </cols>
  <sheetData>
    <row r="1" spans="1:19" x14ac:dyDescent="0.35">
      <c r="A1" t="s">
        <v>405</v>
      </c>
    </row>
    <row r="2" spans="1:19" x14ac:dyDescent="0.35">
      <c r="A2" s="111" t="s">
        <v>406</v>
      </c>
      <c r="C2" t="s">
        <v>388</v>
      </c>
      <c r="D2" t="s">
        <v>389</v>
      </c>
      <c r="E2" t="s">
        <v>390</v>
      </c>
      <c r="F2" t="s">
        <v>391</v>
      </c>
      <c r="G2" t="s">
        <v>392</v>
      </c>
      <c r="H2" t="s">
        <v>393</v>
      </c>
      <c r="I2" t="s">
        <v>394</v>
      </c>
      <c r="J2" t="s">
        <v>395</v>
      </c>
      <c r="K2" t="s">
        <v>396</v>
      </c>
      <c r="L2" t="s">
        <v>397</v>
      </c>
      <c r="M2" t="s">
        <v>398</v>
      </c>
      <c r="N2" t="s">
        <v>399</v>
      </c>
    </row>
    <row r="3" spans="1:19" x14ac:dyDescent="0.35">
      <c r="A3" t="s">
        <v>407</v>
      </c>
      <c r="B3" t="s">
        <v>400</v>
      </c>
      <c r="C3" s="44">
        <v>3.984592907424625E-2</v>
      </c>
      <c r="D3" s="44">
        <v>3.9199999999999999E-2</v>
      </c>
      <c r="E3" s="44"/>
      <c r="F3" s="44"/>
      <c r="G3" s="44"/>
      <c r="H3" s="44"/>
      <c r="I3" s="44"/>
      <c r="J3" s="44"/>
      <c r="K3" s="44"/>
      <c r="L3" s="184"/>
      <c r="M3" s="185"/>
      <c r="N3" s="44"/>
      <c r="O3" s="44"/>
    </row>
    <row r="4" spans="1:19" x14ac:dyDescent="0.35">
      <c r="A4" s="5" t="s">
        <v>408</v>
      </c>
      <c r="B4" s="5" t="s">
        <v>401</v>
      </c>
      <c r="C4" s="107">
        <v>3.0700000000000002E-2</v>
      </c>
      <c r="D4" s="107" t="s">
        <v>133</v>
      </c>
      <c r="E4" s="107"/>
      <c r="F4" s="107"/>
      <c r="G4" s="107"/>
      <c r="H4" s="107"/>
      <c r="I4" s="107"/>
      <c r="J4" s="107"/>
      <c r="K4" s="107"/>
      <c r="L4" s="107"/>
      <c r="M4" s="107"/>
      <c r="N4" s="107"/>
    </row>
    <row r="5" spans="1:19" x14ac:dyDescent="0.35">
      <c r="A5" t="s">
        <v>407</v>
      </c>
      <c r="B5" t="s">
        <v>402</v>
      </c>
      <c r="C5" s="44">
        <v>3.8699999999999998E-2</v>
      </c>
      <c r="D5" s="44">
        <v>3.8399999999999997E-2</v>
      </c>
      <c r="E5" s="44">
        <v>3.8699999999999998E-2</v>
      </c>
      <c r="F5" s="44">
        <v>3.9699999999999999E-2</v>
      </c>
      <c r="G5" s="44">
        <v>4.3900000000000002E-2</v>
      </c>
      <c r="H5" s="44">
        <v>2.3518985615924741E-2</v>
      </c>
      <c r="I5" s="44">
        <v>2.6059740083010138E-2</v>
      </c>
      <c r="J5" s="44">
        <v>3.3385676247695777E-2</v>
      </c>
      <c r="K5" s="44">
        <v>3.6126679721790803E-2</v>
      </c>
      <c r="L5" s="184">
        <v>3.7294944760629396E-2</v>
      </c>
      <c r="M5" s="185">
        <v>3.8906344006952337E-2</v>
      </c>
      <c r="N5" s="44">
        <v>4.0990151716795313E-2</v>
      </c>
      <c r="O5" s="44"/>
    </row>
    <row r="6" spans="1:19" x14ac:dyDescent="0.35">
      <c r="A6" s="5" t="s">
        <v>408</v>
      </c>
      <c r="B6" s="5" t="s">
        <v>403</v>
      </c>
      <c r="C6" s="107">
        <v>2.7E-2</v>
      </c>
      <c r="D6" s="107">
        <v>2.8000000000000001E-2</v>
      </c>
      <c r="E6" s="107">
        <v>2.8000000000000001E-2</v>
      </c>
      <c r="F6" s="107">
        <v>2.9000000000000001E-2</v>
      </c>
      <c r="G6" s="107">
        <v>0.03</v>
      </c>
      <c r="H6" s="107">
        <v>1.7500000000000002E-2</v>
      </c>
      <c r="I6" s="107">
        <v>2.1999999999999999E-2</v>
      </c>
      <c r="J6" s="107">
        <v>2.5700000000000001E-2</v>
      </c>
      <c r="K6" s="107">
        <v>2.7300000000000001E-2</v>
      </c>
      <c r="L6" s="107">
        <v>2.8299999999999999E-2</v>
      </c>
      <c r="M6" s="107">
        <v>2.8799999999999999E-2</v>
      </c>
      <c r="N6" s="107">
        <v>0.03</v>
      </c>
    </row>
    <row r="7" spans="1:19" x14ac:dyDescent="0.35">
      <c r="A7" t="s">
        <v>407</v>
      </c>
      <c r="B7" t="s">
        <v>409</v>
      </c>
      <c r="C7" s="44">
        <v>3.9463194259899019E-2</v>
      </c>
      <c r="D7" s="44">
        <v>3.95E-2</v>
      </c>
      <c r="E7" s="44">
        <v>3.9600000000000003E-2</v>
      </c>
      <c r="F7" s="44">
        <v>3.9100000000000003E-2</v>
      </c>
      <c r="G7" s="44">
        <v>3.8899999999999997E-2</v>
      </c>
      <c r="H7" s="44">
        <v>2.0199999999999999E-2</v>
      </c>
      <c r="I7" s="44">
        <v>2.5305750715586783E-2</v>
      </c>
      <c r="J7" s="44">
        <v>3.2000000000000001E-2</v>
      </c>
      <c r="K7" s="44">
        <v>3.4700000000000002E-2</v>
      </c>
      <c r="L7" s="44">
        <v>3.7100000000000001E-2</v>
      </c>
      <c r="M7" s="44">
        <v>3.6999999999999998E-2</v>
      </c>
      <c r="N7" s="44">
        <v>3.7400000000000003E-2</v>
      </c>
      <c r="O7" s="44"/>
    </row>
    <row r="8" spans="1:19" x14ac:dyDescent="0.35">
      <c r="A8" s="5" t="s">
        <v>408</v>
      </c>
      <c r="B8" s="5" t="s">
        <v>410</v>
      </c>
      <c r="C8" s="107">
        <v>0.03</v>
      </c>
      <c r="D8" s="107">
        <v>0.03</v>
      </c>
      <c r="E8" s="107">
        <v>0.03</v>
      </c>
      <c r="F8" s="107">
        <v>0.03</v>
      </c>
      <c r="G8" s="107">
        <v>3.1E-2</v>
      </c>
      <c r="H8" s="107">
        <v>1.6E-2</v>
      </c>
      <c r="I8" s="107">
        <v>0.02</v>
      </c>
      <c r="J8" s="107">
        <v>2.3E-2</v>
      </c>
      <c r="K8" s="107">
        <v>2.5000000000000001E-2</v>
      </c>
      <c r="L8" s="107">
        <v>2.5999999999999999E-2</v>
      </c>
      <c r="M8" s="107">
        <v>2.5999999999999999E-2</v>
      </c>
      <c r="N8" s="107">
        <v>2.7E-2</v>
      </c>
    </row>
    <row r="13" spans="1:19" x14ac:dyDescent="0.35">
      <c r="A13" s="111" t="s">
        <v>411</v>
      </c>
      <c r="C13" t="s">
        <v>412</v>
      </c>
      <c r="D13" t="s">
        <v>413</v>
      </c>
      <c r="E13" t="s">
        <v>414</v>
      </c>
      <c r="F13" t="s">
        <v>415</v>
      </c>
      <c r="G13" t="s">
        <v>389</v>
      </c>
      <c r="H13" t="s">
        <v>416</v>
      </c>
      <c r="I13" t="s">
        <v>417</v>
      </c>
      <c r="J13" t="s">
        <v>418</v>
      </c>
      <c r="K13" t="s">
        <v>419</v>
      </c>
      <c r="L13" t="s">
        <v>420</v>
      </c>
      <c r="M13" t="s">
        <v>421</v>
      </c>
      <c r="N13" t="s">
        <v>422</v>
      </c>
      <c r="O13" t="s">
        <v>412</v>
      </c>
      <c r="P13" t="s">
        <v>413</v>
      </c>
      <c r="Q13" t="s">
        <v>414</v>
      </c>
      <c r="R13" t="s">
        <v>415</v>
      </c>
      <c r="S13" t="s">
        <v>389</v>
      </c>
    </row>
    <row r="14" spans="1:19" x14ac:dyDescent="0.35">
      <c r="C14" s="6">
        <v>44562</v>
      </c>
      <c r="D14" s="6">
        <v>44593</v>
      </c>
      <c r="E14" s="6">
        <v>44621</v>
      </c>
      <c r="F14" s="6">
        <v>44652</v>
      </c>
      <c r="G14" s="6">
        <v>44682</v>
      </c>
      <c r="H14" s="6">
        <v>44713</v>
      </c>
      <c r="I14" s="6">
        <v>44743</v>
      </c>
      <c r="J14" s="6">
        <v>44774</v>
      </c>
      <c r="K14" s="6">
        <v>44805</v>
      </c>
      <c r="L14" s="6">
        <v>44835</v>
      </c>
      <c r="M14" s="6">
        <v>44866</v>
      </c>
      <c r="N14" s="6">
        <v>44896</v>
      </c>
      <c r="O14" s="6">
        <v>44927</v>
      </c>
      <c r="P14" s="6">
        <v>44958</v>
      </c>
      <c r="Q14" s="6">
        <v>44986</v>
      </c>
      <c r="R14" s="6">
        <v>45017</v>
      </c>
      <c r="S14" s="6">
        <v>45047</v>
      </c>
    </row>
    <row r="15" spans="1:19" x14ac:dyDescent="0.35">
      <c r="A15" t="s">
        <v>423</v>
      </c>
      <c r="B15" t="s">
        <v>386</v>
      </c>
      <c r="C15" s="44">
        <v>0.1148</v>
      </c>
      <c r="D15" s="44">
        <v>0.1104</v>
      </c>
      <c r="E15" s="44">
        <v>0.1123</v>
      </c>
      <c r="F15" s="44">
        <v>0.11070000000000001</v>
      </c>
      <c r="G15" s="44">
        <v>0.1221</v>
      </c>
      <c r="H15" s="44">
        <v>0.12089999999999999</v>
      </c>
      <c r="I15" s="44">
        <v>0.12470000000000001</v>
      </c>
      <c r="J15" s="44">
        <v>0.1283</v>
      </c>
      <c r="K15" s="44">
        <v>9.541511771995044E-2</v>
      </c>
      <c r="L15" s="44">
        <v>0.10643564356435643</v>
      </c>
      <c r="M15" s="44">
        <v>0.12667478684531058</v>
      </c>
      <c r="N15" s="44">
        <v>0.12682926829268293</v>
      </c>
      <c r="O15" s="184">
        <v>0.14320096269554752</v>
      </c>
      <c r="P15" s="185">
        <v>0.13598074608904934</v>
      </c>
      <c r="Q15" s="185">
        <v>0.14285714285714285</v>
      </c>
      <c r="R15" s="185">
        <v>0.14845605700712589</v>
      </c>
      <c r="S15" s="185">
        <v>0.1444</v>
      </c>
    </row>
    <row r="16" spans="1:19" x14ac:dyDescent="0.35">
      <c r="A16" t="s">
        <v>423</v>
      </c>
      <c r="B16" t="s">
        <v>387</v>
      </c>
      <c r="C16" s="44">
        <v>0.1095</v>
      </c>
      <c r="D16" s="44">
        <v>0.1026</v>
      </c>
      <c r="E16" s="44">
        <v>0.1057</v>
      </c>
      <c r="F16" s="44">
        <v>0.11033519553072625</v>
      </c>
      <c r="G16" s="44">
        <v>0.1144</v>
      </c>
      <c r="H16" s="44">
        <v>0.1212</v>
      </c>
      <c r="I16" s="44">
        <v>0.11840000000000001</v>
      </c>
      <c r="J16" s="44">
        <v>0.1198</v>
      </c>
      <c r="K16" s="44">
        <v>5.8599999999999999E-2</v>
      </c>
      <c r="L16" s="44">
        <v>7.6799999999999993E-2</v>
      </c>
      <c r="M16" s="44">
        <v>0.1153</v>
      </c>
      <c r="N16" s="44">
        <v>0.1147</v>
      </c>
      <c r="O16" s="44">
        <v>0.1148</v>
      </c>
      <c r="P16" s="44">
        <v>0.1104</v>
      </c>
      <c r="Q16" s="44">
        <v>0.1123</v>
      </c>
      <c r="R16" s="44">
        <v>0.11070000000000001</v>
      </c>
      <c r="S16" s="44">
        <v>0.1221</v>
      </c>
    </row>
    <row r="19" spans="1:19" x14ac:dyDescent="0.35">
      <c r="A19" s="111"/>
      <c r="B19" s="111"/>
      <c r="C19" s="113">
        <v>44470</v>
      </c>
      <c r="D19" s="113">
        <v>44501</v>
      </c>
      <c r="E19" s="113">
        <v>44531</v>
      </c>
      <c r="F19" s="113">
        <v>44562</v>
      </c>
      <c r="G19" s="113">
        <v>44593</v>
      </c>
      <c r="H19" s="113">
        <v>44621</v>
      </c>
      <c r="I19" s="113">
        <v>44652</v>
      </c>
      <c r="J19" s="113">
        <v>44682</v>
      </c>
      <c r="K19" s="113">
        <v>44713</v>
      </c>
      <c r="L19" s="113">
        <v>44743</v>
      </c>
      <c r="M19" s="113">
        <v>44774</v>
      </c>
      <c r="N19" s="113">
        <v>44805</v>
      </c>
      <c r="O19" s="111"/>
      <c r="P19" s="111"/>
    </row>
    <row r="20" spans="1:19" x14ac:dyDescent="0.35">
      <c r="A20" s="111"/>
      <c r="B20" s="111"/>
      <c r="C20" s="111" t="s">
        <v>424</v>
      </c>
      <c r="D20" s="111" t="s">
        <v>421</v>
      </c>
      <c r="E20" s="111" t="s">
        <v>422</v>
      </c>
      <c r="F20" s="111" t="s">
        <v>412</v>
      </c>
      <c r="G20" s="111" t="s">
        <v>413</v>
      </c>
      <c r="H20" s="111" t="s">
        <v>414</v>
      </c>
      <c r="I20" s="111" t="s">
        <v>415</v>
      </c>
      <c r="J20" s="111" t="s">
        <v>389</v>
      </c>
      <c r="K20" s="111" t="s">
        <v>416</v>
      </c>
      <c r="L20" s="111" t="s">
        <v>417</v>
      </c>
      <c r="M20" s="111" t="s">
        <v>418</v>
      </c>
      <c r="N20" s="111" t="s">
        <v>419</v>
      </c>
      <c r="O20" s="111"/>
      <c r="P20" s="111"/>
    </row>
    <row r="21" spans="1:19" x14ac:dyDescent="0.35">
      <c r="A21" s="111" t="s">
        <v>423</v>
      </c>
      <c r="B21" s="111" t="s">
        <v>425</v>
      </c>
      <c r="C21" s="114">
        <v>7.6799999999999993E-2</v>
      </c>
      <c r="D21" s="114">
        <v>0.1153</v>
      </c>
      <c r="E21" s="114">
        <v>0.1147</v>
      </c>
      <c r="F21" s="114">
        <v>0.1148</v>
      </c>
      <c r="G21" s="114">
        <v>0.1104</v>
      </c>
      <c r="H21" s="114">
        <v>0.1123</v>
      </c>
      <c r="I21" s="114">
        <v>0.11070000000000001</v>
      </c>
      <c r="J21" s="114">
        <v>0.1221</v>
      </c>
      <c r="K21" s="114">
        <v>0.12089999999999999</v>
      </c>
      <c r="L21" s="114">
        <v>0.12470000000000001</v>
      </c>
      <c r="M21" s="114">
        <v>0.1283</v>
      </c>
      <c r="N21" s="114">
        <v>9.5399999999999999E-2</v>
      </c>
      <c r="O21" s="111"/>
      <c r="P21" s="111"/>
    </row>
    <row r="22" spans="1:19" x14ac:dyDescent="0.35">
      <c r="A22" s="111" t="s">
        <v>423</v>
      </c>
      <c r="B22" s="111" t="s">
        <v>387</v>
      </c>
      <c r="C22" s="114">
        <v>8.1300000000000011E-2</v>
      </c>
      <c r="D22" s="114">
        <v>8.8800000000000004E-2</v>
      </c>
      <c r="E22" s="114">
        <v>0.10059999999999999</v>
      </c>
      <c r="F22" s="114">
        <v>0.1095</v>
      </c>
      <c r="G22" s="114">
        <v>0.1026</v>
      </c>
      <c r="H22" s="114">
        <v>0.1057</v>
      </c>
      <c r="I22" s="114">
        <v>0.11033519553072625</v>
      </c>
      <c r="J22" s="114">
        <v>0.1144</v>
      </c>
      <c r="K22" s="114">
        <v>0.1212</v>
      </c>
      <c r="L22" s="114">
        <v>0.11840000000000001</v>
      </c>
      <c r="M22" s="114">
        <v>0.1198</v>
      </c>
      <c r="N22" s="114">
        <v>5.8599999999999999E-2</v>
      </c>
      <c r="O22" s="111"/>
      <c r="P22" s="111"/>
    </row>
    <row r="23" spans="1:19" x14ac:dyDescent="0.35">
      <c r="A23" s="111"/>
      <c r="B23" s="111"/>
      <c r="C23" s="111"/>
      <c r="D23" s="111"/>
      <c r="E23" s="111"/>
      <c r="F23" s="111"/>
      <c r="G23" s="111"/>
      <c r="H23" s="111"/>
      <c r="I23" s="111"/>
      <c r="J23" s="111"/>
      <c r="K23" s="111"/>
      <c r="L23" s="111"/>
      <c r="M23" s="111"/>
      <c r="N23" s="111"/>
      <c r="O23" s="111"/>
      <c r="P23" s="111"/>
    </row>
    <row r="24" spans="1:19" x14ac:dyDescent="0.35">
      <c r="A24" s="111"/>
      <c r="B24" s="111"/>
      <c r="C24" s="111"/>
      <c r="D24" s="111"/>
      <c r="E24" s="111"/>
      <c r="F24" s="111"/>
      <c r="G24" s="111"/>
      <c r="H24" s="111"/>
      <c r="I24" s="111"/>
      <c r="J24" s="111"/>
      <c r="K24" s="111"/>
      <c r="L24" s="111"/>
      <c r="M24" s="111"/>
      <c r="N24" s="111"/>
      <c r="O24" s="111"/>
      <c r="P24" s="111"/>
    </row>
    <row r="25" spans="1:19" x14ac:dyDescent="0.35">
      <c r="A25" s="111" t="s">
        <v>411</v>
      </c>
      <c r="C25" t="s">
        <v>412</v>
      </c>
      <c r="D25" t="s">
        <v>413</v>
      </c>
      <c r="E25" t="s">
        <v>414</v>
      </c>
      <c r="F25" t="s">
        <v>415</v>
      </c>
      <c r="G25" t="s">
        <v>389</v>
      </c>
      <c r="H25" t="s">
        <v>416</v>
      </c>
      <c r="I25" t="s">
        <v>417</v>
      </c>
      <c r="J25" t="s">
        <v>418</v>
      </c>
      <c r="K25" t="s">
        <v>419</v>
      </c>
      <c r="L25" t="s">
        <v>420</v>
      </c>
      <c r="M25" t="s">
        <v>421</v>
      </c>
      <c r="N25" t="s">
        <v>422</v>
      </c>
      <c r="O25" t="s">
        <v>412</v>
      </c>
      <c r="P25" t="s">
        <v>413</v>
      </c>
      <c r="Q25" t="s">
        <v>414</v>
      </c>
      <c r="R25" t="s">
        <v>415</v>
      </c>
      <c r="S25" t="s">
        <v>389</v>
      </c>
    </row>
    <row r="26" spans="1:19" x14ac:dyDescent="0.35">
      <c r="C26" s="6">
        <v>44562</v>
      </c>
      <c r="D26" s="6">
        <v>44593</v>
      </c>
      <c r="E26" s="6">
        <v>44621</v>
      </c>
      <c r="F26" s="6">
        <v>44652</v>
      </c>
      <c r="G26" s="6">
        <v>44682</v>
      </c>
      <c r="H26" s="6">
        <v>44713</v>
      </c>
      <c r="I26" s="6">
        <v>44743</v>
      </c>
      <c r="J26" s="6">
        <v>44774</v>
      </c>
      <c r="K26" s="6">
        <v>44805</v>
      </c>
      <c r="L26" s="6">
        <v>44835</v>
      </c>
      <c r="M26" s="6">
        <v>44866</v>
      </c>
      <c r="N26" s="6">
        <v>44896</v>
      </c>
      <c r="O26" s="6">
        <v>44927</v>
      </c>
      <c r="P26" s="6">
        <v>44958</v>
      </c>
      <c r="Q26" s="6">
        <v>44986</v>
      </c>
      <c r="R26" s="6">
        <v>45017</v>
      </c>
      <c r="S26" s="6">
        <v>45047</v>
      </c>
    </row>
    <row r="27" spans="1:19" x14ac:dyDescent="0.35">
      <c r="A27" t="s">
        <v>423</v>
      </c>
      <c r="B27" t="s">
        <v>386</v>
      </c>
      <c r="C27" s="44">
        <v>0.1148</v>
      </c>
      <c r="D27" s="44">
        <v>0.1104</v>
      </c>
      <c r="E27" s="44">
        <v>0.1123</v>
      </c>
      <c r="F27" s="44">
        <v>0.11070000000000001</v>
      </c>
      <c r="G27" s="44">
        <v>0.1221</v>
      </c>
      <c r="H27" s="44">
        <v>0.12089999999999999</v>
      </c>
      <c r="I27" s="44">
        <v>0.12470000000000001</v>
      </c>
      <c r="J27" s="44">
        <v>0.1283</v>
      </c>
      <c r="K27" s="44">
        <v>9.541511771995044E-2</v>
      </c>
      <c r="L27" s="44">
        <v>0.10643564356435643</v>
      </c>
      <c r="M27" s="44">
        <v>0.12667478684531058</v>
      </c>
      <c r="N27" s="44">
        <v>0.12682926829268293</v>
      </c>
      <c r="O27" s="184">
        <v>0.14320096269554752</v>
      </c>
      <c r="P27" s="185">
        <v>0.13598074608904934</v>
      </c>
      <c r="Q27" s="185">
        <v>0.14285714285714285</v>
      </c>
      <c r="R27" s="185">
        <v>0.14845605700712589</v>
      </c>
      <c r="S27" s="185">
        <v>0.1444</v>
      </c>
    </row>
    <row r="28" spans="1:19" x14ac:dyDescent="0.35">
      <c r="A28" t="s">
        <v>423</v>
      </c>
      <c r="B28" t="s">
        <v>387</v>
      </c>
      <c r="C28" s="44">
        <v>0.1095</v>
      </c>
      <c r="D28" s="44">
        <v>0.1026</v>
      </c>
      <c r="E28" s="44">
        <v>0.1057</v>
      </c>
      <c r="F28" s="44">
        <v>0.11033519553072625</v>
      </c>
      <c r="G28" s="44">
        <v>0.1144</v>
      </c>
      <c r="H28" s="44">
        <v>0.1212</v>
      </c>
      <c r="I28" s="44">
        <v>0.11840000000000001</v>
      </c>
      <c r="J28" s="44">
        <v>0.1198</v>
      </c>
      <c r="K28" s="44">
        <v>5.8599999999999999E-2</v>
      </c>
      <c r="L28" s="44">
        <v>7.6799999999999993E-2</v>
      </c>
      <c r="M28" s="44">
        <v>0.1153</v>
      </c>
      <c r="N28" s="44">
        <v>0.1147</v>
      </c>
      <c r="O28" s="44">
        <v>0.1148</v>
      </c>
      <c r="P28" s="44">
        <v>0.1104</v>
      </c>
      <c r="Q28" s="44">
        <v>0.1123</v>
      </c>
      <c r="R28" s="44">
        <v>0.11070000000000001</v>
      </c>
      <c r="S28" s="44">
        <v>0.1221</v>
      </c>
    </row>
  </sheetData>
  <phoneticPr fontId="17"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16344-EB51-4D11-82B3-CE8E3A296C0D}">
  <sheetPr>
    <tabColor theme="9" tint="0.79998168889431442"/>
  </sheetPr>
  <dimension ref="B2:O19"/>
  <sheetViews>
    <sheetView workbookViewId="0">
      <selection activeCell="K16" sqref="K16"/>
    </sheetView>
  </sheetViews>
  <sheetFormatPr defaultColWidth="9.1796875" defaultRowHeight="14.5" x14ac:dyDescent="0.35"/>
  <cols>
    <col min="1" max="1" width="9.1796875" style="1"/>
    <col min="2" max="2" width="58.54296875" style="1" customWidth="1"/>
    <col min="3" max="14" width="9.1796875" style="1"/>
    <col min="15" max="15" width="21" style="1" customWidth="1"/>
    <col min="16" max="16384" width="9.1796875" style="1"/>
  </cols>
  <sheetData>
    <row r="2" spans="2:15" ht="29" x14ac:dyDescent="0.75">
      <c r="B2" s="10" t="s">
        <v>426</v>
      </c>
      <c r="C2" s="10"/>
      <c r="D2" s="10"/>
      <c r="E2" s="10"/>
      <c r="F2" s="10"/>
      <c r="G2" s="10"/>
      <c r="H2" s="10"/>
      <c r="I2" s="10"/>
      <c r="J2" s="10"/>
      <c r="K2" s="10"/>
      <c r="L2" s="10"/>
      <c r="M2" s="10"/>
      <c r="N2" s="10"/>
      <c r="O2" s="182" t="s">
        <v>120</v>
      </c>
    </row>
    <row r="3" spans="2:15" ht="15" x14ac:dyDescent="0.4">
      <c r="B3" s="21"/>
    </row>
    <row r="4" spans="2:15" ht="15" x14ac:dyDescent="0.4">
      <c r="B4" s="21"/>
    </row>
    <row r="5" spans="2:15" ht="15" x14ac:dyDescent="0.4">
      <c r="B5" s="21"/>
    </row>
    <row r="6" spans="2:15" ht="16.5" x14ac:dyDescent="0.35">
      <c r="B6" s="58" t="s">
        <v>30</v>
      </c>
      <c r="C6" s="199">
        <f>EDATE(D6,-1)</f>
        <v>44713</v>
      </c>
      <c r="D6" s="199">
        <f t="shared" ref="D6:M6" si="0">EDATE(E6,-1)</f>
        <v>44743</v>
      </c>
      <c r="E6" s="199">
        <f t="shared" si="0"/>
        <v>44774</v>
      </c>
      <c r="F6" s="199">
        <f t="shared" si="0"/>
        <v>44805</v>
      </c>
      <c r="G6" s="199">
        <f t="shared" si="0"/>
        <v>44835</v>
      </c>
      <c r="H6" s="199">
        <f t="shared" si="0"/>
        <v>44866</v>
      </c>
      <c r="I6" s="199">
        <f t="shared" si="0"/>
        <v>44896</v>
      </c>
      <c r="J6" s="199">
        <f t="shared" si="0"/>
        <v>44927</v>
      </c>
      <c r="K6" s="199">
        <f t="shared" si="0"/>
        <v>44958</v>
      </c>
      <c r="L6" s="199">
        <f t="shared" si="0"/>
        <v>44986</v>
      </c>
      <c r="M6" s="199">
        <f t="shared" si="0"/>
        <v>45017</v>
      </c>
      <c r="N6" s="56">
        <v>45047</v>
      </c>
      <c r="O6" s="57" t="s">
        <v>365</v>
      </c>
    </row>
    <row r="7" spans="2:15" ht="37.5" customHeight="1" x14ac:dyDescent="0.35">
      <c r="B7" s="59" t="s">
        <v>112</v>
      </c>
      <c r="C7" s="63">
        <f t="shared" ref="C7:N9" si="1">IFERROR(INDEX(LocalOfferMonth,MATCH($B7,INDEX(LocalOfferMonth,,1),0),MATCH(C$6,INDEX(LocalOfferMonth,1,),0)),NA())</f>
        <v>2176</v>
      </c>
      <c r="D7" s="63">
        <f t="shared" si="1"/>
        <v>1341</v>
      </c>
      <c r="E7" s="63">
        <f t="shared" si="1"/>
        <v>1201</v>
      </c>
      <c r="F7" s="63">
        <f t="shared" si="1"/>
        <v>1685</v>
      </c>
      <c r="G7" s="63">
        <f t="shared" si="1"/>
        <v>1545</v>
      </c>
      <c r="H7" s="63">
        <f t="shared" si="1"/>
        <v>1727</v>
      </c>
      <c r="I7" s="63">
        <f t="shared" si="1"/>
        <v>1097</v>
      </c>
      <c r="J7" s="63">
        <f t="shared" si="1"/>
        <v>1271</v>
      </c>
      <c r="K7" s="63">
        <f t="shared" si="1"/>
        <v>1214</v>
      </c>
      <c r="L7" s="63">
        <f t="shared" si="1"/>
        <v>970</v>
      </c>
      <c r="M7" s="63">
        <f t="shared" si="1"/>
        <v>1160</v>
      </c>
      <c r="N7" s="63">
        <f t="shared" si="1"/>
        <v>1280</v>
      </c>
      <c r="O7" s="52"/>
    </row>
    <row r="8" spans="2:15" ht="37.5" customHeight="1" x14ac:dyDescent="0.35">
      <c r="B8" s="60" t="s">
        <v>113</v>
      </c>
      <c r="C8" s="63">
        <f t="shared" si="1"/>
        <v>967</v>
      </c>
      <c r="D8" s="63">
        <f t="shared" si="1"/>
        <v>779</v>
      </c>
      <c r="E8" s="63">
        <f t="shared" si="1"/>
        <v>703</v>
      </c>
      <c r="F8" s="63">
        <f t="shared" si="1"/>
        <v>797</v>
      </c>
      <c r="G8" s="63">
        <f t="shared" si="1"/>
        <v>674</v>
      </c>
      <c r="H8" s="63">
        <f t="shared" si="1"/>
        <v>739</v>
      </c>
      <c r="I8" s="63">
        <f t="shared" si="1"/>
        <v>519</v>
      </c>
      <c r="J8" s="63">
        <f t="shared" si="1"/>
        <v>598</v>
      </c>
      <c r="K8" s="63">
        <f t="shared" si="1"/>
        <v>580</v>
      </c>
      <c r="L8" s="63">
        <f t="shared" si="1"/>
        <v>472</v>
      </c>
      <c r="M8" s="63">
        <f t="shared" si="1"/>
        <v>335</v>
      </c>
      <c r="N8" s="63">
        <f t="shared" si="1"/>
        <v>851</v>
      </c>
      <c r="O8" s="62"/>
    </row>
    <row r="9" spans="2:15" ht="37.5" customHeight="1" x14ac:dyDescent="0.35">
      <c r="B9" s="61" t="s">
        <v>114</v>
      </c>
      <c r="C9" s="63">
        <f t="shared" si="1"/>
        <v>1209</v>
      </c>
      <c r="D9" s="63">
        <f t="shared" si="1"/>
        <v>562</v>
      </c>
      <c r="E9" s="63">
        <f t="shared" si="1"/>
        <v>498</v>
      </c>
      <c r="F9" s="63">
        <f t="shared" si="1"/>
        <v>888</v>
      </c>
      <c r="G9" s="63">
        <f t="shared" si="1"/>
        <v>871</v>
      </c>
      <c r="H9" s="63">
        <f t="shared" si="1"/>
        <v>988</v>
      </c>
      <c r="I9" s="63">
        <f t="shared" si="1"/>
        <v>578</v>
      </c>
      <c r="J9" s="63">
        <f t="shared" si="1"/>
        <v>673</v>
      </c>
      <c r="K9" s="63">
        <f t="shared" si="1"/>
        <v>634</v>
      </c>
      <c r="L9" s="63">
        <f t="shared" si="1"/>
        <v>498</v>
      </c>
      <c r="M9" s="63">
        <f t="shared" si="1"/>
        <v>133</v>
      </c>
      <c r="N9" s="63">
        <f t="shared" si="1"/>
        <v>420</v>
      </c>
      <c r="O9" s="62"/>
    </row>
    <row r="12" spans="2:15" ht="16" x14ac:dyDescent="0.35">
      <c r="B12" s="53" t="s">
        <v>139</v>
      </c>
      <c r="C12" s="54"/>
      <c r="D12" s="54"/>
      <c r="E12" s="54"/>
      <c r="F12" s="54"/>
      <c r="G12" s="54"/>
      <c r="H12" s="54"/>
      <c r="I12" s="55"/>
    </row>
    <row r="13" spans="2:15" x14ac:dyDescent="0.35">
      <c r="B13" s="303" t="s">
        <v>427</v>
      </c>
      <c r="C13" s="297"/>
      <c r="D13" s="297"/>
      <c r="E13" s="297"/>
      <c r="F13" s="297"/>
      <c r="G13" s="297"/>
      <c r="H13" s="297"/>
      <c r="I13" s="304"/>
    </row>
    <row r="14" spans="2:15" x14ac:dyDescent="0.35">
      <c r="B14" s="305"/>
      <c r="C14" s="297"/>
      <c r="D14" s="297"/>
      <c r="E14" s="297"/>
      <c r="F14" s="297"/>
      <c r="G14" s="297"/>
      <c r="H14" s="297"/>
      <c r="I14" s="304"/>
    </row>
    <row r="15" spans="2:15" x14ac:dyDescent="0.35">
      <c r="B15" s="305"/>
      <c r="C15" s="297"/>
      <c r="D15" s="297"/>
      <c r="E15" s="297"/>
      <c r="F15" s="297"/>
      <c r="G15" s="297"/>
      <c r="H15" s="297"/>
      <c r="I15" s="304"/>
    </row>
    <row r="16" spans="2:15" x14ac:dyDescent="0.35">
      <c r="B16" s="305"/>
      <c r="C16" s="297"/>
      <c r="D16" s="297"/>
      <c r="E16" s="297"/>
      <c r="F16" s="297"/>
      <c r="G16" s="297"/>
      <c r="H16" s="297"/>
      <c r="I16" s="304"/>
    </row>
    <row r="17" spans="2:9" x14ac:dyDescent="0.35">
      <c r="B17" s="305"/>
      <c r="C17" s="297"/>
      <c r="D17" s="297"/>
      <c r="E17" s="297"/>
      <c r="F17" s="297"/>
      <c r="G17" s="297"/>
      <c r="H17" s="297"/>
      <c r="I17" s="304"/>
    </row>
    <row r="18" spans="2:9" x14ac:dyDescent="0.35">
      <c r="B18" s="305"/>
      <c r="C18" s="297"/>
      <c r="D18" s="297"/>
      <c r="E18" s="297"/>
      <c r="F18" s="297"/>
      <c r="G18" s="297"/>
      <c r="H18" s="297"/>
      <c r="I18" s="304"/>
    </row>
    <row r="19" spans="2:9" x14ac:dyDescent="0.35">
      <c r="B19" s="306"/>
      <c r="C19" s="307"/>
      <c r="D19" s="307"/>
      <c r="E19" s="307"/>
      <c r="F19" s="307"/>
      <c r="G19" s="307"/>
      <c r="H19" s="307"/>
      <c r="I19" s="308"/>
    </row>
  </sheetData>
  <mergeCells count="1">
    <mergeCell ref="B13:I19"/>
  </mergeCells>
  <conditionalFormatting sqref="B12">
    <cfRule type="containsErrors" dxfId="1" priority="1">
      <formula>ISERROR(B12)</formula>
    </cfRule>
  </conditionalFormatting>
  <conditionalFormatting sqref="C6:N6">
    <cfRule type="containsErrors" dxfId="0" priority="2">
      <formula>ISERROR(C6)</formula>
    </cfRule>
  </conditionalFormatting>
  <hyperlinks>
    <hyperlink ref="O2" location="DashToLO" display="Dashboard &gt;" xr:uid="{62FD70F8-86FB-4B9C-8F3D-1D3D3F8A26B6}"/>
  </hyperlinks>
  <pageMargins left="0.7" right="0.7" top="0.75" bottom="0.75" header="0.3" footer="0.3"/>
  <pageSetup paperSize="9" orientation="portrait" r:id="rId1"/>
  <extLst>
    <ext xmlns:x14="http://schemas.microsoft.com/office/spreadsheetml/2009/9/main" uri="{05C60535-1F16-4fd2-B633-F4F36F0B64E0}">
      <x14:sparklineGroups xmlns:xm="http://schemas.microsoft.com/office/excel/2006/main">
        <x14:sparklineGroup displayEmptyCellsAs="gap" xr2:uid="{95C82D24-5CB5-4CA8-808A-24B0604454BB}">
          <x14:colorSeries rgb="FF376092"/>
          <x14:colorNegative rgb="FFD00000"/>
          <x14:colorAxis rgb="FF000000"/>
          <x14:colorMarkers rgb="FFD00000"/>
          <x14:colorFirst rgb="FFD00000"/>
          <x14:colorLast rgb="FFD00000"/>
          <x14:colorHigh rgb="FFD00000"/>
          <x14:colorLow rgb="FFD00000"/>
          <x14:sparklines>
            <x14:sparkline>
              <xm:f>'14 Local Offer'!C9:N9</xm:f>
              <xm:sqref>O9</xm:sqref>
            </x14:sparkline>
          </x14:sparklines>
        </x14:sparklineGroup>
        <x14:sparklineGroup displayEmptyCellsAs="gap" xr2:uid="{82FD1F05-590E-49E9-A77D-AE9531EBF69A}">
          <x14:colorSeries rgb="FF376092"/>
          <x14:colorNegative rgb="FFD00000"/>
          <x14:colorAxis rgb="FF000000"/>
          <x14:colorMarkers rgb="FFD00000"/>
          <x14:colorFirst rgb="FFD00000"/>
          <x14:colorLast rgb="FFD00000"/>
          <x14:colorHigh rgb="FFD00000"/>
          <x14:colorLow rgb="FFD00000"/>
          <x14:sparklines>
            <x14:sparkline>
              <xm:f>'14 Local Offer'!C8:N8</xm:f>
              <xm:sqref>O8</xm:sqref>
            </x14:sparkline>
          </x14:sparklines>
        </x14:sparklineGroup>
        <x14:sparklineGroup displayEmptyCellsAs="gap" xr2:uid="{773EBA49-9530-436C-BF49-2BA7ED54F2E0}">
          <x14:colorSeries rgb="FF376092"/>
          <x14:colorNegative rgb="FFD00000"/>
          <x14:colorAxis rgb="FF000000"/>
          <x14:colorMarkers rgb="FFD00000"/>
          <x14:colorFirst rgb="FFD00000"/>
          <x14:colorLast rgb="FFD00000"/>
          <x14:colorHigh rgb="FFD00000"/>
          <x14:colorLow rgb="FFD00000"/>
          <x14:sparklines>
            <x14:sparkline>
              <xm:f>'14 Local Offer'!C7:N7</xm:f>
              <xm:sqref>O7</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AAEFD-A59E-4808-A684-3970A2E9A1B6}">
  <dimension ref="A1:Y4"/>
  <sheetViews>
    <sheetView workbookViewId="0">
      <selection activeCell="W4" sqref="W4"/>
    </sheetView>
  </sheetViews>
  <sheetFormatPr defaultRowHeight="14.5" x14ac:dyDescent="0.35"/>
  <cols>
    <col min="1" max="1" width="14.1796875" bestFit="1" customWidth="1"/>
  </cols>
  <sheetData>
    <row r="1" spans="1:25" x14ac:dyDescent="0.35">
      <c r="B1" s="6">
        <v>44440</v>
      </c>
      <c r="C1" s="6">
        <v>44470</v>
      </c>
      <c r="D1" s="6">
        <v>44501</v>
      </c>
      <c r="E1" s="6">
        <v>44531</v>
      </c>
      <c r="F1" s="6">
        <v>44562</v>
      </c>
      <c r="G1" s="6">
        <v>44593</v>
      </c>
      <c r="H1" s="197">
        <v>44621</v>
      </c>
      <c r="I1" s="6">
        <v>44652</v>
      </c>
      <c r="J1" s="6">
        <v>44682</v>
      </c>
      <c r="K1" s="6">
        <v>44713</v>
      </c>
      <c r="L1" s="6">
        <v>44743</v>
      </c>
      <c r="M1" s="6">
        <v>44774</v>
      </c>
      <c r="N1" s="6">
        <v>44805</v>
      </c>
      <c r="O1" s="6">
        <v>44835</v>
      </c>
      <c r="P1" s="6">
        <v>44866</v>
      </c>
      <c r="Q1" s="6">
        <v>44896</v>
      </c>
      <c r="R1" s="6">
        <v>44927</v>
      </c>
      <c r="S1" s="6">
        <v>44958</v>
      </c>
      <c r="T1" s="6">
        <v>44986</v>
      </c>
      <c r="U1" s="6">
        <v>45017</v>
      </c>
      <c r="V1" s="6">
        <v>45047</v>
      </c>
      <c r="W1" s="6">
        <v>45078</v>
      </c>
      <c r="X1" s="6">
        <v>45108</v>
      </c>
      <c r="Y1" s="6">
        <v>45139</v>
      </c>
    </row>
    <row r="2" spans="1:25" x14ac:dyDescent="0.35">
      <c r="A2" t="s">
        <v>112</v>
      </c>
      <c r="B2">
        <v>1531</v>
      </c>
      <c r="C2">
        <v>1505</v>
      </c>
      <c r="D2">
        <v>2372</v>
      </c>
      <c r="E2">
        <v>1439</v>
      </c>
      <c r="F2">
        <v>2440</v>
      </c>
      <c r="G2">
        <v>2176</v>
      </c>
      <c r="H2" s="132">
        <v>2274</v>
      </c>
      <c r="I2">
        <v>1779</v>
      </c>
      <c r="J2">
        <v>2356</v>
      </c>
      <c r="K2">
        <v>2176</v>
      </c>
      <c r="L2">
        <v>1341</v>
      </c>
      <c r="M2">
        <v>1201</v>
      </c>
      <c r="N2">
        <v>1685</v>
      </c>
      <c r="O2">
        <v>1545</v>
      </c>
      <c r="P2">
        <v>1727</v>
      </c>
      <c r="Q2">
        <v>1097</v>
      </c>
      <c r="R2">
        <v>1271</v>
      </c>
      <c r="S2">
        <v>1214</v>
      </c>
      <c r="T2">
        <v>970</v>
      </c>
      <c r="U2">
        <v>1160</v>
      </c>
      <c r="V2">
        <v>1280</v>
      </c>
      <c r="W2">
        <v>1229</v>
      </c>
    </row>
    <row r="3" spans="1:25" x14ac:dyDescent="0.35">
      <c r="A3" t="s">
        <v>113</v>
      </c>
      <c r="B3">
        <v>614</v>
      </c>
      <c r="C3">
        <v>643</v>
      </c>
      <c r="D3">
        <v>881</v>
      </c>
      <c r="E3">
        <v>622</v>
      </c>
      <c r="F3">
        <v>1025</v>
      </c>
      <c r="G3">
        <v>1025</v>
      </c>
      <c r="H3" s="132">
        <v>856</v>
      </c>
      <c r="I3">
        <v>764</v>
      </c>
      <c r="J3">
        <v>893</v>
      </c>
      <c r="K3">
        <v>967</v>
      </c>
      <c r="L3">
        <v>779</v>
      </c>
      <c r="M3">
        <v>703</v>
      </c>
      <c r="N3">
        <v>797</v>
      </c>
      <c r="O3">
        <v>674</v>
      </c>
      <c r="P3">
        <v>739</v>
      </c>
      <c r="Q3">
        <v>519</v>
      </c>
      <c r="R3">
        <v>598</v>
      </c>
      <c r="S3">
        <v>580</v>
      </c>
      <c r="T3">
        <v>472</v>
      </c>
      <c r="U3">
        <v>335</v>
      </c>
      <c r="V3">
        <v>851</v>
      </c>
      <c r="W3">
        <v>828</v>
      </c>
    </row>
    <row r="4" spans="1:25" x14ac:dyDescent="0.35">
      <c r="A4" t="s">
        <v>114</v>
      </c>
      <c r="B4">
        <v>917</v>
      </c>
      <c r="C4">
        <v>871</v>
      </c>
      <c r="D4">
        <v>1491</v>
      </c>
      <c r="E4">
        <v>817</v>
      </c>
      <c r="F4">
        <v>1415</v>
      </c>
      <c r="G4">
        <v>1348</v>
      </c>
      <c r="H4" s="132">
        <v>1418</v>
      </c>
      <c r="I4">
        <v>1015</v>
      </c>
      <c r="J4">
        <v>1472</v>
      </c>
      <c r="K4">
        <v>1209</v>
      </c>
      <c r="L4">
        <v>562</v>
      </c>
      <c r="M4">
        <v>498</v>
      </c>
      <c r="N4">
        <v>888</v>
      </c>
      <c r="O4">
        <v>871</v>
      </c>
      <c r="P4">
        <v>988</v>
      </c>
      <c r="Q4">
        <v>578</v>
      </c>
      <c r="R4">
        <v>673</v>
      </c>
      <c r="S4">
        <v>634</v>
      </c>
      <c r="T4">
        <v>498</v>
      </c>
      <c r="U4">
        <v>133</v>
      </c>
      <c r="V4">
        <v>420</v>
      </c>
      <c r="W4">
        <v>375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C1E31-2E06-4E53-BC5D-EF55D67923C4}">
  <dimension ref="A1:R51"/>
  <sheetViews>
    <sheetView tabSelected="1" zoomScale="106" zoomScaleNormal="106" workbookViewId="0">
      <selection activeCell="B5" sqref="B5"/>
    </sheetView>
  </sheetViews>
  <sheetFormatPr defaultColWidth="9.1796875" defaultRowHeight="16.5" x14ac:dyDescent="0.45"/>
  <cols>
    <col min="1" max="1" width="1.54296875" style="12" customWidth="1"/>
    <col min="2" max="4" width="12" style="12" customWidth="1"/>
    <col min="5" max="5" width="10.7265625" style="12" customWidth="1"/>
    <col min="6" max="10" width="8.26953125" style="12" customWidth="1"/>
    <col min="11" max="11" width="10.26953125" style="12" customWidth="1"/>
    <col min="12" max="13" width="12" style="12" customWidth="1"/>
    <col min="14" max="14" width="3" style="12" customWidth="1"/>
    <col min="15" max="16" width="12" style="12" customWidth="1"/>
    <col min="17" max="17" width="16.26953125" style="12" customWidth="1"/>
    <col min="18" max="20" width="12" style="12" customWidth="1"/>
    <col min="21" max="21" width="1.1796875" style="12" customWidth="1"/>
    <col min="22" max="16384" width="9.1796875" style="12"/>
  </cols>
  <sheetData>
    <row r="1" spans="1:18" ht="5.25" customHeight="1" x14ac:dyDescent="0.45"/>
    <row r="2" spans="1:18" ht="74.25" customHeight="1" thickBot="1" x14ac:dyDescent="0.5">
      <c r="B2" s="121"/>
      <c r="C2" s="120"/>
      <c r="D2" s="120"/>
      <c r="E2" s="120"/>
      <c r="F2" s="259" t="s">
        <v>9</v>
      </c>
      <c r="G2" s="260"/>
      <c r="H2" s="260"/>
      <c r="I2" s="260"/>
      <c r="J2" s="260"/>
      <c r="K2" s="260"/>
      <c r="L2" s="260"/>
      <c r="M2" s="260"/>
      <c r="N2" s="260"/>
      <c r="O2" s="260"/>
      <c r="P2" s="260"/>
      <c r="Q2" s="121"/>
      <c r="R2" s="120"/>
    </row>
    <row r="3" spans="1:18" ht="6.75" customHeight="1" thickTop="1" x14ac:dyDescent="0.45"/>
    <row r="4" spans="1:18" x14ac:dyDescent="0.45">
      <c r="B4" s="239" t="s">
        <v>430</v>
      </c>
    </row>
    <row r="5" spans="1:18" x14ac:dyDescent="0.45">
      <c r="B5" s="125"/>
      <c r="C5" s="125"/>
      <c r="D5" s="125"/>
      <c r="E5" s="125"/>
      <c r="F5" s="125"/>
      <c r="G5" s="125"/>
      <c r="H5" s="125"/>
      <c r="I5" s="125"/>
      <c r="J5" s="125"/>
      <c r="K5" s="125"/>
      <c r="L5" s="125"/>
      <c r="M5" s="125"/>
      <c r="O5" s="125"/>
      <c r="P5" s="125"/>
      <c r="Q5" s="125"/>
      <c r="R5" s="125"/>
    </row>
    <row r="6" spans="1:18" ht="31.5" customHeight="1" x14ac:dyDescent="0.7">
      <c r="A6" s="123"/>
      <c r="B6" s="122" t="s">
        <v>10</v>
      </c>
      <c r="C6" s="47"/>
      <c r="D6" s="47"/>
      <c r="E6" s="47"/>
      <c r="F6" s="47"/>
      <c r="G6" s="47"/>
      <c r="H6" s="47"/>
      <c r="I6" s="47"/>
      <c r="J6" s="47"/>
      <c r="K6" s="47"/>
      <c r="L6" s="47"/>
      <c r="M6" s="177" t="s">
        <v>11</v>
      </c>
      <c r="N6" s="127"/>
      <c r="O6" s="122" t="s">
        <v>12</v>
      </c>
      <c r="P6" s="47"/>
      <c r="Q6" s="47"/>
      <c r="R6" s="177" t="s">
        <v>11</v>
      </c>
    </row>
    <row r="7" spans="1:18" x14ac:dyDescent="0.45">
      <c r="A7" s="123"/>
      <c r="M7" s="123"/>
      <c r="N7" s="127"/>
      <c r="R7" s="123"/>
    </row>
    <row r="8" spans="1:18" x14ac:dyDescent="0.45">
      <c r="A8" s="123"/>
      <c r="M8" s="123"/>
      <c r="N8" s="127"/>
      <c r="R8" s="123"/>
    </row>
    <row r="9" spans="1:18" x14ac:dyDescent="0.45">
      <c r="A9" s="123"/>
      <c r="M9" s="123"/>
      <c r="N9" s="127"/>
      <c r="R9" s="123"/>
    </row>
    <row r="10" spans="1:18" x14ac:dyDescent="0.45">
      <c r="A10" s="123"/>
      <c r="M10" s="123"/>
      <c r="N10" s="127"/>
      <c r="R10" s="123"/>
    </row>
    <row r="11" spans="1:18" x14ac:dyDescent="0.45">
      <c r="A11" s="123"/>
      <c r="M11" s="123"/>
      <c r="N11" s="127"/>
      <c r="R11" s="123"/>
    </row>
    <row r="12" spans="1:18" x14ac:dyDescent="0.45">
      <c r="A12" s="123"/>
      <c r="M12" s="123"/>
      <c r="N12" s="127"/>
      <c r="R12" s="123"/>
    </row>
    <row r="13" spans="1:18" x14ac:dyDescent="0.45">
      <c r="A13" s="123"/>
      <c r="M13" s="123"/>
      <c r="N13" s="127"/>
      <c r="R13" s="123"/>
    </row>
    <row r="14" spans="1:18" x14ac:dyDescent="0.45">
      <c r="A14" s="123"/>
      <c r="M14" s="123"/>
      <c r="N14" s="127"/>
      <c r="R14" s="123"/>
    </row>
    <row r="15" spans="1:18" x14ac:dyDescent="0.45">
      <c r="A15" s="123"/>
      <c r="M15" s="123"/>
      <c r="N15" s="127"/>
      <c r="R15" s="123"/>
    </row>
    <row r="16" spans="1:18" x14ac:dyDescent="0.45">
      <c r="A16" s="123"/>
      <c r="M16" s="123"/>
      <c r="N16" s="127"/>
      <c r="R16" s="123"/>
    </row>
    <row r="17" spans="1:18" x14ac:dyDescent="0.45">
      <c r="A17" s="123"/>
      <c r="B17" s="212"/>
      <c r="C17" s="211"/>
      <c r="D17" s="125"/>
      <c r="E17" s="125"/>
      <c r="F17" s="125"/>
      <c r="G17" s="125"/>
      <c r="H17" s="125"/>
      <c r="I17" s="125"/>
      <c r="J17" s="125"/>
      <c r="K17" s="125"/>
      <c r="L17" s="125"/>
      <c r="M17" s="126"/>
      <c r="N17" s="127"/>
      <c r="O17" s="212"/>
      <c r="P17" s="125"/>
      <c r="Q17" s="125"/>
      <c r="R17" s="126"/>
    </row>
    <row r="19" spans="1:18" ht="24.75" customHeight="1" x14ac:dyDescent="0.7">
      <c r="B19" s="128" t="s">
        <v>13</v>
      </c>
      <c r="C19" s="129"/>
      <c r="D19" s="129"/>
      <c r="E19" s="129"/>
      <c r="F19" s="129"/>
      <c r="G19" s="129"/>
      <c r="H19" s="129"/>
      <c r="I19" s="129"/>
      <c r="J19" s="129"/>
      <c r="K19" s="129"/>
      <c r="L19" s="129"/>
      <c r="M19" s="178" t="s">
        <v>11</v>
      </c>
      <c r="O19" s="128" t="s">
        <v>14</v>
      </c>
      <c r="P19" s="129"/>
      <c r="Q19" s="129"/>
      <c r="R19" s="178" t="s">
        <v>11</v>
      </c>
    </row>
    <row r="20" spans="1:18" x14ac:dyDescent="0.45">
      <c r="B20" s="130"/>
      <c r="M20" s="123"/>
      <c r="O20" s="169" t="s">
        <v>15</v>
      </c>
      <c r="P20" s="170"/>
      <c r="Q20" s="170"/>
      <c r="R20" s="171"/>
    </row>
    <row r="21" spans="1:18" x14ac:dyDescent="0.45">
      <c r="B21" s="130"/>
      <c r="M21" s="123"/>
      <c r="O21" s="169"/>
      <c r="P21" s="170"/>
      <c r="Q21" s="170"/>
      <c r="R21" s="171"/>
    </row>
    <row r="22" spans="1:18" x14ac:dyDescent="0.45">
      <c r="B22" s="130"/>
      <c r="M22" s="123"/>
      <c r="O22" s="172" t="s">
        <v>16</v>
      </c>
      <c r="P22" s="173"/>
      <c r="Q22" s="173" t="s">
        <v>17</v>
      </c>
      <c r="R22" s="174" t="s">
        <v>18</v>
      </c>
    </row>
    <row r="23" spans="1:18" x14ac:dyDescent="0.45">
      <c r="B23" s="130"/>
      <c r="M23" s="123"/>
      <c r="O23" s="169" t="s">
        <v>19</v>
      </c>
      <c r="P23" s="170"/>
      <c r="Q23" s="83">
        <v>1309</v>
      </c>
      <c r="R23" s="175">
        <v>35</v>
      </c>
    </row>
    <row r="24" spans="1:18" x14ac:dyDescent="0.45">
      <c r="B24" s="130"/>
      <c r="M24" s="123"/>
      <c r="O24" s="169" t="s">
        <v>20</v>
      </c>
      <c r="P24" s="170"/>
      <c r="Q24" s="83">
        <v>5842</v>
      </c>
      <c r="R24" s="175">
        <v>96</v>
      </c>
    </row>
    <row r="25" spans="1:18" x14ac:dyDescent="0.45">
      <c r="B25" s="130"/>
      <c r="M25" s="123"/>
      <c r="O25" s="169" t="s">
        <v>21</v>
      </c>
      <c r="P25" s="170"/>
      <c r="Q25" s="83">
        <v>13</v>
      </c>
      <c r="R25" s="175">
        <v>3</v>
      </c>
    </row>
    <row r="26" spans="1:18" x14ac:dyDescent="0.45">
      <c r="B26" s="130"/>
      <c r="M26" s="123"/>
      <c r="O26" s="169" t="s">
        <v>22</v>
      </c>
      <c r="P26" s="173"/>
      <c r="Q26" s="83">
        <v>107</v>
      </c>
      <c r="R26" s="175">
        <v>2</v>
      </c>
    </row>
    <row r="27" spans="1:18" x14ac:dyDescent="0.45">
      <c r="B27" s="130"/>
      <c r="M27" s="123"/>
      <c r="O27" s="172" t="s">
        <v>23</v>
      </c>
      <c r="P27" s="173"/>
      <c r="Q27" s="232">
        <f>SUM(Q23:Q26)</f>
        <v>7271</v>
      </c>
      <c r="R27" s="233">
        <f>SUM(R23:R26)</f>
        <v>136</v>
      </c>
    </row>
    <row r="28" spans="1:18" x14ac:dyDescent="0.45">
      <c r="B28" s="130"/>
      <c r="M28" s="123"/>
      <c r="O28" s="172"/>
      <c r="P28" s="173"/>
      <c r="Q28" s="83"/>
      <c r="R28" s="175"/>
    </row>
    <row r="29" spans="1:18" x14ac:dyDescent="0.45">
      <c r="B29" s="130"/>
      <c r="M29" s="123"/>
      <c r="O29" s="172" t="s">
        <v>24</v>
      </c>
      <c r="P29" s="173"/>
      <c r="Q29" s="83"/>
      <c r="R29" s="175"/>
    </row>
    <row r="30" spans="1:18" x14ac:dyDescent="0.45">
      <c r="B30" s="130"/>
      <c r="M30" s="123"/>
      <c r="O30" s="169" t="s">
        <v>19</v>
      </c>
      <c r="P30" s="170"/>
      <c r="Q30" s="83">
        <v>148</v>
      </c>
      <c r="R30" s="175">
        <v>8</v>
      </c>
    </row>
    <row r="31" spans="1:18" x14ac:dyDescent="0.45">
      <c r="B31" s="130"/>
      <c r="M31" s="123"/>
      <c r="O31" s="169" t="s">
        <v>20</v>
      </c>
      <c r="P31" s="170"/>
      <c r="Q31" s="83">
        <v>316</v>
      </c>
      <c r="R31" s="175">
        <v>6</v>
      </c>
    </row>
    <row r="32" spans="1:18" x14ac:dyDescent="0.45">
      <c r="B32" s="130"/>
      <c r="M32" s="123"/>
      <c r="O32" s="169" t="s">
        <v>21</v>
      </c>
      <c r="P32" s="170"/>
      <c r="Q32" s="83">
        <v>13</v>
      </c>
      <c r="R32" s="175">
        <v>3</v>
      </c>
    </row>
    <row r="33" spans="2:18" x14ac:dyDescent="0.45">
      <c r="B33" s="130"/>
      <c r="M33" s="123"/>
      <c r="O33" s="169" t="s">
        <v>22</v>
      </c>
      <c r="P33" s="170"/>
      <c r="Q33" s="83">
        <v>47</v>
      </c>
      <c r="R33" s="175">
        <v>1</v>
      </c>
    </row>
    <row r="34" spans="2:18" x14ac:dyDescent="0.45">
      <c r="B34" s="130"/>
      <c r="M34" s="123"/>
      <c r="O34" s="172" t="s">
        <v>23</v>
      </c>
      <c r="P34" s="173"/>
      <c r="Q34" s="232">
        <f>SUM(Q30:Q33)</f>
        <v>524</v>
      </c>
      <c r="R34" s="233">
        <f>SUM(R30:R33)</f>
        <v>18</v>
      </c>
    </row>
    <row r="35" spans="2:18" x14ac:dyDescent="0.45">
      <c r="B35" s="130"/>
      <c r="M35" s="123"/>
      <c r="O35" s="169"/>
      <c r="R35" s="175"/>
    </row>
    <row r="36" spans="2:18" x14ac:dyDescent="0.45">
      <c r="B36" s="130"/>
      <c r="M36" s="123"/>
      <c r="O36" s="172" t="s">
        <v>25</v>
      </c>
      <c r="P36" s="170"/>
      <c r="Q36" s="83"/>
      <c r="R36" s="175"/>
    </row>
    <row r="37" spans="2:18" x14ac:dyDescent="0.45">
      <c r="B37" s="130"/>
      <c r="M37" s="123"/>
      <c r="O37" s="169" t="s">
        <v>19</v>
      </c>
      <c r="P37" s="170"/>
      <c r="Q37" s="83">
        <v>753</v>
      </c>
      <c r="R37" s="175">
        <v>15</v>
      </c>
    </row>
    <row r="38" spans="2:18" x14ac:dyDescent="0.45">
      <c r="B38" s="130"/>
      <c r="M38" s="123"/>
      <c r="O38" s="169" t="s">
        <v>20</v>
      </c>
      <c r="P38" s="170"/>
      <c r="Q38" s="83">
        <v>1984</v>
      </c>
      <c r="R38" s="175">
        <v>36</v>
      </c>
    </row>
    <row r="39" spans="2:18" x14ac:dyDescent="0.45">
      <c r="B39" s="124"/>
      <c r="C39" s="125"/>
      <c r="D39" s="125"/>
      <c r="E39" s="125"/>
      <c r="F39" s="125"/>
      <c r="G39" s="125"/>
      <c r="H39" s="125"/>
      <c r="I39" s="125"/>
      <c r="J39" s="125"/>
      <c r="K39" s="125"/>
      <c r="L39" s="125"/>
      <c r="M39" s="126"/>
      <c r="O39" s="169" t="s">
        <v>21</v>
      </c>
      <c r="P39" s="170"/>
      <c r="Q39" s="83">
        <v>0</v>
      </c>
      <c r="R39" s="175">
        <v>0</v>
      </c>
    </row>
    <row r="40" spans="2:18" x14ac:dyDescent="0.45">
      <c r="O40" s="169" t="s">
        <v>22</v>
      </c>
      <c r="P40" s="170"/>
      <c r="Q40" s="83">
        <v>44</v>
      </c>
      <c r="R40" s="175">
        <v>1</v>
      </c>
    </row>
    <row r="41" spans="2:18" ht="25" x14ac:dyDescent="0.7">
      <c r="B41" s="128" t="s">
        <v>26</v>
      </c>
      <c r="C41" s="129"/>
      <c r="D41" s="129"/>
      <c r="E41" s="178" t="s">
        <v>11</v>
      </c>
      <c r="H41" s="128" t="s">
        <v>27</v>
      </c>
      <c r="I41" s="129"/>
      <c r="J41" s="129"/>
      <c r="K41" s="131"/>
      <c r="L41" s="129"/>
      <c r="M41" s="178" t="s">
        <v>28</v>
      </c>
      <c r="O41" s="235" t="s">
        <v>23</v>
      </c>
      <c r="P41" s="236"/>
      <c r="Q41" s="237">
        <f>SUM(Q37:Q40)</f>
        <v>2781</v>
      </c>
      <c r="R41" s="238">
        <f>SUM(R37:R40)</f>
        <v>52</v>
      </c>
    </row>
    <row r="42" spans="2:18" ht="16.5" customHeight="1" x14ac:dyDescent="0.45">
      <c r="B42" s="169" t="s">
        <v>29</v>
      </c>
      <c r="C42" s="170"/>
      <c r="E42" s="123"/>
      <c r="H42" s="256" t="s">
        <v>30</v>
      </c>
      <c r="I42" s="257"/>
      <c r="J42" s="257"/>
      <c r="K42" s="258"/>
      <c r="L42" s="258"/>
      <c r="M42" s="123"/>
    </row>
    <row r="43" spans="2:18" x14ac:dyDescent="0.45">
      <c r="B43" s="240"/>
      <c r="C43" s="170"/>
      <c r="E43" s="123"/>
      <c r="H43" s="256"/>
      <c r="I43" s="257"/>
      <c r="J43" s="257"/>
      <c r="K43" s="258"/>
      <c r="L43" s="258"/>
      <c r="M43" s="123"/>
    </row>
    <row r="44" spans="2:18" x14ac:dyDescent="0.45">
      <c r="B44" s="169"/>
      <c r="C44" s="176"/>
      <c r="E44" s="123"/>
      <c r="H44" s="130"/>
      <c r="M44" s="123"/>
    </row>
    <row r="45" spans="2:18" x14ac:dyDescent="0.45">
      <c r="B45" s="169" t="s">
        <v>31</v>
      </c>
      <c r="C45" s="176">
        <v>0.1444</v>
      </c>
      <c r="E45" s="123"/>
      <c r="H45" s="130"/>
      <c r="M45" s="123"/>
    </row>
    <row r="46" spans="2:18" x14ac:dyDescent="0.45">
      <c r="B46" s="169" t="s">
        <v>32</v>
      </c>
      <c r="C46" s="176">
        <v>3.9199999999999999E-2</v>
      </c>
      <c r="E46" s="123"/>
      <c r="H46" s="130"/>
      <c r="M46" s="123"/>
    </row>
    <row r="47" spans="2:18" ht="18" customHeight="1" x14ac:dyDescent="0.45">
      <c r="B47" s="124"/>
      <c r="C47" s="125"/>
      <c r="D47" s="125"/>
      <c r="E47" s="126"/>
      <c r="H47" s="124"/>
      <c r="I47" s="125"/>
      <c r="J47" s="125"/>
      <c r="K47" s="125"/>
      <c r="L47" s="125"/>
      <c r="M47" s="126"/>
    </row>
    <row r="48" spans="2:18" ht="14.25" customHeight="1" x14ac:dyDescent="0.45">
      <c r="H48" s="181"/>
      <c r="I48" s="181"/>
      <c r="J48" s="181"/>
      <c r="K48" s="181"/>
      <c r="L48" s="181"/>
      <c r="M48" s="181"/>
    </row>
    <row r="51" ht="16.5" customHeight="1" x14ac:dyDescent="0.45"/>
  </sheetData>
  <mergeCells count="2">
    <mergeCell ref="H42:L43"/>
    <mergeCell ref="F2:P2"/>
  </mergeCells>
  <hyperlinks>
    <hyperlink ref="M6" location="KPI4and7" display="Data&gt;" xr:uid="{980C8467-6D91-409C-961D-5B29497B5AA3}"/>
    <hyperlink ref="R6" location="AnnualReview" display="Data&gt;" xr:uid="{2C2CBF58-C2B9-4C60-8A27-14E7218664A2}"/>
    <hyperlink ref="M19" location="KPI2and3" display="Data&gt;" xr:uid="{7F20416A-A6BC-47A9-87FD-77D7D4E9ACBF}"/>
    <hyperlink ref="R19" location="KPI8exc" display="Data&gt;" xr:uid="{00710300-A200-46B5-A0C0-7B4C9AD617D4}"/>
    <hyperlink ref="E41" location="KPI9NEET" display="Data&gt;" xr:uid="{F1BAC713-A9BA-4FB3-8C3D-35F2CF1E505B}"/>
    <hyperlink ref="M41" location="KPI14Lo" display="Data&gt;" xr:uid="{8098BAC7-0A0A-43B2-AECE-183B23DD13B5}"/>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E50F3-5D1C-4A6C-B705-4D95E3B86B16}">
  <sheetPr>
    <tabColor rgb="FFFF0000"/>
  </sheetPr>
  <dimension ref="A1:N68"/>
  <sheetViews>
    <sheetView workbookViewId="0">
      <pane ySplit="1" topLeftCell="A35" activePane="bottomLeft" state="frozen"/>
      <selection pane="bottomLeft" activeCell="C61" sqref="C61"/>
    </sheetView>
  </sheetViews>
  <sheetFormatPr defaultColWidth="9.1796875" defaultRowHeight="16" x14ac:dyDescent="0.45"/>
  <cols>
    <col min="1" max="1" width="34.81640625" style="159" customWidth="1"/>
    <col min="2" max="2" width="38.26953125" style="159" customWidth="1"/>
    <col min="3" max="16384" width="9.1796875" style="159"/>
  </cols>
  <sheetData>
    <row r="1" spans="1:14" x14ac:dyDescent="0.45">
      <c r="A1" s="159" t="s">
        <v>33</v>
      </c>
      <c r="C1" s="160">
        <f>EDATE(D1,-1)</f>
        <v>44713</v>
      </c>
      <c r="D1" s="160">
        <f t="shared" ref="D1:M1" si="0">EDATE(E1,-1)</f>
        <v>44743</v>
      </c>
      <c r="E1" s="160">
        <f t="shared" si="0"/>
        <v>44774</v>
      </c>
      <c r="F1" s="160">
        <f t="shared" si="0"/>
        <v>44805</v>
      </c>
      <c r="G1" s="160">
        <f t="shared" si="0"/>
        <v>44835</v>
      </c>
      <c r="H1" s="160">
        <f t="shared" si="0"/>
        <v>44866</v>
      </c>
      <c r="I1" s="160">
        <f t="shared" si="0"/>
        <v>44896</v>
      </c>
      <c r="J1" s="160">
        <f t="shared" si="0"/>
        <v>44927</v>
      </c>
      <c r="K1" s="160">
        <f t="shared" si="0"/>
        <v>44958</v>
      </c>
      <c r="L1" s="160">
        <f t="shared" si="0"/>
        <v>44986</v>
      </c>
      <c r="M1" s="160">
        <f t="shared" si="0"/>
        <v>45017</v>
      </c>
      <c r="N1" s="161">
        <v>45047</v>
      </c>
    </row>
    <row r="2" spans="1:14" x14ac:dyDescent="0.45">
      <c r="A2" s="162" t="s">
        <v>10</v>
      </c>
      <c r="B2" s="162"/>
      <c r="C2" s="163"/>
      <c r="D2" s="163"/>
      <c r="E2" s="163"/>
      <c r="F2" s="163"/>
      <c r="G2" s="163"/>
      <c r="H2" s="163"/>
      <c r="I2" s="163"/>
      <c r="J2" s="163"/>
      <c r="K2" s="163"/>
      <c r="L2" s="163"/>
      <c r="M2" s="163"/>
      <c r="N2" s="164"/>
    </row>
    <row r="3" spans="1:14" x14ac:dyDescent="0.45">
      <c r="B3" s="159" t="s">
        <v>34</v>
      </c>
      <c r="C3" s="159">
        <f t="shared" ref="C3:N11" si="1">IFERROR(INDEX(EHCPMonthly,MATCH($B3,INDEX(EHCPMonthly,,1),0),MATCH(C$1,INDEX(EHCPMonthly,1,),0)),NA())</f>
        <v>55</v>
      </c>
      <c r="D3" s="159">
        <f t="shared" si="1"/>
        <v>63</v>
      </c>
      <c r="E3" s="159">
        <f t="shared" si="1"/>
        <v>63</v>
      </c>
      <c r="F3" s="159">
        <f t="shared" si="1"/>
        <v>88</v>
      </c>
      <c r="G3" s="159">
        <f t="shared" si="1"/>
        <v>61</v>
      </c>
      <c r="H3" s="159">
        <f t="shared" si="1"/>
        <v>56</v>
      </c>
      <c r="I3" s="159">
        <f t="shared" si="1"/>
        <v>33</v>
      </c>
      <c r="J3" s="159">
        <f t="shared" si="1"/>
        <v>50</v>
      </c>
      <c r="K3" s="159">
        <f t="shared" si="1"/>
        <v>70</v>
      </c>
      <c r="L3" s="159">
        <f t="shared" si="1"/>
        <v>51</v>
      </c>
      <c r="M3" s="159">
        <f t="shared" si="1"/>
        <v>23</v>
      </c>
      <c r="N3" s="159">
        <f t="shared" si="1"/>
        <v>48</v>
      </c>
    </row>
    <row r="4" spans="1:14" x14ac:dyDescent="0.45">
      <c r="B4" s="159" t="s">
        <v>35</v>
      </c>
      <c r="C4" s="159">
        <f t="shared" si="1"/>
        <v>10</v>
      </c>
      <c r="D4" s="159">
        <f t="shared" si="1"/>
        <v>11</v>
      </c>
      <c r="E4" s="159">
        <f t="shared" si="1"/>
        <v>10</v>
      </c>
      <c r="F4" s="159">
        <f t="shared" si="1"/>
        <v>12</v>
      </c>
      <c r="G4" s="159">
        <f t="shared" si="1"/>
        <v>7</v>
      </c>
      <c r="H4" s="159">
        <f t="shared" si="1"/>
        <v>6</v>
      </c>
      <c r="I4" s="159">
        <f t="shared" si="1"/>
        <v>1</v>
      </c>
      <c r="J4" s="159">
        <f t="shared" si="1"/>
        <v>3</v>
      </c>
      <c r="K4" s="159">
        <f t="shared" si="1"/>
        <v>2</v>
      </c>
      <c r="L4" s="159">
        <f t="shared" si="1"/>
        <v>0</v>
      </c>
      <c r="M4" s="159">
        <f t="shared" si="1"/>
        <v>0</v>
      </c>
      <c r="N4" s="159">
        <f t="shared" si="1"/>
        <v>0</v>
      </c>
    </row>
    <row r="5" spans="1:14" x14ac:dyDescent="0.45">
      <c r="B5" s="159" t="s">
        <v>36</v>
      </c>
      <c r="C5" s="165">
        <f t="shared" si="1"/>
        <v>0.182</v>
      </c>
      <c r="D5" s="165">
        <f t="shared" si="1"/>
        <v>0.17499999999999999</v>
      </c>
      <c r="E5" s="165">
        <f t="shared" si="1"/>
        <v>0.159</v>
      </c>
      <c r="F5" s="165">
        <f t="shared" si="1"/>
        <v>0.13600000000000001</v>
      </c>
      <c r="G5" s="165">
        <f t="shared" si="1"/>
        <v>0.11700000000000001</v>
      </c>
      <c r="H5" s="165">
        <f t="shared" si="1"/>
        <v>0.107</v>
      </c>
      <c r="I5" s="165">
        <f t="shared" si="1"/>
        <v>2.9000000000000001E-2</v>
      </c>
      <c r="J5" s="165">
        <f t="shared" si="1"/>
        <v>0.06</v>
      </c>
      <c r="K5" s="165">
        <f t="shared" si="1"/>
        <v>2.9000000000000001E-2</v>
      </c>
      <c r="L5" s="165">
        <f t="shared" si="1"/>
        <v>0</v>
      </c>
      <c r="M5" s="165">
        <f t="shared" si="1"/>
        <v>0</v>
      </c>
      <c r="N5" s="165">
        <f t="shared" si="1"/>
        <v>0</v>
      </c>
    </row>
    <row r="6" spans="1:14" x14ac:dyDescent="0.45">
      <c r="B6" s="159" t="s">
        <v>37</v>
      </c>
      <c r="C6" s="165">
        <f t="shared" si="1"/>
        <v>0.49</v>
      </c>
      <c r="D6" s="165">
        <f t="shared" si="1"/>
        <v>0.45800000000000002</v>
      </c>
      <c r="E6" s="165">
        <f t="shared" si="1"/>
        <v>0.43</v>
      </c>
      <c r="F6" s="165">
        <f t="shared" si="1"/>
        <v>0.13600000000000001</v>
      </c>
      <c r="G6" s="165">
        <f t="shared" si="1"/>
        <v>0.128</v>
      </c>
      <c r="H6" s="165">
        <f t="shared" si="1"/>
        <v>0.123</v>
      </c>
      <c r="I6" s="165">
        <f t="shared" si="1"/>
        <v>0.109</v>
      </c>
      <c r="J6" s="165">
        <f t="shared" si="1"/>
        <v>0.10100000000000001</v>
      </c>
      <c r="K6" s="165">
        <f t="shared" si="1"/>
        <v>8.6999999999999994E-2</v>
      </c>
      <c r="L6" s="165">
        <f t="shared" si="1"/>
        <v>7.5999999999999998E-2</v>
      </c>
      <c r="M6" s="165">
        <f t="shared" si="1"/>
        <v>0</v>
      </c>
      <c r="N6" s="165">
        <f t="shared" si="1"/>
        <v>0</v>
      </c>
    </row>
    <row r="7" spans="1:14" x14ac:dyDescent="0.45">
      <c r="B7" s="159" t="s">
        <v>38</v>
      </c>
      <c r="C7" s="165">
        <f t="shared" si="1"/>
        <v>0.14499999999999999</v>
      </c>
      <c r="D7" s="165">
        <f t="shared" si="1"/>
        <v>0.14299999999999999</v>
      </c>
      <c r="E7" s="165">
        <f t="shared" si="1"/>
        <v>0.20599999999999999</v>
      </c>
      <c r="F7" s="165">
        <f t="shared" si="1"/>
        <v>0.14899999999999999</v>
      </c>
      <c r="G7" s="165">
        <f t="shared" si="1"/>
        <v>0.25</v>
      </c>
      <c r="H7" s="165">
        <f t="shared" si="1"/>
        <v>0.14299999999999999</v>
      </c>
      <c r="I7" s="165">
        <f t="shared" si="1"/>
        <v>0.14699999999999999</v>
      </c>
      <c r="J7" s="165">
        <f t="shared" si="1"/>
        <v>0.04</v>
      </c>
      <c r="K7" s="165">
        <f t="shared" si="1"/>
        <v>5.7000000000000002E-2</v>
      </c>
      <c r="L7" s="165">
        <f t="shared" si="1"/>
        <v>3.9E-2</v>
      </c>
      <c r="M7" s="165">
        <f t="shared" si="1"/>
        <v>0.13</v>
      </c>
      <c r="N7" s="165">
        <f t="shared" si="1"/>
        <v>0</v>
      </c>
    </row>
    <row r="8" spans="1:14" x14ac:dyDescent="0.45">
      <c r="B8" s="159" t="s">
        <v>39</v>
      </c>
      <c r="C8" s="165">
        <f t="shared" si="1"/>
        <v>0.16400000000000001</v>
      </c>
      <c r="D8" s="165">
        <f t="shared" si="1"/>
        <v>0.17499999999999999</v>
      </c>
      <c r="E8" s="165">
        <f t="shared" si="1"/>
        <v>0.14299999999999999</v>
      </c>
      <c r="F8" s="165">
        <f t="shared" si="1"/>
        <v>0.253</v>
      </c>
      <c r="G8" s="165">
        <f t="shared" si="1"/>
        <v>0.16700000000000001</v>
      </c>
      <c r="H8" s="165">
        <f t="shared" si="1"/>
        <v>0.14299999999999999</v>
      </c>
      <c r="I8" s="165">
        <f t="shared" si="1"/>
        <v>0.20599999999999999</v>
      </c>
      <c r="J8" s="165">
        <f t="shared" si="1"/>
        <v>0.1</v>
      </c>
      <c r="K8" s="165">
        <f t="shared" si="1"/>
        <v>0.114</v>
      </c>
      <c r="L8" s="165">
        <f t="shared" si="1"/>
        <v>0.13700000000000001</v>
      </c>
      <c r="M8" s="165">
        <f t="shared" si="1"/>
        <v>0.17399999999999999</v>
      </c>
      <c r="N8" s="165">
        <f t="shared" si="1"/>
        <v>0.125</v>
      </c>
    </row>
    <row r="9" spans="1:14" x14ac:dyDescent="0.45">
      <c r="B9" s="159" t="s">
        <v>40</v>
      </c>
      <c r="C9" s="165">
        <f t="shared" si="1"/>
        <v>0.2</v>
      </c>
      <c r="D9" s="165">
        <f t="shared" si="1"/>
        <v>0.159</v>
      </c>
      <c r="E9" s="165">
        <f t="shared" si="1"/>
        <v>9.5000000000000001E-2</v>
      </c>
      <c r="F9" s="165">
        <f t="shared" si="1"/>
        <v>0.13800000000000001</v>
      </c>
      <c r="G9" s="165">
        <f t="shared" si="1"/>
        <v>0.2</v>
      </c>
      <c r="H9" s="165">
        <f t="shared" si="1"/>
        <v>0.125</v>
      </c>
      <c r="I9" s="165">
        <f t="shared" si="1"/>
        <v>0.38200000000000001</v>
      </c>
      <c r="J9" s="165">
        <f t="shared" si="1"/>
        <v>0.18</v>
      </c>
      <c r="K9" s="165">
        <f t="shared" si="1"/>
        <v>0.1</v>
      </c>
      <c r="L9" s="165">
        <f t="shared" si="1"/>
        <v>0.157</v>
      </c>
      <c r="M9" s="165">
        <f t="shared" si="1"/>
        <v>0.217</v>
      </c>
      <c r="N9" s="165">
        <f t="shared" si="1"/>
        <v>0.22900000000000001</v>
      </c>
    </row>
    <row r="10" spans="1:14" x14ac:dyDescent="0.45">
      <c r="B10" s="159" t="s">
        <v>41</v>
      </c>
      <c r="C10" s="165">
        <f t="shared" si="1"/>
        <v>0.182</v>
      </c>
      <c r="D10" s="165">
        <f t="shared" si="1"/>
        <v>0.159</v>
      </c>
      <c r="E10" s="165">
        <f t="shared" si="1"/>
        <v>0.159</v>
      </c>
      <c r="F10" s="165">
        <f t="shared" si="1"/>
        <v>0.161</v>
      </c>
      <c r="G10" s="165">
        <f t="shared" si="1"/>
        <v>0.11700000000000001</v>
      </c>
      <c r="H10" s="165">
        <f t="shared" si="1"/>
        <v>0.26800000000000002</v>
      </c>
      <c r="I10" s="165">
        <f t="shared" si="1"/>
        <v>5.8999999999999997E-2</v>
      </c>
      <c r="J10" s="165">
        <f t="shared" si="1"/>
        <v>0.32</v>
      </c>
      <c r="K10" s="165">
        <f t="shared" si="1"/>
        <v>0.3</v>
      </c>
      <c r="L10" s="165">
        <f t="shared" si="1"/>
        <v>0.23499999999999999</v>
      </c>
      <c r="M10" s="165">
        <f t="shared" si="1"/>
        <v>0.13</v>
      </c>
      <c r="N10" s="165">
        <f t="shared" si="1"/>
        <v>0.29199999999999998</v>
      </c>
    </row>
    <row r="11" spans="1:14" x14ac:dyDescent="0.45">
      <c r="B11" s="159" t="s">
        <v>42</v>
      </c>
      <c r="C11" s="165">
        <f t="shared" si="1"/>
        <v>0.127</v>
      </c>
      <c r="D11" s="165">
        <f t="shared" si="1"/>
        <v>0.19</v>
      </c>
      <c r="E11" s="165">
        <f t="shared" si="1"/>
        <v>0.23799999999999999</v>
      </c>
      <c r="F11" s="165">
        <f t="shared" si="1"/>
        <v>0.161</v>
      </c>
      <c r="G11" s="165">
        <f t="shared" si="1"/>
        <v>0.15</v>
      </c>
      <c r="H11" s="165">
        <f t="shared" si="1"/>
        <v>0.214</v>
      </c>
      <c r="I11" s="165">
        <f t="shared" si="1"/>
        <v>0.17599999999999999</v>
      </c>
      <c r="J11" s="165">
        <f t="shared" si="1"/>
        <v>0.3</v>
      </c>
      <c r="K11" s="165">
        <f t="shared" si="1"/>
        <v>0.4</v>
      </c>
      <c r="L11" s="165">
        <f t="shared" si="1"/>
        <v>0.43099999999999999</v>
      </c>
      <c r="M11" s="165">
        <f t="shared" si="1"/>
        <v>0.34799999999999998</v>
      </c>
      <c r="N11" s="165">
        <f t="shared" si="1"/>
        <v>0.35399999999999998</v>
      </c>
    </row>
    <row r="12" spans="1:14" x14ac:dyDescent="0.45">
      <c r="B12" s="159" t="s">
        <v>43</v>
      </c>
      <c r="C12" s="159" t="str">
        <f t="shared" ref="C12:N19" si="2">IFERROR(INDEX(EHCPMonthly,MATCH($B12,INDEX(EHCPMonthly,,1),0),MATCH(C$1,INDEX(EHCPMonthly,1,),0)),NA())</f>
        <v>27 Weeks 0 Day</v>
      </c>
      <c r="D12" s="159" t="str">
        <f t="shared" si="2"/>
        <v>28 Weeks 1 day</v>
      </c>
      <c r="E12" s="159" t="str">
        <f t="shared" si="2"/>
        <v>28 Weeks</v>
      </c>
      <c r="F12" s="159" t="str">
        <f t="shared" si="2"/>
        <v>26 Weeks  6 day</v>
      </c>
      <c r="G12" s="159" t="str">
        <f t="shared" si="2"/>
        <v>27 Weeks  5 day</v>
      </c>
      <c r="H12" s="159" t="str">
        <f t="shared" si="2"/>
        <v>29 Weeks  4 day</v>
      </c>
      <c r="I12" s="159" t="str">
        <f t="shared" si="2"/>
        <v>31 Weeks  4 day</v>
      </c>
      <c r="J12" s="159" t="str">
        <f t="shared" si="2"/>
        <v>33 Weeks  1 day</v>
      </c>
      <c r="K12" s="159" t="str">
        <f t="shared" si="2"/>
        <v>34 Weeks 4 days</v>
      </c>
      <c r="L12" s="159" t="str">
        <f t="shared" si="2"/>
        <v>35 Weeks 5 days</v>
      </c>
      <c r="M12" s="159" t="str">
        <f t="shared" si="2"/>
        <v>35 Weeks 3 days</v>
      </c>
      <c r="N12" s="159" t="str">
        <f t="shared" si="2"/>
        <v>34 Weeks 5 days</v>
      </c>
    </row>
    <row r="13" spans="1:14" x14ac:dyDescent="0.45">
      <c r="B13" s="159" t="s">
        <v>44</v>
      </c>
      <c r="C13" s="159">
        <f t="shared" si="2"/>
        <v>6642</v>
      </c>
      <c r="D13" s="159">
        <f t="shared" si="2"/>
        <v>6708</v>
      </c>
      <c r="E13" s="159">
        <f t="shared" si="2"/>
        <v>6764</v>
      </c>
      <c r="F13" s="159">
        <f t="shared" si="2"/>
        <v>6842</v>
      </c>
      <c r="G13" s="159">
        <f t="shared" si="2"/>
        <v>6916</v>
      </c>
      <c r="H13" s="159">
        <f t="shared" si="2"/>
        <v>6974</v>
      </c>
      <c r="I13" s="159">
        <f t="shared" si="2"/>
        <v>6946</v>
      </c>
      <c r="J13" s="159">
        <f t="shared" si="2"/>
        <v>6999</v>
      </c>
      <c r="K13" s="159">
        <f t="shared" si="2"/>
        <v>7065</v>
      </c>
      <c r="L13" s="159">
        <f t="shared" si="2"/>
        <v>7115</v>
      </c>
      <c r="M13" s="159">
        <f t="shared" si="2"/>
        <v>7128</v>
      </c>
      <c r="N13" s="159">
        <f t="shared" ref="N13:N19" si="3">IFERROR(INDEX(EHCPMonthly,MATCH($B13,INDEX(EHCPMonthly,,1),0),MATCH(N$1,INDEX(EHCPMonthly,1,),0)),NA())</f>
        <v>7187</v>
      </c>
    </row>
    <row r="14" spans="1:14" x14ac:dyDescent="0.45">
      <c r="B14" s="159" t="s">
        <v>45</v>
      </c>
      <c r="C14" s="159">
        <f t="shared" si="2"/>
        <v>119</v>
      </c>
      <c r="D14" s="159">
        <f t="shared" si="2"/>
        <v>138</v>
      </c>
      <c r="E14" s="159">
        <f t="shared" si="2"/>
        <v>150</v>
      </c>
      <c r="F14" s="159">
        <f t="shared" si="2"/>
        <v>27</v>
      </c>
      <c r="G14" s="159">
        <f t="shared" si="2"/>
        <v>33</v>
      </c>
      <c r="H14" s="159">
        <f t="shared" si="2"/>
        <v>44</v>
      </c>
      <c r="I14" s="159">
        <f t="shared" si="2"/>
        <v>48</v>
      </c>
      <c r="J14" s="159">
        <f t="shared" si="2"/>
        <v>57</v>
      </c>
      <c r="K14" s="159">
        <f t="shared" si="2"/>
        <v>71</v>
      </c>
      <c r="L14" s="159">
        <f t="shared" si="2"/>
        <v>78</v>
      </c>
      <c r="M14" s="159">
        <f t="shared" si="2"/>
        <v>70</v>
      </c>
      <c r="N14" s="159">
        <f t="shared" si="3"/>
        <v>85</v>
      </c>
    </row>
    <row r="15" spans="1:14" x14ac:dyDescent="0.45">
      <c r="B15" s="159" t="s">
        <v>46</v>
      </c>
      <c r="C15" s="159">
        <f t="shared" si="2"/>
        <v>2187</v>
      </c>
      <c r="D15" s="159">
        <f t="shared" si="2"/>
        <v>2219</v>
      </c>
      <c r="E15" s="159">
        <f t="shared" si="2"/>
        <v>2257</v>
      </c>
      <c r="F15" s="159">
        <f t="shared" si="2"/>
        <v>1925</v>
      </c>
      <c r="G15" s="159">
        <f t="shared" si="2"/>
        <v>1970</v>
      </c>
      <c r="H15" s="159">
        <f t="shared" si="2"/>
        <v>2002</v>
      </c>
      <c r="I15" s="159">
        <f t="shared" si="2"/>
        <v>2029</v>
      </c>
      <c r="J15" s="159">
        <f t="shared" si="2"/>
        <v>2070</v>
      </c>
      <c r="K15" s="159">
        <f t="shared" si="2"/>
        <v>2104</v>
      </c>
      <c r="L15" s="159">
        <f t="shared" si="2"/>
        <v>2137</v>
      </c>
      <c r="M15" s="159">
        <f t="shared" si="2"/>
        <v>2142</v>
      </c>
      <c r="N15" s="159">
        <f t="shared" si="3"/>
        <v>2173</v>
      </c>
    </row>
    <row r="16" spans="1:14" x14ac:dyDescent="0.45">
      <c r="B16" s="159" t="s">
        <v>47</v>
      </c>
      <c r="C16" s="159">
        <f t="shared" si="2"/>
        <v>2284</v>
      </c>
      <c r="D16" s="159">
        <f t="shared" si="2"/>
        <v>2299</v>
      </c>
      <c r="E16" s="159">
        <f t="shared" si="2"/>
        <v>2314</v>
      </c>
      <c r="F16" s="159">
        <f t="shared" si="2"/>
        <v>2389</v>
      </c>
      <c r="G16" s="159">
        <f t="shared" si="2"/>
        <v>2411</v>
      </c>
      <c r="H16" s="159">
        <f t="shared" si="2"/>
        <v>2423</v>
      </c>
      <c r="I16" s="159">
        <f t="shared" si="2"/>
        <v>2431</v>
      </c>
      <c r="J16" s="159">
        <f t="shared" si="2"/>
        <v>2438</v>
      </c>
      <c r="K16" s="159">
        <f t="shared" si="2"/>
        <v>2453</v>
      </c>
      <c r="L16" s="159">
        <f t="shared" si="2"/>
        <v>2466</v>
      </c>
      <c r="M16" s="159">
        <f t="shared" si="2"/>
        <v>2468</v>
      </c>
      <c r="N16" s="159">
        <f t="shared" si="3"/>
        <v>2480</v>
      </c>
    </row>
    <row r="17" spans="1:14" x14ac:dyDescent="0.45">
      <c r="B17" s="159" t="s">
        <v>48</v>
      </c>
      <c r="C17" s="159">
        <f t="shared" si="2"/>
        <v>2052</v>
      </c>
      <c r="D17" s="159">
        <f t="shared" si="2"/>
        <v>2052</v>
      </c>
      <c r="E17" s="159">
        <f t="shared" si="2"/>
        <v>2043</v>
      </c>
      <c r="F17" s="159">
        <f t="shared" si="2"/>
        <v>2501</v>
      </c>
      <c r="G17" s="159">
        <f t="shared" si="2"/>
        <v>2502</v>
      </c>
      <c r="H17" s="159">
        <f t="shared" si="2"/>
        <v>2505</v>
      </c>
      <c r="I17" s="159">
        <f t="shared" si="2"/>
        <v>2438</v>
      </c>
      <c r="J17" s="159">
        <f t="shared" si="2"/>
        <v>2434</v>
      </c>
      <c r="K17" s="159">
        <f t="shared" si="2"/>
        <v>2437</v>
      </c>
      <c r="L17" s="159">
        <f t="shared" si="2"/>
        <v>2434</v>
      </c>
      <c r="M17" s="159">
        <f t="shared" si="2"/>
        <v>2448</v>
      </c>
      <c r="N17" s="159">
        <f t="shared" si="3"/>
        <v>2449</v>
      </c>
    </row>
    <row r="18" spans="1:14" x14ac:dyDescent="0.45">
      <c r="B18" s="159" t="s">
        <v>49</v>
      </c>
      <c r="C18" s="165">
        <f t="shared" si="2"/>
        <v>0.49</v>
      </c>
      <c r="D18" s="165">
        <f t="shared" si="2"/>
        <v>0.56999999999999995</v>
      </c>
      <c r="E18" s="165">
        <f t="shared" si="2"/>
        <v>0.28999999999999998</v>
      </c>
      <c r="F18" s="165">
        <f t="shared" si="2"/>
        <v>0.36</v>
      </c>
      <c r="G18" s="165">
        <f t="shared" si="2"/>
        <v>0.44</v>
      </c>
      <c r="H18" s="165">
        <f t="shared" si="2"/>
        <v>0.35</v>
      </c>
      <c r="I18" s="165">
        <f t="shared" si="2"/>
        <v>0.48</v>
      </c>
      <c r="J18" s="165">
        <f t="shared" si="2"/>
        <v>0.31900000000000001</v>
      </c>
      <c r="K18" s="165">
        <f t="shared" si="2"/>
        <v>0.27300000000000002</v>
      </c>
      <c r="L18" s="165">
        <f t="shared" si="2"/>
        <v>0.42499999999999999</v>
      </c>
      <c r="M18" s="165" t="str">
        <f t="shared" si="2"/>
        <v xml:space="preserve"> - </v>
      </c>
      <c r="N18" s="165" t="str">
        <f t="shared" si="3"/>
        <v xml:space="preserve"> - </v>
      </c>
    </row>
    <row r="19" spans="1:14" x14ac:dyDescent="0.45">
      <c r="B19" s="159" t="s">
        <v>50</v>
      </c>
      <c r="C19" s="165">
        <f t="shared" si="2"/>
        <v>0.51</v>
      </c>
      <c r="D19" s="165">
        <f t="shared" si="2"/>
        <v>0.45</v>
      </c>
      <c r="E19" s="165">
        <f t="shared" si="2"/>
        <v>0.28000000000000003</v>
      </c>
      <c r="F19" s="165">
        <f t="shared" si="2"/>
        <v>0.48</v>
      </c>
      <c r="G19" s="165">
        <f t="shared" si="2"/>
        <v>0.72</v>
      </c>
      <c r="H19" s="165">
        <f t="shared" si="2"/>
        <v>0.78</v>
      </c>
      <c r="I19" s="165">
        <f t="shared" si="2"/>
        <v>0.6</v>
      </c>
      <c r="J19" s="165">
        <f t="shared" si="2"/>
        <v>0.6</v>
      </c>
      <c r="K19" s="165">
        <f t="shared" si="2"/>
        <v>0.5</v>
      </c>
      <c r="L19" s="165">
        <f t="shared" si="2"/>
        <v>0.49</v>
      </c>
      <c r="M19" s="165" t="str">
        <f t="shared" si="2"/>
        <v xml:space="preserve"> - </v>
      </c>
      <c r="N19" s="165" t="str">
        <f t="shared" si="3"/>
        <v xml:space="preserve"> - </v>
      </c>
    </row>
    <row r="20" spans="1:14" x14ac:dyDescent="0.45">
      <c r="A20" s="162" t="s">
        <v>18</v>
      </c>
      <c r="B20" s="162"/>
      <c r="C20" s="166"/>
      <c r="D20" s="166"/>
      <c r="E20" s="166"/>
      <c r="F20" s="166"/>
      <c r="G20" s="166"/>
      <c r="H20" s="166"/>
      <c r="I20" s="166"/>
      <c r="J20" s="166"/>
      <c r="K20" s="166"/>
      <c r="L20" s="166"/>
      <c r="M20" s="166"/>
      <c r="N20" s="162"/>
    </row>
    <row r="21" spans="1:14" x14ac:dyDescent="0.45">
      <c r="A21" s="159" t="s">
        <v>51</v>
      </c>
      <c r="B21" s="159" t="s">
        <v>52</v>
      </c>
      <c r="C21" s="159">
        <f t="shared" ref="C21:N29" si="4">IFERROR(INDEX(ExclusionMonth,MATCH($B21,INDEX(ExclusionMonth,,1),0),MATCH(C$1,INDEX(ExclusionMonth,1,),0)),NA())</f>
        <v>18</v>
      </c>
      <c r="D21" s="159">
        <f t="shared" si="4"/>
        <v>14</v>
      </c>
      <c r="E21" s="159">
        <f t="shared" si="4"/>
        <v>0</v>
      </c>
      <c r="F21" s="159">
        <f t="shared" si="4"/>
        <v>12</v>
      </c>
      <c r="G21" s="159">
        <f t="shared" si="4"/>
        <v>14</v>
      </c>
      <c r="H21" s="159">
        <f t="shared" si="4"/>
        <v>20</v>
      </c>
      <c r="I21" s="159">
        <f t="shared" si="4"/>
        <v>19</v>
      </c>
      <c r="J21" s="159">
        <f t="shared" si="4"/>
        <v>22</v>
      </c>
      <c r="K21" s="159">
        <f t="shared" si="4"/>
        <v>22</v>
      </c>
      <c r="L21" s="159">
        <f t="shared" si="4"/>
        <v>25</v>
      </c>
      <c r="M21" s="159">
        <f t="shared" si="4"/>
        <v>14</v>
      </c>
      <c r="N21" s="159">
        <f t="shared" si="4"/>
        <v>24</v>
      </c>
    </row>
    <row r="22" spans="1:14" x14ac:dyDescent="0.45">
      <c r="A22" s="159" t="s">
        <v>53</v>
      </c>
      <c r="B22" s="159" t="s">
        <v>54</v>
      </c>
      <c r="C22" s="159">
        <f t="shared" si="4"/>
        <v>11</v>
      </c>
      <c r="D22" s="159">
        <f t="shared" si="4"/>
        <v>12</v>
      </c>
      <c r="E22" s="159">
        <f t="shared" si="4"/>
        <v>0</v>
      </c>
      <c r="F22" s="159">
        <f t="shared" si="4"/>
        <v>11</v>
      </c>
      <c r="G22" s="159">
        <f t="shared" si="4"/>
        <v>14</v>
      </c>
      <c r="H22" s="159">
        <f t="shared" si="4"/>
        <v>19</v>
      </c>
      <c r="I22" s="159">
        <f t="shared" si="4"/>
        <v>17</v>
      </c>
      <c r="J22" s="159">
        <f t="shared" si="4"/>
        <v>16</v>
      </c>
      <c r="K22" s="159">
        <f t="shared" si="4"/>
        <v>13</v>
      </c>
      <c r="L22" s="159">
        <f t="shared" si="4"/>
        <v>12</v>
      </c>
      <c r="M22" s="159">
        <f t="shared" si="4"/>
        <v>4</v>
      </c>
      <c r="N22" s="159">
        <f t="shared" si="4"/>
        <v>0</v>
      </c>
    </row>
    <row r="23" spans="1:14" x14ac:dyDescent="0.45">
      <c r="A23" s="159" t="s">
        <v>55</v>
      </c>
      <c r="B23" s="159" t="s">
        <v>56</v>
      </c>
      <c r="C23" s="159">
        <f t="shared" si="4"/>
        <v>124</v>
      </c>
      <c r="D23" s="159">
        <f t="shared" si="4"/>
        <v>136</v>
      </c>
      <c r="E23" s="159">
        <f t="shared" si="4"/>
        <v>136</v>
      </c>
      <c r="F23" s="159">
        <f t="shared" si="4"/>
        <v>11</v>
      </c>
      <c r="G23" s="159">
        <f t="shared" si="4"/>
        <v>25</v>
      </c>
      <c r="H23" s="159">
        <f t="shared" si="4"/>
        <v>44</v>
      </c>
      <c r="I23" s="159">
        <f t="shared" si="4"/>
        <v>61</v>
      </c>
      <c r="J23" s="159">
        <f t="shared" si="4"/>
        <v>77</v>
      </c>
      <c r="K23" s="159">
        <f t="shared" si="4"/>
        <v>90</v>
      </c>
      <c r="L23" s="159">
        <f t="shared" si="4"/>
        <v>102</v>
      </c>
      <c r="M23" s="159">
        <f t="shared" si="4"/>
        <v>106</v>
      </c>
      <c r="N23" s="159">
        <f t="shared" si="4"/>
        <v>106</v>
      </c>
    </row>
    <row r="24" spans="1:14" x14ac:dyDescent="0.45">
      <c r="A24" s="159" t="s">
        <v>57</v>
      </c>
      <c r="B24" s="159" t="s">
        <v>58</v>
      </c>
      <c r="C24" s="159">
        <f t="shared" si="4"/>
        <v>1</v>
      </c>
      <c r="D24" s="159">
        <f t="shared" si="4"/>
        <v>0</v>
      </c>
      <c r="E24" s="159">
        <f t="shared" si="4"/>
        <v>0</v>
      </c>
      <c r="F24" s="159">
        <f t="shared" si="4"/>
        <v>4</v>
      </c>
      <c r="G24" s="159">
        <f t="shared" si="4"/>
        <v>1</v>
      </c>
      <c r="H24" s="159">
        <f t="shared" si="4"/>
        <v>2</v>
      </c>
      <c r="I24" s="159">
        <f t="shared" si="4"/>
        <v>2</v>
      </c>
      <c r="J24" s="159">
        <f t="shared" si="4"/>
        <v>2</v>
      </c>
      <c r="K24" s="159">
        <f t="shared" si="4"/>
        <v>1</v>
      </c>
      <c r="L24" s="159">
        <f t="shared" si="4"/>
        <v>1</v>
      </c>
      <c r="M24" s="159">
        <f t="shared" si="4"/>
        <v>0</v>
      </c>
      <c r="N24" s="159">
        <f t="shared" si="4"/>
        <v>0</v>
      </c>
    </row>
    <row r="25" spans="1:14" x14ac:dyDescent="0.45">
      <c r="A25" s="159" t="s">
        <v>59</v>
      </c>
      <c r="B25" s="159" t="s">
        <v>60</v>
      </c>
      <c r="C25" s="159">
        <f t="shared" si="4"/>
        <v>3</v>
      </c>
      <c r="D25" s="159">
        <f t="shared" si="4"/>
        <v>1</v>
      </c>
      <c r="E25" s="159">
        <f t="shared" si="4"/>
        <v>0</v>
      </c>
      <c r="F25" s="159">
        <f t="shared" si="4"/>
        <v>3</v>
      </c>
      <c r="G25" s="159">
        <f t="shared" si="4"/>
        <v>6</v>
      </c>
      <c r="H25" s="159">
        <f t="shared" si="4"/>
        <v>7</v>
      </c>
      <c r="I25" s="159">
        <f t="shared" si="4"/>
        <v>5</v>
      </c>
      <c r="J25" s="159">
        <f t="shared" si="4"/>
        <v>6</v>
      </c>
      <c r="K25" s="159">
        <f t="shared" si="4"/>
        <v>5</v>
      </c>
      <c r="L25" s="159">
        <f t="shared" si="4"/>
        <v>4</v>
      </c>
      <c r="M25" s="159">
        <f t="shared" si="4"/>
        <v>4</v>
      </c>
      <c r="N25" s="159">
        <f t="shared" si="4"/>
        <v>0</v>
      </c>
    </row>
    <row r="26" spans="1:14" x14ac:dyDescent="0.45">
      <c r="A26" s="159" t="s">
        <v>61</v>
      </c>
      <c r="B26" s="159" t="s">
        <v>17</v>
      </c>
      <c r="C26" s="159">
        <f t="shared" si="4"/>
        <v>646</v>
      </c>
      <c r="D26" s="159">
        <f t="shared" si="4"/>
        <v>550</v>
      </c>
      <c r="E26" s="159">
        <f t="shared" si="4"/>
        <v>0</v>
      </c>
      <c r="F26" s="159">
        <f t="shared" si="4"/>
        <v>561</v>
      </c>
      <c r="G26" s="159">
        <f t="shared" si="4"/>
        <v>668</v>
      </c>
      <c r="H26" s="159">
        <f t="shared" si="4"/>
        <v>918</v>
      </c>
      <c r="I26" s="159">
        <f t="shared" si="4"/>
        <v>490</v>
      </c>
      <c r="J26" s="159">
        <f t="shared" si="4"/>
        <v>759</v>
      </c>
      <c r="K26" s="159">
        <f t="shared" si="4"/>
        <v>724</v>
      </c>
      <c r="L26" s="159">
        <f t="shared" si="4"/>
        <v>934</v>
      </c>
      <c r="M26" s="159">
        <f t="shared" si="4"/>
        <v>367</v>
      </c>
      <c r="N26" s="159">
        <f t="shared" si="4"/>
        <v>665</v>
      </c>
    </row>
    <row r="27" spans="1:14" x14ac:dyDescent="0.45">
      <c r="A27" s="159" t="s">
        <v>62</v>
      </c>
      <c r="B27" s="159" t="s">
        <v>62</v>
      </c>
      <c r="C27" s="165">
        <f t="shared" si="4"/>
        <v>5.8999999999999997E-2</v>
      </c>
      <c r="D27" s="165">
        <f t="shared" si="4"/>
        <v>6.4100000000000004E-2</v>
      </c>
      <c r="E27" s="165">
        <f t="shared" si="4"/>
        <v>6.4100000000000004E-2</v>
      </c>
      <c r="F27" s="165">
        <f t="shared" si="4"/>
        <v>5.884080468209184E-3</v>
      </c>
      <c r="G27" s="165">
        <f t="shared" si="4"/>
        <v>1.2890436533741688E-2</v>
      </c>
      <c r="H27" s="165">
        <f t="shared" si="4"/>
        <v>2.2518931845356714E-2</v>
      </c>
      <c r="I27" s="165">
        <f t="shared" si="4"/>
        <v>2.7658324767678464E-2</v>
      </c>
      <c r="J27" s="165">
        <f t="shared" si="4"/>
        <v>3.5619139518785002E-2</v>
      </c>
      <c r="K27" s="165">
        <f t="shared" si="4"/>
        <v>4.3212854775439992E-2</v>
      </c>
      <c r="L27" s="165">
        <f t="shared" si="4"/>
        <v>5.3009166998804307E-2</v>
      </c>
      <c r="M27" s="165">
        <f t="shared" si="4"/>
        <v>5.685846741205345E-2</v>
      </c>
      <c r="N27" s="165">
        <f t="shared" si="4"/>
        <v>6.3833357806632962E-2</v>
      </c>
    </row>
    <row r="28" spans="1:14" x14ac:dyDescent="0.45">
      <c r="A28" s="159" t="s">
        <v>63</v>
      </c>
      <c r="B28" s="159" t="s">
        <v>64</v>
      </c>
      <c r="C28" s="159">
        <f t="shared" si="4"/>
        <v>40</v>
      </c>
      <c r="D28" s="159">
        <f t="shared" si="4"/>
        <v>45</v>
      </c>
      <c r="E28" s="159">
        <f t="shared" si="4"/>
        <v>0</v>
      </c>
      <c r="F28" s="159">
        <f t="shared" si="4"/>
        <v>62</v>
      </c>
      <c r="G28" s="159">
        <f t="shared" si="4"/>
        <v>63</v>
      </c>
      <c r="H28" s="159">
        <f t="shared" si="4"/>
        <v>92</v>
      </c>
      <c r="I28" s="159">
        <f t="shared" si="4"/>
        <v>53</v>
      </c>
      <c r="J28" s="159">
        <f t="shared" si="4"/>
        <v>45</v>
      </c>
      <c r="K28" s="159">
        <f t="shared" si="4"/>
        <v>43</v>
      </c>
      <c r="L28" s="159">
        <f t="shared" si="4"/>
        <v>47</v>
      </c>
      <c r="M28" s="159">
        <f t="shared" si="4"/>
        <v>13</v>
      </c>
      <c r="N28" s="159">
        <f t="shared" si="4"/>
        <v>21</v>
      </c>
    </row>
    <row r="29" spans="1:14" x14ac:dyDescent="0.45">
      <c r="A29" s="159" t="s">
        <v>65</v>
      </c>
      <c r="B29" s="159" t="s">
        <v>66</v>
      </c>
      <c r="C29" s="159">
        <f t="shared" si="4"/>
        <v>258</v>
      </c>
      <c r="D29" s="159">
        <f t="shared" si="4"/>
        <v>195</v>
      </c>
      <c r="E29" s="159">
        <f t="shared" si="4"/>
        <v>0</v>
      </c>
      <c r="F29" s="159">
        <f t="shared" si="4"/>
        <v>234</v>
      </c>
      <c r="G29" s="159">
        <f t="shared" si="4"/>
        <v>271</v>
      </c>
      <c r="H29" s="159">
        <f t="shared" si="4"/>
        <v>331</v>
      </c>
      <c r="I29" s="159">
        <f t="shared" si="4"/>
        <v>167</v>
      </c>
      <c r="J29" s="159">
        <f t="shared" si="4"/>
        <v>285</v>
      </c>
      <c r="K29" s="159">
        <f t="shared" si="4"/>
        <v>274</v>
      </c>
      <c r="L29" s="159">
        <f t="shared" si="4"/>
        <v>378</v>
      </c>
      <c r="M29" s="159">
        <f t="shared" si="4"/>
        <v>145</v>
      </c>
      <c r="N29" s="159">
        <f t="shared" si="4"/>
        <v>250</v>
      </c>
    </row>
    <row r="30" spans="1:14" x14ac:dyDescent="0.45">
      <c r="A30" s="159" t="s">
        <v>67</v>
      </c>
      <c r="B30" s="159" t="s">
        <v>68</v>
      </c>
      <c r="C30" s="165">
        <f t="shared" ref="C30:N39" si="5">IFERROR(INDEX(ExclusionMonth,MATCH($B30,INDEX(ExclusionMonth,,1),0),MATCH(C$1,INDEX(ExclusionMonth,1,),0)),NA())</f>
        <v>2.7000000000000001E-3</v>
      </c>
      <c r="D30" s="165">
        <f t="shared" si="5"/>
        <v>2.7000000000000001E-3</v>
      </c>
      <c r="E30" s="165">
        <f t="shared" si="5"/>
        <v>2.7000000000000001E-3</v>
      </c>
      <c r="F30" s="165">
        <f t="shared" si="5"/>
        <v>1.0131712259371835E-3</v>
      </c>
      <c r="G30" s="165">
        <f t="shared" si="5"/>
        <v>1.2664640324214793E-3</v>
      </c>
      <c r="H30" s="165">
        <f t="shared" si="5"/>
        <v>1.7730496453900709E-3</v>
      </c>
      <c r="I30" s="165">
        <f t="shared" si="5"/>
        <v>2.2796352583586625E-3</v>
      </c>
      <c r="J30" s="165">
        <f t="shared" si="5"/>
        <v>2.7862208713272541E-3</v>
      </c>
      <c r="K30" s="165">
        <f t="shared" si="5"/>
        <v>3.0395136778115501E-3</v>
      </c>
      <c r="L30" s="165">
        <f t="shared" si="5"/>
        <v>3.2928064842958462E-3</v>
      </c>
      <c r="M30" s="165">
        <f t="shared" si="5"/>
        <v>3.2928064842958462E-3</v>
      </c>
      <c r="N30" s="165">
        <f t="shared" si="5"/>
        <v>3.2928064842958462E-3</v>
      </c>
    </row>
    <row r="31" spans="1:14" x14ac:dyDescent="0.45">
      <c r="A31" s="159" t="s">
        <v>69</v>
      </c>
      <c r="B31" s="159" t="s">
        <v>70</v>
      </c>
      <c r="C31" s="165">
        <f t="shared" si="5"/>
        <v>2.5951557093425604E-3</v>
      </c>
      <c r="D31" s="165">
        <f t="shared" si="5"/>
        <v>2.5951557093425604E-3</v>
      </c>
      <c r="E31" s="165">
        <f t="shared" si="5"/>
        <v>2.5951557093425604E-3</v>
      </c>
      <c r="F31" s="165">
        <f t="shared" si="5"/>
        <v>2.3644388398486759E-4</v>
      </c>
      <c r="G31" s="165">
        <f t="shared" si="5"/>
        <v>7.0933165195460283E-4</v>
      </c>
      <c r="H31" s="165">
        <f t="shared" si="5"/>
        <v>1.2610340479192938E-3</v>
      </c>
      <c r="I31" s="165">
        <f t="shared" si="5"/>
        <v>1.6551071878940732E-3</v>
      </c>
      <c r="J31" s="165">
        <f t="shared" si="5"/>
        <v>2.1279949558638085E-3</v>
      </c>
      <c r="K31" s="165">
        <f t="shared" si="5"/>
        <v>2.5220680958385876E-3</v>
      </c>
      <c r="L31" s="165">
        <f t="shared" si="5"/>
        <v>2.8373266078184113E-3</v>
      </c>
      <c r="M31" s="165">
        <f t="shared" si="5"/>
        <v>3.1525851197982345E-3</v>
      </c>
      <c r="N31" s="165">
        <f t="shared" si="5"/>
        <v>3.1525851197982345E-3</v>
      </c>
    </row>
    <row r="32" spans="1:14" x14ac:dyDescent="0.45">
      <c r="A32" s="159" t="s">
        <v>71</v>
      </c>
      <c r="B32" s="159" t="s">
        <v>72</v>
      </c>
      <c r="C32" s="165">
        <f t="shared" si="5"/>
        <v>0.13202022890604206</v>
      </c>
      <c r="D32" s="165">
        <f t="shared" si="5"/>
        <v>0.14373170082512643</v>
      </c>
      <c r="E32" s="165">
        <f t="shared" si="5"/>
        <v>0.14373170082512643</v>
      </c>
      <c r="F32" s="165">
        <f t="shared" si="5"/>
        <v>1.5704154002026342E-2</v>
      </c>
      <c r="G32" s="165">
        <f t="shared" si="5"/>
        <v>3.1408308004052685E-2</v>
      </c>
      <c r="H32" s="165">
        <f t="shared" si="5"/>
        <v>5.4711246200607903E-2</v>
      </c>
      <c r="I32" s="165">
        <f t="shared" si="5"/>
        <v>6.8135764944275576E-2</v>
      </c>
      <c r="J32" s="165">
        <f t="shared" si="5"/>
        <v>7.9000000000000001E-2</v>
      </c>
      <c r="K32" s="165">
        <f t="shared" si="5"/>
        <v>8.9700000000000002E-2</v>
      </c>
      <c r="L32" s="165">
        <f t="shared" si="5"/>
        <v>0.10059999999999999</v>
      </c>
      <c r="M32" s="165">
        <f t="shared" si="5"/>
        <v>0.1031</v>
      </c>
      <c r="N32" s="165">
        <f t="shared" si="5"/>
        <v>1.1031</v>
      </c>
    </row>
    <row r="33" spans="1:14" x14ac:dyDescent="0.45">
      <c r="A33" s="159" t="s">
        <v>73</v>
      </c>
      <c r="B33" s="159" t="s">
        <v>74</v>
      </c>
      <c r="C33" s="165">
        <f t="shared" si="5"/>
        <v>0.17880622837370241</v>
      </c>
      <c r="D33" s="165">
        <f t="shared" si="5"/>
        <v>0.19290657439446368</v>
      </c>
      <c r="E33" s="165">
        <f t="shared" si="5"/>
        <v>0.19290657439446368</v>
      </c>
      <c r="F33" s="165">
        <f t="shared" si="5"/>
        <v>1.8442622950819672E-2</v>
      </c>
      <c r="G33" s="165">
        <f t="shared" si="5"/>
        <v>3.980138713745271E-2</v>
      </c>
      <c r="H33" s="165">
        <f t="shared" si="5"/>
        <v>6.5889029003783101E-2</v>
      </c>
      <c r="I33" s="165">
        <f t="shared" si="5"/>
        <v>7.9051071878940726E-2</v>
      </c>
      <c r="J33" s="165">
        <f t="shared" si="5"/>
        <v>0.10151324085750316</v>
      </c>
      <c r="K33" s="165">
        <f t="shared" si="5"/>
        <v>0.12310844892812106</v>
      </c>
      <c r="L33" s="165">
        <f t="shared" si="5"/>
        <v>0.15290037831021439</v>
      </c>
      <c r="M33" s="165">
        <f t="shared" si="5"/>
        <v>0.16432849936948299</v>
      </c>
      <c r="N33" s="165">
        <f t="shared" si="5"/>
        <v>0.18403215636822196</v>
      </c>
    </row>
    <row r="34" spans="1:14" x14ac:dyDescent="0.45">
      <c r="A34" s="159" t="s">
        <v>75</v>
      </c>
      <c r="B34" s="167" t="s">
        <v>76</v>
      </c>
      <c r="C34" s="159">
        <f t="shared" si="5"/>
        <v>2</v>
      </c>
      <c r="D34" s="159">
        <f t="shared" si="5"/>
        <v>2</v>
      </c>
      <c r="E34" s="159">
        <f t="shared" si="5"/>
        <v>0</v>
      </c>
      <c r="F34" s="159">
        <f t="shared" si="5"/>
        <v>5</v>
      </c>
      <c r="G34" s="159">
        <f t="shared" si="5"/>
        <v>1</v>
      </c>
      <c r="H34" s="159">
        <f t="shared" si="5"/>
        <v>2</v>
      </c>
      <c r="I34" s="159">
        <f t="shared" si="5"/>
        <v>2</v>
      </c>
      <c r="J34" s="159">
        <f t="shared" si="5"/>
        <v>2</v>
      </c>
      <c r="K34" s="159">
        <f t="shared" si="5"/>
        <v>2</v>
      </c>
      <c r="L34" s="159">
        <f t="shared" si="5"/>
        <v>3</v>
      </c>
      <c r="M34" s="159">
        <f t="shared" si="5"/>
        <v>0</v>
      </c>
      <c r="N34" s="159">
        <f t="shared" si="5"/>
        <v>0</v>
      </c>
    </row>
    <row r="35" spans="1:14" x14ac:dyDescent="0.45">
      <c r="A35" s="159" t="s">
        <v>77</v>
      </c>
      <c r="B35" s="167" t="s">
        <v>78</v>
      </c>
      <c r="C35" s="159">
        <f t="shared" si="5"/>
        <v>2</v>
      </c>
      <c r="D35" s="159">
        <f t="shared" si="5"/>
        <v>2</v>
      </c>
      <c r="E35" s="159">
        <f t="shared" si="5"/>
        <v>0</v>
      </c>
      <c r="F35" s="159">
        <f t="shared" si="5"/>
        <v>5</v>
      </c>
      <c r="G35" s="159">
        <f t="shared" si="5"/>
        <v>1</v>
      </c>
      <c r="H35" s="159">
        <f t="shared" si="5"/>
        <v>2</v>
      </c>
      <c r="I35" s="159">
        <f t="shared" si="5"/>
        <v>2</v>
      </c>
      <c r="J35" s="159">
        <f t="shared" si="5"/>
        <v>2</v>
      </c>
      <c r="K35" s="159">
        <f t="shared" si="5"/>
        <v>1</v>
      </c>
      <c r="L35" s="159">
        <f t="shared" si="5"/>
        <v>1</v>
      </c>
      <c r="M35" s="159">
        <f t="shared" si="5"/>
        <v>0</v>
      </c>
      <c r="N35" s="159">
        <f t="shared" si="5"/>
        <v>0</v>
      </c>
    </row>
    <row r="36" spans="1:14" x14ac:dyDescent="0.45">
      <c r="A36" s="159" t="s">
        <v>79</v>
      </c>
      <c r="B36" s="167" t="s">
        <v>80</v>
      </c>
      <c r="C36" s="159">
        <f t="shared" si="5"/>
        <v>0</v>
      </c>
      <c r="D36" s="159">
        <f t="shared" si="5"/>
        <v>0</v>
      </c>
      <c r="E36" s="159">
        <f t="shared" si="5"/>
        <v>0</v>
      </c>
      <c r="F36" s="159">
        <f t="shared" si="5"/>
        <v>0</v>
      </c>
      <c r="G36" s="159">
        <f t="shared" si="5"/>
        <v>0</v>
      </c>
      <c r="H36" s="159">
        <f t="shared" si="5"/>
        <v>0</v>
      </c>
      <c r="I36" s="159">
        <f t="shared" si="5"/>
        <v>0</v>
      </c>
      <c r="J36" s="159">
        <f t="shared" si="5"/>
        <v>0</v>
      </c>
      <c r="K36" s="159">
        <f t="shared" si="5"/>
        <v>0</v>
      </c>
      <c r="L36" s="159">
        <f t="shared" si="5"/>
        <v>1</v>
      </c>
      <c r="M36" s="159">
        <f t="shared" si="5"/>
        <v>0</v>
      </c>
      <c r="N36" s="159">
        <f t="shared" si="5"/>
        <v>0</v>
      </c>
    </row>
    <row r="37" spans="1:14" x14ac:dyDescent="0.45">
      <c r="A37" s="159" t="s">
        <v>81</v>
      </c>
      <c r="B37" s="167" t="s">
        <v>82</v>
      </c>
      <c r="C37" s="159">
        <f t="shared" si="5"/>
        <v>7</v>
      </c>
      <c r="D37" s="159">
        <f t="shared" si="5"/>
        <v>5</v>
      </c>
      <c r="E37" s="159">
        <f t="shared" si="5"/>
        <v>0</v>
      </c>
      <c r="F37" s="159">
        <f t="shared" si="5"/>
        <v>4</v>
      </c>
      <c r="G37" s="159">
        <f t="shared" si="5"/>
        <v>6</v>
      </c>
      <c r="H37" s="159">
        <f t="shared" si="5"/>
        <v>7</v>
      </c>
      <c r="I37" s="159">
        <f t="shared" si="5"/>
        <v>7</v>
      </c>
      <c r="J37" s="159">
        <f t="shared" si="5"/>
        <v>9</v>
      </c>
      <c r="K37" s="159">
        <f t="shared" si="5"/>
        <v>9</v>
      </c>
      <c r="L37" s="159">
        <f t="shared" si="5"/>
        <v>8</v>
      </c>
      <c r="M37" s="159">
        <f t="shared" si="5"/>
        <v>7</v>
      </c>
      <c r="N37" s="159">
        <f t="shared" si="5"/>
        <v>6</v>
      </c>
    </row>
    <row r="38" spans="1:14" x14ac:dyDescent="0.45">
      <c r="A38" s="159" t="s">
        <v>83</v>
      </c>
      <c r="B38" s="159" t="s">
        <v>84</v>
      </c>
      <c r="C38" s="159">
        <f t="shared" si="5"/>
        <v>5</v>
      </c>
      <c r="D38" s="159">
        <f t="shared" si="5"/>
        <v>4</v>
      </c>
      <c r="E38" s="159">
        <f t="shared" si="5"/>
        <v>0</v>
      </c>
      <c r="F38" s="159">
        <f t="shared" si="5"/>
        <v>3</v>
      </c>
      <c r="G38" s="159">
        <f t="shared" si="5"/>
        <v>6</v>
      </c>
      <c r="H38" s="159">
        <f t="shared" si="5"/>
        <v>7</v>
      </c>
      <c r="I38" s="159">
        <f t="shared" si="5"/>
        <v>5</v>
      </c>
      <c r="J38" s="159">
        <f t="shared" si="5"/>
        <v>6</v>
      </c>
      <c r="K38" s="159">
        <f t="shared" si="5"/>
        <v>5</v>
      </c>
      <c r="L38" s="159">
        <f t="shared" si="5"/>
        <v>4</v>
      </c>
      <c r="M38" s="159">
        <f t="shared" si="5"/>
        <v>4</v>
      </c>
      <c r="N38" s="159">
        <f t="shared" si="5"/>
        <v>0</v>
      </c>
    </row>
    <row r="39" spans="1:14" x14ac:dyDescent="0.45">
      <c r="A39" s="159" t="s">
        <v>85</v>
      </c>
      <c r="B39" s="159" t="s">
        <v>86</v>
      </c>
      <c r="C39" s="159">
        <f t="shared" si="5"/>
        <v>0</v>
      </c>
      <c r="D39" s="159">
        <f t="shared" si="5"/>
        <v>1</v>
      </c>
      <c r="E39" s="159">
        <f t="shared" si="5"/>
        <v>0</v>
      </c>
      <c r="F39" s="159">
        <f t="shared" si="5"/>
        <v>1</v>
      </c>
      <c r="G39" s="159">
        <f t="shared" si="5"/>
        <v>0</v>
      </c>
      <c r="H39" s="159">
        <f t="shared" si="5"/>
        <v>0</v>
      </c>
      <c r="I39" s="159">
        <f t="shared" si="5"/>
        <v>1</v>
      </c>
      <c r="J39" s="159">
        <f t="shared" si="5"/>
        <v>3</v>
      </c>
      <c r="K39" s="159">
        <f t="shared" si="5"/>
        <v>3</v>
      </c>
      <c r="L39" s="159">
        <f t="shared" si="5"/>
        <v>3</v>
      </c>
      <c r="M39" s="159">
        <f t="shared" si="5"/>
        <v>3</v>
      </c>
      <c r="N39" s="159">
        <f t="shared" si="5"/>
        <v>4</v>
      </c>
    </row>
    <row r="40" spans="1:14" x14ac:dyDescent="0.45">
      <c r="A40" s="159" t="s">
        <v>18</v>
      </c>
      <c r="B40" s="159" t="s">
        <v>87</v>
      </c>
      <c r="C40" s="159">
        <f t="shared" ref="C40:N52" si="6">IFERROR(INDEX(ExclusionMonth,MATCH($B40,INDEX(ExclusionMonth,,1),0),MATCH(C$1,INDEX(ExclusionMonth,1,),0)),NA())</f>
        <v>2</v>
      </c>
      <c r="D40" s="159">
        <f t="shared" si="6"/>
        <v>0</v>
      </c>
      <c r="E40" s="159">
        <f t="shared" si="6"/>
        <v>0</v>
      </c>
      <c r="F40" s="159">
        <f t="shared" si="6"/>
        <v>0</v>
      </c>
      <c r="G40" s="159">
        <f t="shared" si="6"/>
        <v>3</v>
      </c>
      <c r="H40" s="159">
        <f t="shared" si="6"/>
        <v>2</v>
      </c>
      <c r="I40" s="159">
        <f t="shared" si="6"/>
        <v>3</v>
      </c>
      <c r="J40" s="159">
        <f t="shared" si="6"/>
        <v>1</v>
      </c>
      <c r="K40" s="159">
        <f t="shared" si="6"/>
        <v>0</v>
      </c>
      <c r="L40" s="159">
        <f t="shared" si="6"/>
        <v>1</v>
      </c>
      <c r="M40" s="159">
        <f t="shared" si="6"/>
        <v>0</v>
      </c>
      <c r="N40" s="159">
        <f t="shared" si="6"/>
        <v>0</v>
      </c>
    </row>
    <row r="41" spans="1:14" x14ac:dyDescent="0.45">
      <c r="A41" s="159" t="s">
        <v>18</v>
      </c>
      <c r="B41" s="159" t="s">
        <v>88</v>
      </c>
      <c r="C41" s="159">
        <f t="shared" si="6"/>
        <v>1</v>
      </c>
      <c r="D41" s="159">
        <f t="shared" si="6"/>
        <v>1</v>
      </c>
      <c r="E41" s="159">
        <f t="shared" si="6"/>
        <v>0</v>
      </c>
      <c r="F41" s="159">
        <f t="shared" si="6"/>
        <v>2</v>
      </c>
      <c r="G41" s="159">
        <f t="shared" si="6"/>
        <v>1</v>
      </c>
      <c r="H41" s="159">
        <f t="shared" si="6"/>
        <v>1</v>
      </c>
      <c r="I41" s="159">
        <f t="shared" si="6"/>
        <v>1</v>
      </c>
      <c r="J41" s="159">
        <f t="shared" si="6"/>
        <v>1</v>
      </c>
      <c r="K41" s="159">
        <f t="shared" si="6"/>
        <v>0</v>
      </c>
      <c r="L41" s="159">
        <f t="shared" si="6"/>
        <v>0</v>
      </c>
      <c r="M41" s="159">
        <f t="shared" si="6"/>
        <v>0</v>
      </c>
      <c r="N41" s="159">
        <f t="shared" si="6"/>
        <v>0</v>
      </c>
    </row>
    <row r="42" spans="1:14" x14ac:dyDescent="0.45">
      <c r="A42" s="159" t="s">
        <v>18</v>
      </c>
      <c r="B42" s="159" t="s">
        <v>89</v>
      </c>
      <c r="C42" s="159">
        <f t="shared" si="6"/>
        <v>2</v>
      </c>
      <c r="D42" s="159">
        <f t="shared" si="6"/>
        <v>2</v>
      </c>
      <c r="E42" s="159">
        <f t="shared" si="6"/>
        <v>0</v>
      </c>
      <c r="F42" s="159">
        <f t="shared" si="6"/>
        <v>1</v>
      </c>
      <c r="G42" s="159">
        <f t="shared" si="6"/>
        <v>1</v>
      </c>
      <c r="H42" s="159">
        <f t="shared" si="6"/>
        <v>1</v>
      </c>
      <c r="I42" s="159">
        <f t="shared" si="6"/>
        <v>1</v>
      </c>
      <c r="J42" s="159">
        <f t="shared" si="6"/>
        <v>3</v>
      </c>
      <c r="K42" s="159">
        <f t="shared" si="6"/>
        <v>1</v>
      </c>
      <c r="L42" s="159">
        <f t="shared" si="6"/>
        <v>1</v>
      </c>
      <c r="M42" s="159">
        <f t="shared" si="6"/>
        <v>2</v>
      </c>
      <c r="N42" s="159">
        <f t="shared" si="6"/>
        <v>0</v>
      </c>
    </row>
    <row r="43" spans="1:14" x14ac:dyDescent="0.45">
      <c r="A43" s="159" t="s">
        <v>18</v>
      </c>
      <c r="B43" s="159" t="s">
        <v>90</v>
      </c>
      <c r="C43" s="159">
        <f t="shared" si="6"/>
        <v>5</v>
      </c>
      <c r="D43" s="159">
        <f t="shared" si="6"/>
        <v>7</v>
      </c>
      <c r="E43" s="159">
        <f t="shared" si="6"/>
        <v>0</v>
      </c>
      <c r="F43" s="159">
        <f t="shared" si="6"/>
        <v>3</v>
      </c>
      <c r="G43" s="159">
        <f t="shared" si="6"/>
        <v>4</v>
      </c>
      <c r="H43" s="159">
        <f t="shared" si="6"/>
        <v>8</v>
      </c>
      <c r="I43" s="159">
        <f t="shared" si="6"/>
        <v>7</v>
      </c>
      <c r="J43" s="159">
        <f t="shared" si="6"/>
        <v>7</v>
      </c>
      <c r="K43" s="159">
        <f t="shared" si="6"/>
        <v>7</v>
      </c>
      <c r="L43" s="159">
        <f t="shared" si="6"/>
        <v>6</v>
      </c>
      <c r="M43" s="159">
        <f t="shared" si="6"/>
        <v>0</v>
      </c>
      <c r="N43" s="159">
        <f t="shared" si="6"/>
        <v>0</v>
      </c>
    </row>
    <row r="44" spans="1:14" x14ac:dyDescent="0.45">
      <c r="A44" s="159" t="s">
        <v>18</v>
      </c>
      <c r="B44" s="159" t="s">
        <v>91</v>
      </c>
      <c r="C44" s="159">
        <f t="shared" si="6"/>
        <v>0</v>
      </c>
      <c r="D44" s="159">
        <f t="shared" si="6"/>
        <v>1</v>
      </c>
      <c r="E44" s="159">
        <f t="shared" si="6"/>
        <v>0</v>
      </c>
      <c r="F44" s="159">
        <f t="shared" si="6"/>
        <v>1</v>
      </c>
      <c r="G44" s="159">
        <f t="shared" si="6"/>
        <v>0</v>
      </c>
      <c r="H44" s="159">
        <f t="shared" si="6"/>
        <v>1</v>
      </c>
      <c r="I44" s="159">
        <f t="shared" si="6"/>
        <v>0</v>
      </c>
      <c r="J44" s="159">
        <f t="shared" si="6"/>
        <v>1</v>
      </c>
      <c r="K44" s="159">
        <f t="shared" si="6"/>
        <v>1</v>
      </c>
      <c r="L44" s="159">
        <f t="shared" si="6"/>
        <v>1</v>
      </c>
      <c r="M44" s="159">
        <f t="shared" si="6"/>
        <v>0</v>
      </c>
      <c r="N44" s="159">
        <f t="shared" si="6"/>
        <v>0</v>
      </c>
    </row>
    <row r="45" spans="1:14" x14ac:dyDescent="0.45">
      <c r="A45" s="159" t="s">
        <v>18</v>
      </c>
      <c r="B45" s="159" t="s">
        <v>92</v>
      </c>
      <c r="C45" s="159">
        <f t="shared" si="6"/>
        <v>4</v>
      </c>
      <c r="D45" s="159">
        <f t="shared" si="6"/>
        <v>3</v>
      </c>
      <c r="E45" s="159">
        <f t="shared" si="6"/>
        <v>0</v>
      </c>
      <c r="F45" s="159">
        <f t="shared" si="6"/>
        <v>2</v>
      </c>
      <c r="G45" s="159">
        <f t="shared" si="6"/>
        <v>5</v>
      </c>
      <c r="H45" s="159">
        <f t="shared" si="6"/>
        <v>6</v>
      </c>
      <c r="I45" s="159">
        <f t="shared" si="6"/>
        <v>4</v>
      </c>
      <c r="J45" s="159">
        <f t="shared" si="6"/>
        <v>3</v>
      </c>
      <c r="K45" s="159">
        <f t="shared" si="6"/>
        <v>4</v>
      </c>
      <c r="L45" s="159">
        <f t="shared" si="6"/>
        <v>3</v>
      </c>
      <c r="M45" s="159">
        <f t="shared" si="6"/>
        <v>2</v>
      </c>
      <c r="N45" s="159">
        <f t="shared" si="6"/>
        <v>0</v>
      </c>
    </row>
    <row r="46" spans="1:14" x14ac:dyDescent="0.45">
      <c r="A46" s="159" t="s">
        <v>18</v>
      </c>
      <c r="B46" s="159" t="s">
        <v>93</v>
      </c>
      <c r="C46" s="159">
        <f t="shared" si="6"/>
        <v>0</v>
      </c>
      <c r="D46" s="159">
        <f t="shared" si="6"/>
        <v>0</v>
      </c>
      <c r="E46" s="159">
        <f t="shared" si="6"/>
        <v>0</v>
      </c>
      <c r="F46" s="159">
        <f t="shared" si="6"/>
        <v>0</v>
      </c>
      <c r="G46" s="159">
        <f t="shared" si="6"/>
        <v>0</v>
      </c>
      <c r="H46" s="159">
        <f t="shared" si="6"/>
        <v>0</v>
      </c>
      <c r="I46" s="159">
        <f t="shared" si="6"/>
        <v>0</v>
      </c>
      <c r="J46" s="159">
        <f t="shared" si="6"/>
        <v>0</v>
      </c>
      <c r="K46" s="159">
        <f t="shared" si="6"/>
        <v>0</v>
      </c>
      <c r="L46" s="159">
        <f t="shared" si="6"/>
        <v>0</v>
      </c>
      <c r="M46" s="159">
        <f t="shared" si="6"/>
        <v>0</v>
      </c>
      <c r="N46" s="159">
        <f t="shared" si="6"/>
        <v>0</v>
      </c>
    </row>
    <row r="47" spans="1:14" x14ac:dyDescent="0.45">
      <c r="A47" s="159" t="s">
        <v>18</v>
      </c>
      <c r="B47" s="159" t="s">
        <v>94</v>
      </c>
      <c r="C47" s="159">
        <f t="shared" si="6"/>
        <v>1</v>
      </c>
      <c r="D47" s="159">
        <f t="shared" si="6"/>
        <v>0</v>
      </c>
      <c r="E47" s="159">
        <f t="shared" si="6"/>
        <v>0</v>
      </c>
      <c r="F47" s="159">
        <f t="shared" si="6"/>
        <v>2</v>
      </c>
      <c r="G47" s="159">
        <f t="shared" si="6"/>
        <v>0</v>
      </c>
      <c r="H47" s="159">
        <f t="shared" si="6"/>
        <v>0</v>
      </c>
      <c r="I47" s="159">
        <f t="shared" si="6"/>
        <v>0</v>
      </c>
      <c r="J47" s="159">
        <f t="shared" si="6"/>
        <v>0</v>
      </c>
      <c r="K47" s="159">
        <f t="shared" si="6"/>
        <v>0</v>
      </c>
      <c r="L47" s="159">
        <f t="shared" si="6"/>
        <v>0</v>
      </c>
      <c r="M47" s="159">
        <f t="shared" si="6"/>
        <v>0</v>
      </c>
      <c r="N47" s="159">
        <f t="shared" si="6"/>
        <v>0</v>
      </c>
    </row>
    <row r="48" spans="1:14" x14ac:dyDescent="0.45">
      <c r="A48" s="159" t="s">
        <v>18</v>
      </c>
      <c r="B48" s="159" t="s">
        <v>95</v>
      </c>
      <c r="C48" s="159">
        <f t="shared" si="6"/>
        <v>0</v>
      </c>
      <c r="D48" s="159">
        <f t="shared" si="6"/>
        <v>0</v>
      </c>
      <c r="E48" s="159">
        <f t="shared" si="6"/>
        <v>0</v>
      </c>
      <c r="F48" s="159">
        <f t="shared" si="6"/>
        <v>0</v>
      </c>
      <c r="G48" s="159">
        <f t="shared" si="6"/>
        <v>0</v>
      </c>
      <c r="H48" s="159">
        <f t="shared" si="6"/>
        <v>0</v>
      </c>
      <c r="I48" s="159">
        <f t="shared" si="6"/>
        <v>0</v>
      </c>
      <c r="J48" s="159">
        <f t="shared" si="6"/>
        <v>0</v>
      </c>
      <c r="K48" s="159">
        <f t="shared" si="6"/>
        <v>0</v>
      </c>
      <c r="L48" s="159">
        <f t="shared" si="6"/>
        <v>0</v>
      </c>
      <c r="M48" s="159">
        <f t="shared" si="6"/>
        <v>0</v>
      </c>
      <c r="N48" s="159">
        <f t="shared" si="6"/>
        <v>0</v>
      </c>
    </row>
    <row r="49" spans="1:14" x14ac:dyDescent="0.45">
      <c r="A49" s="159" t="s">
        <v>18</v>
      </c>
      <c r="B49" s="159" t="s">
        <v>96</v>
      </c>
      <c r="C49" s="159">
        <f t="shared" si="6"/>
        <v>0</v>
      </c>
      <c r="D49" s="159">
        <f t="shared" si="6"/>
        <v>0</v>
      </c>
      <c r="E49" s="159">
        <f t="shared" si="6"/>
        <v>0</v>
      </c>
      <c r="F49" s="159">
        <f t="shared" si="6"/>
        <v>0</v>
      </c>
      <c r="G49" s="159">
        <f t="shared" si="6"/>
        <v>0</v>
      </c>
      <c r="H49" s="159">
        <f t="shared" si="6"/>
        <v>0</v>
      </c>
      <c r="I49" s="159">
        <f t="shared" si="6"/>
        <v>0</v>
      </c>
      <c r="J49" s="159">
        <f t="shared" si="6"/>
        <v>0</v>
      </c>
      <c r="K49" s="159">
        <f t="shared" si="6"/>
        <v>0</v>
      </c>
      <c r="L49" s="159">
        <f t="shared" si="6"/>
        <v>0</v>
      </c>
      <c r="M49" s="159">
        <f t="shared" si="6"/>
        <v>0</v>
      </c>
      <c r="N49" s="159">
        <f t="shared" si="6"/>
        <v>0</v>
      </c>
    </row>
    <row r="50" spans="1:14" x14ac:dyDescent="0.45">
      <c r="A50" s="159" t="s">
        <v>18</v>
      </c>
      <c r="B50" s="159" t="s">
        <v>97</v>
      </c>
      <c r="C50" s="159">
        <f t="shared" si="6"/>
        <v>0</v>
      </c>
      <c r="D50" s="159">
        <f t="shared" si="6"/>
        <v>0</v>
      </c>
      <c r="E50" s="159">
        <f t="shared" si="6"/>
        <v>0</v>
      </c>
      <c r="F50" s="159">
        <f t="shared" si="6"/>
        <v>0</v>
      </c>
      <c r="G50" s="159">
        <f t="shared" si="6"/>
        <v>0</v>
      </c>
      <c r="H50" s="159">
        <f t="shared" si="6"/>
        <v>0</v>
      </c>
      <c r="I50" s="159">
        <f t="shared" si="6"/>
        <v>1</v>
      </c>
      <c r="J50" s="159">
        <f t="shared" si="6"/>
        <v>0</v>
      </c>
      <c r="K50" s="159">
        <f t="shared" si="6"/>
        <v>0</v>
      </c>
      <c r="L50" s="159">
        <f t="shared" si="6"/>
        <v>0</v>
      </c>
      <c r="M50" s="159">
        <f t="shared" si="6"/>
        <v>0</v>
      </c>
      <c r="N50" s="159">
        <f t="shared" si="6"/>
        <v>0</v>
      </c>
    </row>
    <row r="51" spans="1:14" x14ac:dyDescent="0.45">
      <c r="A51" s="159" t="s">
        <v>18</v>
      </c>
      <c r="B51" s="159" t="s">
        <v>98</v>
      </c>
      <c r="C51" s="159">
        <f t="shared" si="6"/>
        <v>0</v>
      </c>
      <c r="D51" s="159">
        <f t="shared" si="6"/>
        <v>0</v>
      </c>
      <c r="E51" s="159">
        <f t="shared" si="6"/>
        <v>0</v>
      </c>
      <c r="F51" s="159">
        <f t="shared" si="6"/>
        <v>0</v>
      </c>
      <c r="G51" s="159">
        <f t="shared" si="6"/>
        <v>0</v>
      </c>
      <c r="H51" s="159">
        <f t="shared" si="6"/>
        <v>0</v>
      </c>
      <c r="I51" s="159">
        <f t="shared" si="6"/>
        <v>1</v>
      </c>
      <c r="J51" s="159">
        <f t="shared" si="6"/>
        <v>0</v>
      </c>
      <c r="K51" s="159">
        <f t="shared" si="6"/>
        <v>0</v>
      </c>
      <c r="L51" s="159">
        <f t="shared" si="6"/>
        <v>0</v>
      </c>
      <c r="M51" s="159">
        <f t="shared" si="6"/>
        <v>0</v>
      </c>
      <c r="N51" s="159">
        <f t="shared" si="6"/>
        <v>0</v>
      </c>
    </row>
    <row r="52" spans="1:14" x14ac:dyDescent="0.45">
      <c r="A52" s="159" t="s">
        <v>17</v>
      </c>
      <c r="B52" s="159" t="s">
        <v>99</v>
      </c>
      <c r="C52" s="159">
        <f t="shared" si="6"/>
        <v>66</v>
      </c>
      <c r="D52" s="159">
        <f t="shared" si="6"/>
        <v>55</v>
      </c>
      <c r="E52" s="159">
        <f t="shared" si="6"/>
        <v>0</v>
      </c>
      <c r="F52" s="159">
        <f t="shared" si="6"/>
        <v>27</v>
      </c>
      <c r="G52" s="159">
        <f t="shared" si="6"/>
        <v>38</v>
      </c>
      <c r="H52" s="159">
        <f t="shared" si="6"/>
        <v>53</v>
      </c>
      <c r="I52" s="159">
        <f t="shared" si="6"/>
        <v>22</v>
      </c>
      <c r="J52" s="159">
        <f t="shared" si="6"/>
        <v>26</v>
      </c>
      <c r="K52" s="159">
        <f t="shared" si="6"/>
        <v>24</v>
      </c>
      <c r="L52" s="159">
        <f t="shared" si="6"/>
        <v>43</v>
      </c>
      <c r="M52" s="159">
        <f t="shared" si="6"/>
        <v>16</v>
      </c>
      <c r="N52" s="159">
        <f t="shared" si="6"/>
        <v>38</v>
      </c>
    </row>
    <row r="53" spans="1:14" x14ac:dyDescent="0.45">
      <c r="A53" s="159" t="s">
        <v>17</v>
      </c>
      <c r="B53" s="159" t="s">
        <v>100</v>
      </c>
      <c r="C53" s="159">
        <f t="shared" ref="C53:N63" si="7">IFERROR(INDEX(ExclusionMonth,MATCH($B53,INDEX(ExclusionMonth,,1),0),MATCH(C$1,INDEX(ExclusionMonth,1,),0)),NA())</f>
        <v>14</v>
      </c>
      <c r="D53" s="159">
        <f t="shared" si="7"/>
        <v>12</v>
      </c>
      <c r="E53" s="159">
        <f t="shared" si="7"/>
        <v>0</v>
      </c>
      <c r="F53" s="159">
        <f t="shared" si="7"/>
        <v>20</v>
      </c>
      <c r="G53" s="159">
        <f t="shared" si="7"/>
        <v>20</v>
      </c>
      <c r="H53" s="159">
        <f t="shared" si="7"/>
        <v>22</v>
      </c>
      <c r="I53" s="159">
        <f t="shared" si="7"/>
        <v>14</v>
      </c>
      <c r="J53" s="159">
        <f t="shared" si="7"/>
        <v>14</v>
      </c>
      <c r="K53" s="159">
        <f t="shared" si="7"/>
        <v>8</v>
      </c>
      <c r="L53" s="159">
        <f t="shared" si="7"/>
        <v>12</v>
      </c>
      <c r="M53" s="159">
        <f t="shared" si="7"/>
        <v>4</v>
      </c>
      <c r="N53" s="159">
        <f t="shared" si="7"/>
        <v>8</v>
      </c>
    </row>
    <row r="54" spans="1:14" x14ac:dyDescent="0.45">
      <c r="A54" s="159" t="s">
        <v>17</v>
      </c>
      <c r="B54" s="159" t="s">
        <v>101</v>
      </c>
      <c r="C54" s="159">
        <f t="shared" si="7"/>
        <v>72</v>
      </c>
      <c r="D54" s="159">
        <f t="shared" si="7"/>
        <v>58</v>
      </c>
      <c r="E54" s="159">
        <f t="shared" si="7"/>
        <v>0</v>
      </c>
      <c r="F54" s="159">
        <f t="shared" si="7"/>
        <v>69</v>
      </c>
      <c r="G54" s="159">
        <f t="shared" si="7"/>
        <v>83</v>
      </c>
      <c r="H54" s="159">
        <f t="shared" si="7"/>
        <v>74</v>
      </c>
      <c r="I54" s="159">
        <f t="shared" si="7"/>
        <v>45</v>
      </c>
      <c r="J54" s="159">
        <f t="shared" si="7"/>
        <v>78</v>
      </c>
      <c r="K54" s="159">
        <f t="shared" si="7"/>
        <v>64</v>
      </c>
      <c r="L54" s="159">
        <f t="shared" si="7"/>
        <v>105</v>
      </c>
      <c r="M54" s="159">
        <f t="shared" si="7"/>
        <v>36</v>
      </c>
      <c r="N54" s="159">
        <f t="shared" si="7"/>
        <v>69</v>
      </c>
    </row>
    <row r="55" spans="1:14" x14ac:dyDescent="0.45">
      <c r="A55" s="159" t="s">
        <v>17</v>
      </c>
      <c r="B55" s="159" t="s">
        <v>102</v>
      </c>
      <c r="C55" s="159">
        <f t="shared" si="7"/>
        <v>281</v>
      </c>
      <c r="D55" s="159">
        <f t="shared" si="7"/>
        <v>255</v>
      </c>
      <c r="E55" s="159">
        <f t="shared" si="7"/>
        <v>0</v>
      </c>
      <c r="F55" s="159">
        <f t="shared" si="7"/>
        <v>235</v>
      </c>
      <c r="G55" s="159">
        <f t="shared" si="7"/>
        <v>293</v>
      </c>
      <c r="H55" s="159">
        <f t="shared" si="7"/>
        <v>436</v>
      </c>
      <c r="I55" s="159">
        <f t="shared" si="7"/>
        <v>245</v>
      </c>
      <c r="J55" s="159">
        <f t="shared" si="7"/>
        <v>403</v>
      </c>
      <c r="K55" s="159">
        <f t="shared" si="7"/>
        <v>383</v>
      </c>
      <c r="L55" s="159">
        <f t="shared" si="7"/>
        <v>466</v>
      </c>
      <c r="M55" s="159">
        <f t="shared" si="7"/>
        <v>191</v>
      </c>
      <c r="N55" s="159">
        <f t="shared" si="7"/>
        <v>354</v>
      </c>
    </row>
    <row r="56" spans="1:14" x14ac:dyDescent="0.45">
      <c r="A56" s="159" t="s">
        <v>17</v>
      </c>
      <c r="B56" s="159" t="s">
        <v>103</v>
      </c>
      <c r="C56" s="159">
        <f t="shared" si="7"/>
        <v>20</v>
      </c>
      <c r="D56" s="159">
        <f t="shared" si="7"/>
        <v>24</v>
      </c>
      <c r="E56" s="159">
        <f t="shared" si="7"/>
        <v>0</v>
      </c>
      <c r="F56" s="159">
        <f t="shared" si="7"/>
        <v>33</v>
      </c>
      <c r="G56" s="159">
        <f t="shared" si="7"/>
        <v>27</v>
      </c>
      <c r="H56" s="159">
        <f t="shared" si="7"/>
        <v>56</v>
      </c>
      <c r="I56" s="159">
        <f t="shared" si="7"/>
        <v>34</v>
      </c>
      <c r="J56" s="159">
        <f t="shared" si="7"/>
        <v>30</v>
      </c>
      <c r="K56" s="159">
        <f t="shared" si="7"/>
        <v>35</v>
      </c>
      <c r="L56" s="159">
        <f t="shared" si="7"/>
        <v>35</v>
      </c>
      <c r="M56" s="159">
        <f t="shared" si="7"/>
        <v>9</v>
      </c>
      <c r="N56" s="159">
        <f t="shared" si="7"/>
        <v>13</v>
      </c>
    </row>
    <row r="57" spans="1:14" x14ac:dyDescent="0.45">
      <c r="A57" s="159" t="s">
        <v>17</v>
      </c>
      <c r="B57" s="159" t="s">
        <v>104</v>
      </c>
      <c r="C57" s="159">
        <f t="shared" si="7"/>
        <v>180</v>
      </c>
      <c r="D57" s="159">
        <f t="shared" si="7"/>
        <v>137</v>
      </c>
      <c r="E57" s="159">
        <f t="shared" si="7"/>
        <v>0</v>
      </c>
      <c r="F57" s="159">
        <f t="shared" si="7"/>
        <v>158</v>
      </c>
      <c r="G57" s="159">
        <f t="shared" si="7"/>
        <v>175</v>
      </c>
      <c r="H57" s="159">
        <f t="shared" si="7"/>
        <v>247</v>
      </c>
      <c r="I57" s="159">
        <f t="shared" si="7"/>
        <v>117</v>
      </c>
      <c r="J57" s="159">
        <f t="shared" si="7"/>
        <v>207</v>
      </c>
      <c r="K57" s="159">
        <f t="shared" si="7"/>
        <v>210</v>
      </c>
      <c r="L57" s="159">
        <f t="shared" si="7"/>
        <v>272</v>
      </c>
      <c r="M57" s="159">
        <f t="shared" si="7"/>
        <v>109</v>
      </c>
      <c r="N57" s="159">
        <f t="shared" si="7"/>
        <v>172</v>
      </c>
    </row>
    <row r="58" spans="1:14" x14ac:dyDescent="0.45">
      <c r="A58" s="159" t="s">
        <v>17</v>
      </c>
      <c r="B58" s="159" t="s">
        <v>105</v>
      </c>
      <c r="C58" s="159">
        <f t="shared" si="7"/>
        <v>0</v>
      </c>
      <c r="D58" s="159">
        <f t="shared" si="7"/>
        <v>0</v>
      </c>
      <c r="E58" s="159">
        <f t="shared" si="7"/>
        <v>0</v>
      </c>
      <c r="F58" s="159">
        <f t="shared" si="7"/>
        <v>0</v>
      </c>
      <c r="G58" s="159">
        <f t="shared" si="7"/>
        <v>0</v>
      </c>
      <c r="H58" s="159">
        <f t="shared" si="7"/>
        <v>0</v>
      </c>
      <c r="I58" s="159">
        <f t="shared" si="7"/>
        <v>0</v>
      </c>
      <c r="J58" s="159">
        <f t="shared" si="7"/>
        <v>0</v>
      </c>
      <c r="K58" s="159">
        <f t="shared" si="7"/>
        <v>0</v>
      </c>
      <c r="L58" s="159">
        <f t="shared" si="7"/>
        <v>0</v>
      </c>
      <c r="M58" s="159">
        <f t="shared" si="7"/>
        <v>0</v>
      </c>
      <c r="N58" s="159">
        <f t="shared" si="7"/>
        <v>0</v>
      </c>
    </row>
    <row r="59" spans="1:14" x14ac:dyDescent="0.45">
      <c r="A59" s="159" t="s">
        <v>17</v>
      </c>
      <c r="B59" s="159" t="s">
        <v>106</v>
      </c>
      <c r="C59" s="159">
        <f t="shared" si="7"/>
        <v>1</v>
      </c>
      <c r="D59" s="159">
        <f t="shared" si="7"/>
        <v>1</v>
      </c>
      <c r="E59" s="159">
        <f t="shared" si="7"/>
        <v>0</v>
      </c>
      <c r="F59" s="159">
        <f t="shared" si="7"/>
        <v>1</v>
      </c>
      <c r="G59" s="159">
        <f t="shared" si="7"/>
        <v>3</v>
      </c>
      <c r="H59" s="159">
        <f t="shared" si="7"/>
        <v>5</v>
      </c>
      <c r="I59" s="159">
        <f t="shared" si="7"/>
        <v>1</v>
      </c>
      <c r="J59" s="159">
        <f t="shared" si="7"/>
        <v>1</v>
      </c>
      <c r="K59" s="159">
        <f t="shared" si="7"/>
        <v>0</v>
      </c>
      <c r="L59" s="159">
        <f t="shared" si="7"/>
        <v>0</v>
      </c>
      <c r="M59" s="159">
        <f t="shared" si="7"/>
        <v>0</v>
      </c>
      <c r="N59" s="159">
        <f t="shared" si="7"/>
        <v>0</v>
      </c>
    </row>
    <row r="60" spans="1:14" x14ac:dyDescent="0.45">
      <c r="A60" s="159" t="s">
        <v>17</v>
      </c>
      <c r="B60" s="159" t="s">
        <v>107</v>
      </c>
      <c r="C60" s="159">
        <f t="shared" si="7"/>
        <v>0</v>
      </c>
      <c r="D60" s="159">
        <f t="shared" si="7"/>
        <v>0</v>
      </c>
      <c r="E60" s="159">
        <f t="shared" si="7"/>
        <v>0</v>
      </c>
      <c r="F60" s="159">
        <f t="shared" si="7"/>
        <v>0</v>
      </c>
      <c r="G60" s="159">
        <f t="shared" si="7"/>
        <v>0</v>
      </c>
      <c r="H60" s="159">
        <f t="shared" si="7"/>
        <v>0</v>
      </c>
      <c r="I60" s="159">
        <f t="shared" si="7"/>
        <v>0</v>
      </c>
      <c r="J60" s="159">
        <f t="shared" si="7"/>
        <v>0</v>
      </c>
      <c r="K60" s="159">
        <f t="shared" si="7"/>
        <v>0</v>
      </c>
      <c r="L60" s="159">
        <f t="shared" si="7"/>
        <v>0</v>
      </c>
      <c r="M60" s="159">
        <f t="shared" si="7"/>
        <v>0</v>
      </c>
      <c r="N60" s="159">
        <f t="shared" si="7"/>
        <v>0</v>
      </c>
    </row>
    <row r="61" spans="1:14" x14ac:dyDescent="0.45">
      <c r="A61" s="159" t="s">
        <v>17</v>
      </c>
      <c r="B61" s="159" t="s">
        <v>108</v>
      </c>
      <c r="C61" s="159">
        <f t="shared" si="7"/>
        <v>0</v>
      </c>
      <c r="D61" s="159">
        <f t="shared" si="7"/>
        <v>1</v>
      </c>
      <c r="E61" s="159">
        <f t="shared" si="7"/>
        <v>0</v>
      </c>
      <c r="F61" s="159">
        <f t="shared" si="7"/>
        <v>3</v>
      </c>
      <c r="G61" s="159">
        <f t="shared" si="7"/>
        <v>3</v>
      </c>
      <c r="H61" s="159">
        <f t="shared" si="7"/>
        <v>6</v>
      </c>
      <c r="I61" s="159">
        <f t="shared" si="7"/>
        <v>3</v>
      </c>
      <c r="J61" s="159">
        <f t="shared" si="7"/>
        <v>0</v>
      </c>
      <c r="K61" s="159">
        <f t="shared" si="7"/>
        <v>0</v>
      </c>
      <c r="L61" s="159">
        <f t="shared" si="7"/>
        <v>0</v>
      </c>
      <c r="M61" s="159">
        <f t="shared" si="7"/>
        <v>0</v>
      </c>
      <c r="N61" s="159">
        <f t="shared" si="7"/>
        <v>0</v>
      </c>
    </row>
    <row r="62" spans="1:14" x14ac:dyDescent="0.45">
      <c r="A62" s="159" t="s">
        <v>17</v>
      </c>
      <c r="B62" s="159" t="s">
        <v>109</v>
      </c>
      <c r="C62" s="159">
        <f t="shared" si="7"/>
        <v>5</v>
      </c>
      <c r="D62" s="159">
        <f t="shared" si="7"/>
        <v>8</v>
      </c>
      <c r="E62" s="159">
        <f t="shared" si="7"/>
        <v>0</v>
      </c>
      <c r="F62" s="159">
        <f t="shared" si="7"/>
        <v>8</v>
      </c>
      <c r="G62" s="159">
        <f t="shared" si="7"/>
        <v>13</v>
      </c>
      <c r="H62" s="159">
        <f t="shared" si="7"/>
        <v>9</v>
      </c>
      <c r="I62" s="159">
        <f t="shared" si="7"/>
        <v>4</v>
      </c>
      <c r="J62" s="159">
        <f t="shared" si="7"/>
        <v>0</v>
      </c>
      <c r="K62" s="159">
        <f t="shared" si="7"/>
        <v>0</v>
      </c>
      <c r="L62" s="159">
        <f t="shared" si="7"/>
        <v>0</v>
      </c>
      <c r="M62" s="159">
        <f t="shared" si="7"/>
        <v>0</v>
      </c>
      <c r="N62" s="159">
        <f t="shared" si="7"/>
        <v>0</v>
      </c>
    </row>
    <row r="63" spans="1:14" x14ac:dyDescent="0.45">
      <c r="A63" s="159" t="s">
        <v>17</v>
      </c>
      <c r="B63" s="159" t="s">
        <v>110</v>
      </c>
      <c r="C63" s="159">
        <f t="shared" si="7"/>
        <v>7</v>
      </c>
      <c r="D63" s="159">
        <f t="shared" si="7"/>
        <v>2</v>
      </c>
      <c r="E63" s="159">
        <f t="shared" si="7"/>
        <v>0</v>
      </c>
      <c r="F63" s="159">
        <f t="shared" si="7"/>
        <v>7</v>
      </c>
      <c r="G63" s="159">
        <f t="shared" si="7"/>
        <v>13</v>
      </c>
      <c r="H63" s="159">
        <f t="shared" si="7"/>
        <v>10</v>
      </c>
      <c r="I63" s="159">
        <f t="shared" si="7"/>
        <v>5</v>
      </c>
      <c r="J63" s="159">
        <f t="shared" si="7"/>
        <v>0</v>
      </c>
      <c r="K63" s="159">
        <f t="shared" si="7"/>
        <v>0</v>
      </c>
      <c r="L63" s="159">
        <f t="shared" si="7"/>
        <v>0</v>
      </c>
      <c r="M63" s="159">
        <f t="shared" si="7"/>
        <v>0</v>
      </c>
      <c r="N63" s="159">
        <f t="shared" si="7"/>
        <v>0</v>
      </c>
    </row>
    <row r="64" spans="1:14" x14ac:dyDescent="0.45">
      <c r="A64" s="162" t="s">
        <v>111</v>
      </c>
      <c r="B64" s="162"/>
      <c r="C64" s="162"/>
      <c r="D64" s="162"/>
      <c r="E64" s="162"/>
      <c r="F64" s="162"/>
      <c r="G64" s="162"/>
      <c r="H64" s="162"/>
      <c r="I64" s="162"/>
      <c r="J64" s="162"/>
      <c r="K64" s="162"/>
      <c r="L64" s="162"/>
      <c r="M64" s="162"/>
      <c r="N64" s="162"/>
    </row>
    <row r="65" spans="1:14" x14ac:dyDescent="0.45">
      <c r="A65" s="159" t="s">
        <v>112</v>
      </c>
      <c r="B65" s="159" t="s">
        <v>112</v>
      </c>
      <c r="C65" s="159">
        <f t="shared" ref="C65:N67" si="8">IFERROR(INDEX(LocalOfferMonth,MATCH($B65,INDEX(LocalOfferMonth,,1),0),MATCH(C$1,INDEX(LocalOfferMonth,1,),0)),NA())</f>
        <v>2176</v>
      </c>
      <c r="D65" s="159">
        <f t="shared" si="8"/>
        <v>1341</v>
      </c>
      <c r="E65" s="159">
        <f t="shared" si="8"/>
        <v>1201</v>
      </c>
      <c r="F65" s="159">
        <f t="shared" si="8"/>
        <v>1685</v>
      </c>
      <c r="G65" s="159">
        <f t="shared" si="8"/>
        <v>1545</v>
      </c>
      <c r="H65" s="159">
        <f t="shared" si="8"/>
        <v>1727</v>
      </c>
      <c r="I65" s="159">
        <f t="shared" si="8"/>
        <v>1097</v>
      </c>
      <c r="J65" s="159">
        <f t="shared" si="8"/>
        <v>1271</v>
      </c>
      <c r="K65" s="159">
        <f t="shared" si="8"/>
        <v>1214</v>
      </c>
      <c r="L65" s="159">
        <f t="shared" si="8"/>
        <v>970</v>
      </c>
      <c r="M65" s="159">
        <f t="shared" si="8"/>
        <v>1160</v>
      </c>
      <c r="N65" s="159">
        <f t="shared" si="8"/>
        <v>1280</v>
      </c>
    </row>
    <row r="66" spans="1:14" x14ac:dyDescent="0.45">
      <c r="A66" s="159" t="s">
        <v>113</v>
      </c>
      <c r="B66" s="159" t="s">
        <v>113</v>
      </c>
      <c r="C66" s="159">
        <f t="shared" si="8"/>
        <v>967</v>
      </c>
      <c r="D66" s="159">
        <f t="shared" si="8"/>
        <v>779</v>
      </c>
      <c r="E66" s="159">
        <f t="shared" si="8"/>
        <v>703</v>
      </c>
      <c r="F66" s="159">
        <f t="shared" si="8"/>
        <v>797</v>
      </c>
      <c r="G66" s="159">
        <f t="shared" si="8"/>
        <v>674</v>
      </c>
      <c r="H66" s="159">
        <f t="shared" si="8"/>
        <v>739</v>
      </c>
      <c r="I66" s="159">
        <f t="shared" si="8"/>
        <v>519</v>
      </c>
      <c r="J66" s="159">
        <f t="shared" si="8"/>
        <v>598</v>
      </c>
      <c r="K66" s="159">
        <f t="shared" si="8"/>
        <v>580</v>
      </c>
      <c r="L66" s="159">
        <f t="shared" si="8"/>
        <v>472</v>
      </c>
      <c r="M66" s="159">
        <f t="shared" si="8"/>
        <v>335</v>
      </c>
      <c r="N66" s="159">
        <f t="shared" si="8"/>
        <v>851</v>
      </c>
    </row>
    <row r="67" spans="1:14" x14ac:dyDescent="0.45">
      <c r="A67" s="159" t="s">
        <v>114</v>
      </c>
      <c r="B67" s="159" t="s">
        <v>114</v>
      </c>
      <c r="C67" s="159">
        <f t="shared" si="8"/>
        <v>1209</v>
      </c>
      <c r="D67" s="159">
        <f t="shared" si="8"/>
        <v>562</v>
      </c>
      <c r="E67" s="159">
        <f t="shared" si="8"/>
        <v>498</v>
      </c>
      <c r="F67" s="159">
        <f t="shared" si="8"/>
        <v>888</v>
      </c>
      <c r="G67" s="159">
        <f t="shared" si="8"/>
        <v>871</v>
      </c>
      <c r="H67" s="159">
        <f t="shared" si="8"/>
        <v>988</v>
      </c>
      <c r="I67" s="159">
        <f t="shared" si="8"/>
        <v>578</v>
      </c>
      <c r="J67" s="159">
        <f t="shared" si="8"/>
        <v>673</v>
      </c>
      <c r="K67" s="159">
        <f t="shared" si="8"/>
        <v>634</v>
      </c>
      <c r="L67" s="159">
        <f t="shared" si="8"/>
        <v>498</v>
      </c>
      <c r="M67" s="159">
        <f t="shared" si="8"/>
        <v>133</v>
      </c>
      <c r="N67" s="159">
        <f t="shared" si="8"/>
        <v>420</v>
      </c>
    </row>
    <row r="68" spans="1:14" x14ac:dyDescent="0.45">
      <c r="B68" s="159" t="s">
        <v>115</v>
      </c>
    </row>
  </sheetData>
  <conditionalFormatting sqref="C1:N2">
    <cfRule type="containsErrors" dxfId="3" priority="1">
      <formula>ISERROR(C1)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71A99-E597-4404-9DF5-0E965A56AEED}">
  <dimension ref="A1:F40"/>
  <sheetViews>
    <sheetView workbookViewId="0">
      <selection activeCell="G16" sqref="G16"/>
    </sheetView>
  </sheetViews>
  <sheetFormatPr defaultRowHeight="14.5" x14ac:dyDescent="0.35"/>
  <cols>
    <col min="1" max="2" width="53.453125" customWidth="1"/>
    <col min="3" max="7" width="9.26953125" customWidth="1"/>
  </cols>
  <sheetData>
    <row r="1" spans="1:6" x14ac:dyDescent="0.35">
      <c r="D1" t="s">
        <v>116</v>
      </c>
    </row>
    <row r="2" spans="1:6" x14ac:dyDescent="0.35">
      <c r="A2" t="s">
        <v>18</v>
      </c>
      <c r="C2" s="6">
        <v>44044</v>
      </c>
      <c r="D2" s="6">
        <v>44409</v>
      </c>
      <c r="E2" s="6">
        <v>44774</v>
      </c>
      <c r="F2" s="6">
        <v>45139</v>
      </c>
    </row>
    <row r="3" spans="1:6" x14ac:dyDescent="0.35">
      <c r="A3" t="s">
        <v>51</v>
      </c>
      <c r="B3" t="s">
        <v>52</v>
      </c>
      <c r="C3" t="e">
        <v>#N/A</v>
      </c>
      <c r="D3" t="e">
        <v>#N/A</v>
      </c>
      <c r="E3">
        <v>0</v>
      </c>
    </row>
    <row r="4" spans="1:6" x14ac:dyDescent="0.35">
      <c r="A4" t="s">
        <v>53</v>
      </c>
      <c r="B4" t="s">
        <v>54</v>
      </c>
      <c r="C4" t="e">
        <v>#N/A</v>
      </c>
      <c r="D4">
        <v>0</v>
      </c>
      <c r="E4">
        <v>0</v>
      </c>
    </row>
    <row r="5" spans="1:6" x14ac:dyDescent="0.35">
      <c r="A5" t="s">
        <v>55</v>
      </c>
      <c r="B5" t="s">
        <v>56</v>
      </c>
      <c r="C5" t="e">
        <v>#N/A</v>
      </c>
      <c r="D5">
        <v>73</v>
      </c>
      <c r="E5">
        <v>70</v>
      </c>
    </row>
    <row r="6" spans="1:6" x14ac:dyDescent="0.35">
      <c r="A6" t="s">
        <v>57</v>
      </c>
      <c r="B6" t="s">
        <v>58</v>
      </c>
      <c r="C6" t="e">
        <v>#N/A</v>
      </c>
      <c r="D6">
        <v>0</v>
      </c>
      <c r="E6">
        <v>0</v>
      </c>
    </row>
    <row r="7" spans="1:6" x14ac:dyDescent="0.35">
      <c r="A7" t="s">
        <v>59</v>
      </c>
      <c r="B7" t="s">
        <v>60</v>
      </c>
      <c r="C7" t="e">
        <v>#N/A</v>
      </c>
      <c r="D7">
        <v>0</v>
      </c>
      <c r="E7">
        <v>0</v>
      </c>
    </row>
    <row r="8" spans="1:6" x14ac:dyDescent="0.35">
      <c r="A8" t="s">
        <v>61</v>
      </c>
      <c r="B8" t="s">
        <v>17</v>
      </c>
      <c r="C8" t="e">
        <v>#N/A</v>
      </c>
      <c r="D8">
        <v>0</v>
      </c>
      <c r="E8">
        <v>0</v>
      </c>
    </row>
    <row r="9" spans="1:6" x14ac:dyDescent="0.35">
      <c r="A9" t="s">
        <v>117</v>
      </c>
      <c r="B9" t="s">
        <v>117</v>
      </c>
      <c r="C9" t="e">
        <v>#N/A</v>
      </c>
      <c r="D9" s="44">
        <v>3.5000000000000003E-2</v>
      </c>
      <c r="E9" s="44">
        <v>0</v>
      </c>
    </row>
    <row r="10" spans="1:6" x14ac:dyDescent="0.35">
      <c r="A10" t="s">
        <v>62</v>
      </c>
      <c r="B10" t="s">
        <v>62</v>
      </c>
      <c r="C10" t="e">
        <v>#N/A</v>
      </c>
      <c r="D10">
        <v>0</v>
      </c>
      <c r="E10" s="44">
        <v>6.0299999999999999E-2</v>
      </c>
    </row>
    <row r="11" spans="1:6" x14ac:dyDescent="0.35">
      <c r="A11" t="s">
        <v>63</v>
      </c>
      <c r="B11" t="s">
        <v>58</v>
      </c>
      <c r="C11" t="e">
        <v>#N/A</v>
      </c>
      <c r="D11">
        <v>0</v>
      </c>
      <c r="E11">
        <v>0</v>
      </c>
    </row>
    <row r="12" spans="1:6" x14ac:dyDescent="0.35">
      <c r="A12" t="s">
        <v>65</v>
      </c>
      <c r="B12" t="s">
        <v>60</v>
      </c>
      <c r="C12" t="e">
        <v>#N/A</v>
      </c>
      <c r="D12">
        <v>0</v>
      </c>
      <c r="E12">
        <v>0</v>
      </c>
    </row>
    <row r="13" spans="1:6" x14ac:dyDescent="0.35">
      <c r="A13" t="s">
        <v>67</v>
      </c>
      <c r="B13" t="s">
        <v>68</v>
      </c>
      <c r="C13" t="e">
        <v>#N/A</v>
      </c>
      <c r="D13" s="44">
        <v>2.6094520150768338E-3</v>
      </c>
      <c r="E13" s="44">
        <v>2.3955283470854403E-3</v>
      </c>
    </row>
    <row r="14" spans="1:6" x14ac:dyDescent="0.35">
      <c r="A14" t="s">
        <v>69</v>
      </c>
      <c r="B14" t="s">
        <v>70</v>
      </c>
      <c r="C14" t="e">
        <v>#N/A</v>
      </c>
      <c r="D14" s="44">
        <v>1.4100394811054709E-3</v>
      </c>
      <c r="E14" s="44">
        <v>2.5951557093425604E-3</v>
      </c>
    </row>
    <row r="15" spans="1:6" x14ac:dyDescent="0.35">
      <c r="A15" t="s">
        <v>71</v>
      </c>
      <c r="B15" t="s">
        <v>68</v>
      </c>
      <c r="C15" t="e">
        <v>#N/A</v>
      </c>
      <c r="D15" s="44">
        <v>1.2206437E-3</v>
      </c>
      <c r="E15" s="44">
        <v>0.12962470055895661</v>
      </c>
    </row>
    <row r="16" spans="1:6" x14ac:dyDescent="0.35">
      <c r="A16" t="s">
        <v>73</v>
      </c>
      <c r="B16" t="s">
        <v>118</v>
      </c>
      <c r="C16" t="e">
        <v>#N/A</v>
      </c>
      <c r="D16" s="44">
        <v>1.0932506E-3</v>
      </c>
      <c r="E16" s="44">
        <v>0.18728373702422146</v>
      </c>
    </row>
    <row r="17" spans="1:5" s="8" customFormat="1" ht="16.5" x14ac:dyDescent="0.45">
      <c r="A17" s="201" t="s">
        <v>75</v>
      </c>
      <c r="B17" s="202" t="s">
        <v>76</v>
      </c>
      <c r="C17" s="201" t="e">
        <v>#N/A</v>
      </c>
      <c r="D17" s="201" t="e">
        <v>#N/A</v>
      </c>
      <c r="E17" s="201">
        <v>0</v>
      </c>
    </row>
    <row r="18" spans="1:5" s="8" customFormat="1" ht="16.5" x14ac:dyDescent="0.45">
      <c r="A18" s="201" t="s">
        <v>77</v>
      </c>
      <c r="B18" s="202" t="s">
        <v>78</v>
      </c>
      <c r="C18" s="201" t="e">
        <v>#N/A</v>
      </c>
      <c r="D18" s="201" t="e">
        <v>#N/A</v>
      </c>
      <c r="E18" s="201">
        <v>0</v>
      </c>
    </row>
    <row r="19" spans="1:5" s="8" customFormat="1" ht="16.5" x14ac:dyDescent="0.45">
      <c r="A19" s="201" t="s">
        <v>79</v>
      </c>
      <c r="B19" s="202" t="s">
        <v>80</v>
      </c>
      <c r="C19" s="201" t="e">
        <v>#N/A</v>
      </c>
      <c r="D19" s="201" t="e">
        <v>#N/A</v>
      </c>
      <c r="E19" s="201">
        <v>0</v>
      </c>
    </row>
    <row r="20" spans="1:5" s="8" customFormat="1" ht="16.5" x14ac:dyDescent="0.45">
      <c r="A20" s="201" t="s">
        <v>81</v>
      </c>
      <c r="B20" s="202" t="s">
        <v>82</v>
      </c>
      <c r="C20" s="201" t="e">
        <v>#N/A</v>
      </c>
      <c r="D20" s="201" t="e">
        <v>#N/A</v>
      </c>
      <c r="E20" s="201">
        <v>0</v>
      </c>
    </row>
    <row r="21" spans="1:5" s="8" customFormat="1" x14ac:dyDescent="0.35">
      <c r="A21" s="201" t="s">
        <v>83</v>
      </c>
      <c r="B21" s="201" t="s">
        <v>84</v>
      </c>
      <c r="C21" s="201" t="e">
        <v>#N/A</v>
      </c>
      <c r="D21" s="201" t="e">
        <v>#N/A</v>
      </c>
      <c r="E21" s="201">
        <v>0</v>
      </c>
    </row>
    <row r="22" spans="1:5" s="8" customFormat="1" x14ac:dyDescent="0.35">
      <c r="A22" s="201" t="s">
        <v>85</v>
      </c>
      <c r="B22" s="201" t="s">
        <v>86</v>
      </c>
      <c r="C22" s="201" t="e">
        <v>#N/A</v>
      </c>
      <c r="D22" s="201" t="e">
        <v>#N/A</v>
      </c>
      <c r="E22" s="201">
        <v>0</v>
      </c>
    </row>
    <row r="23" spans="1:5" x14ac:dyDescent="0.35">
      <c r="A23" s="201" t="s">
        <v>18</v>
      </c>
      <c r="B23" s="201" t="s">
        <v>87</v>
      </c>
      <c r="C23" s="201" t="e">
        <v>#N/A</v>
      </c>
      <c r="D23" s="201" t="e">
        <v>#N/A</v>
      </c>
      <c r="E23" s="201">
        <v>0</v>
      </c>
    </row>
    <row r="24" spans="1:5" x14ac:dyDescent="0.35">
      <c r="A24" s="201" t="s">
        <v>18</v>
      </c>
      <c r="B24" s="201" t="s">
        <v>88</v>
      </c>
      <c r="C24" s="201" t="e">
        <v>#N/A</v>
      </c>
      <c r="D24" s="201" t="e">
        <v>#N/A</v>
      </c>
      <c r="E24" s="201">
        <v>0</v>
      </c>
    </row>
    <row r="25" spans="1:5" x14ac:dyDescent="0.35">
      <c r="A25" s="201" t="s">
        <v>18</v>
      </c>
      <c r="B25" s="201" t="s">
        <v>89</v>
      </c>
      <c r="C25" s="201" t="e">
        <v>#N/A</v>
      </c>
      <c r="D25" s="201" t="e">
        <v>#N/A</v>
      </c>
      <c r="E25" s="201">
        <v>0</v>
      </c>
    </row>
    <row r="26" spans="1:5" x14ac:dyDescent="0.35">
      <c r="A26" s="201" t="s">
        <v>18</v>
      </c>
      <c r="B26" s="201" t="s">
        <v>90</v>
      </c>
      <c r="C26" s="201" t="e">
        <v>#N/A</v>
      </c>
      <c r="D26" s="201" t="e">
        <v>#N/A</v>
      </c>
      <c r="E26" s="201">
        <v>0</v>
      </c>
    </row>
    <row r="27" spans="1:5" x14ac:dyDescent="0.35">
      <c r="A27" s="201" t="s">
        <v>18</v>
      </c>
      <c r="B27" s="201" t="s">
        <v>91</v>
      </c>
      <c r="C27" s="201" t="e">
        <v>#N/A</v>
      </c>
      <c r="D27" s="201" t="e">
        <v>#N/A</v>
      </c>
      <c r="E27" s="201">
        <v>0</v>
      </c>
    </row>
    <row r="28" spans="1:5" x14ac:dyDescent="0.35">
      <c r="A28" s="201" t="s">
        <v>18</v>
      </c>
      <c r="B28" s="201" t="s">
        <v>92</v>
      </c>
      <c r="C28" s="201" t="e">
        <v>#N/A</v>
      </c>
      <c r="D28" s="201" t="e">
        <v>#N/A</v>
      </c>
      <c r="E28" s="201">
        <v>0</v>
      </c>
    </row>
    <row r="29" spans="1:5" x14ac:dyDescent="0.35">
      <c r="A29" s="201" t="s">
        <v>18</v>
      </c>
      <c r="B29" s="201" t="s">
        <v>93</v>
      </c>
      <c r="C29" s="201" t="e">
        <v>#N/A</v>
      </c>
      <c r="D29" s="201" t="e">
        <v>#N/A</v>
      </c>
      <c r="E29" s="201">
        <v>0</v>
      </c>
    </row>
    <row r="30" spans="1:5" x14ac:dyDescent="0.35">
      <c r="A30" s="201" t="s">
        <v>18</v>
      </c>
      <c r="B30" s="201" t="s">
        <v>94</v>
      </c>
      <c r="C30" s="201" t="e">
        <v>#N/A</v>
      </c>
      <c r="D30" s="201" t="e">
        <v>#N/A</v>
      </c>
      <c r="E30" s="201">
        <v>0</v>
      </c>
    </row>
    <row r="31" spans="1:5" x14ac:dyDescent="0.35">
      <c r="A31" s="201" t="s">
        <v>18</v>
      </c>
      <c r="B31" s="201" t="s">
        <v>95</v>
      </c>
      <c r="C31" s="201" t="e">
        <v>#N/A</v>
      </c>
      <c r="D31" s="201" t="e">
        <v>#N/A</v>
      </c>
      <c r="E31" s="201">
        <v>0</v>
      </c>
    </row>
    <row r="32" spans="1:5" x14ac:dyDescent="0.35">
      <c r="A32" s="201" t="s">
        <v>17</v>
      </c>
      <c r="B32" s="201" t="s">
        <v>87</v>
      </c>
      <c r="C32" s="201" t="e">
        <v>#N/A</v>
      </c>
      <c r="D32" s="201" t="e">
        <v>#N/A</v>
      </c>
      <c r="E32" s="201">
        <v>0</v>
      </c>
    </row>
    <row r="33" spans="1:5" x14ac:dyDescent="0.35">
      <c r="A33" s="201" t="s">
        <v>17</v>
      </c>
      <c r="B33" s="201" t="s">
        <v>88</v>
      </c>
      <c r="C33" s="201" t="e">
        <v>#N/A</v>
      </c>
      <c r="D33" s="201" t="e">
        <v>#N/A</v>
      </c>
      <c r="E33" s="201">
        <v>0</v>
      </c>
    </row>
    <row r="34" spans="1:5" x14ac:dyDescent="0.35">
      <c r="A34" s="201" t="s">
        <v>17</v>
      </c>
      <c r="B34" s="201" t="s">
        <v>89</v>
      </c>
      <c r="C34" s="201" t="e">
        <v>#N/A</v>
      </c>
      <c r="D34" s="201" t="e">
        <v>#N/A</v>
      </c>
      <c r="E34" s="201">
        <v>0</v>
      </c>
    </row>
    <row r="35" spans="1:5" x14ac:dyDescent="0.35">
      <c r="A35" s="201" t="s">
        <v>17</v>
      </c>
      <c r="B35" s="201" t="s">
        <v>90</v>
      </c>
      <c r="C35" s="201" t="e">
        <v>#N/A</v>
      </c>
      <c r="D35" s="201" t="e">
        <v>#N/A</v>
      </c>
      <c r="E35" s="201">
        <v>0</v>
      </c>
    </row>
    <row r="36" spans="1:5" x14ac:dyDescent="0.35">
      <c r="A36" s="201" t="s">
        <v>17</v>
      </c>
      <c r="B36" s="201" t="s">
        <v>91</v>
      </c>
      <c r="C36" s="201" t="e">
        <v>#N/A</v>
      </c>
      <c r="D36" s="201" t="e">
        <v>#N/A</v>
      </c>
      <c r="E36" s="201">
        <v>0</v>
      </c>
    </row>
    <row r="37" spans="1:5" x14ac:dyDescent="0.35">
      <c r="A37" s="201" t="s">
        <v>17</v>
      </c>
      <c r="B37" s="201" t="s">
        <v>92</v>
      </c>
      <c r="C37" s="201" t="e">
        <v>#N/A</v>
      </c>
      <c r="D37" s="201" t="e">
        <v>#N/A</v>
      </c>
      <c r="E37" s="201">
        <v>0</v>
      </c>
    </row>
    <row r="38" spans="1:5" x14ac:dyDescent="0.35">
      <c r="A38" s="201" t="s">
        <v>17</v>
      </c>
      <c r="B38" s="201" t="s">
        <v>93</v>
      </c>
      <c r="C38" s="201" t="e">
        <v>#N/A</v>
      </c>
      <c r="D38" s="201" t="e">
        <v>#N/A</v>
      </c>
      <c r="E38" s="201">
        <v>0</v>
      </c>
    </row>
    <row r="39" spans="1:5" x14ac:dyDescent="0.35">
      <c r="A39" s="201" t="s">
        <v>17</v>
      </c>
      <c r="B39" s="201" t="s">
        <v>94</v>
      </c>
      <c r="C39" s="201" t="e">
        <v>#N/A</v>
      </c>
      <c r="D39" s="201" t="e">
        <v>#N/A</v>
      </c>
      <c r="E39" s="201">
        <v>0</v>
      </c>
    </row>
    <row r="40" spans="1:5" x14ac:dyDescent="0.35">
      <c r="A40" s="201" t="s">
        <v>17</v>
      </c>
      <c r="B40" s="201" t="s">
        <v>95</v>
      </c>
      <c r="C40" s="201" t="e">
        <v>#N/A</v>
      </c>
      <c r="D40" s="201" t="e">
        <v>#N/A</v>
      </c>
      <c r="E40" s="201">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539E2-ED60-4F3D-B8C4-DF889E89F44E}">
  <sheetPr>
    <tabColor theme="9" tint="0.79998168889431442"/>
  </sheetPr>
  <dimension ref="B1:H61"/>
  <sheetViews>
    <sheetView topLeftCell="A13" workbookViewId="0">
      <selection activeCell="B20" sqref="B20"/>
    </sheetView>
  </sheetViews>
  <sheetFormatPr defaultColWidth="9.1796875" defaultRowHeight="16.5" x14ac:dyDescent="0.45"/>
  <cols>
    <col min="1" max="1" width="1.54296875" style="12" customWidth="1"/>
    <col min="2" max="2" width="86" style="12" customWidth="1"/>
    <col min="3" max="7" width="14.1796875" style="12" customWidth="1"/>
    <col min="8" max="8" width="14.453125" style="12" bestFit="1" customWidth="1"/>
    <col min="9" max="16384" width="9.1796875" style="12"/>
  </cols>
  <sheetData>
    <row r="1" spans="2:8" ht="9.75" customHeight="1" x14ac:dyDescent="0.45"/>
    <row r="2" spans="2:8" ht="29" x14ac:dyDescent="0.75">
      <c r="B2" s="10" t="s">
        <v>119</v>
      </c>
      <c r="C2" s="10"/>
      <c r="D2" s="10"/>
      <c r="E2" s="10"/>
      <c r="F2" s="10"/>
      <c r="G2" s="11"/>
      <c r="H2" s="179" t="s">
        <v>120</v>
      </c>
    </row>
    <row r="3" spans="2:8" x14ac:dyDescent="0.45">
      <c r="B3" s="1" t="s">
        <v>121</v>
      </c>
    </row>
    <row r="5" spans="2:8" ht="33" customHeight="1" x14ac:dyDescent="0.45">
      <c r="B5" s="30" t="s">
        <v>122</v>
      </c>
      <c r="C5" s="25"/>
      <c r="D5" s="25"/>
      <c r="E5" s="25"/>
      <c r="F5" s="25"/>
      <c r="G5" s="25"/>
      <c r="H5" s="25"/>
    </row>
    <row r="6" spans="2:8" ht="33" customHeight="1" x14ac:dyDescent="0.45">
      <c r="B6" s="31"/>
      <c r="C6" s="28" t="s">
        <v>123</v>
      </c>
      <c r="D6" s="28" t="s">
        <v>124</v>
      </c>
      <c r="E6" s="74" t="s">
        <v>125</v>
      </c>
      <c r="F6" s="28" t="s">
        <v>123</v>
      </c>
      <c r="G6" s="28" t="s">
        <v>124</v>
      </c>
      <c r="H6" s="77" t="s">
        <v>125</v>
      </c>
    </row>
    <row r="7" spans="2:8" ht="33" customHeight="1" x14ac:dyDescent="0.45">
      <c r="B7" s="43" t="s">
        <v>126</v>
      </c>
      <c r="C7" s="36">
        <v>2019</v>
      </c>
      <c r="D7" s="36">
        <v>2019</v>
      </c>
      <c r="E7" s="36"/>
      <c r="F7" s="36">
        <v>2022</v>
      </c>
      <c r="G7" s="36">
        <v>2022</v>
      </c>
    </row>
    <row r="8" spans="2:8" ht="33" customHeight="1" x14ac:dyDescent="0.45">
      <c r="B8" s="34" t="s">
        <v>127</v>
      </c>
      <c r="C8" s="35">
        <v>76</v>
      </c>
      <c r="D8" s="35">
        <v>77</v>
      </c>
      <c r="E8" s="75">
        <f>C8-D8</f>
        <v>-1</v>
      </c>
      <c r="F8" s="35">
        <v>67</v>
      </c>
      <c r="G8" s="35">
        <v>71</v>
      </c>
      <c r="H8" s="76">
        <f>F8-G8</f>
        <v>-4</v>
      </c>
    </row>
    <row r="9" spans="2:8" ht="33" customHeight="1" x14ac:dyDescent="0.45">
      <c r="B9" s="37" t="s">
        <v>128</v>
      </c>
      <c r="C9" s="38">
        <v>22</v>
      </c>
      <c r="D9" s="38">
        <v>24</v>
      </c>
      <c r="E9" s="75">
        <f t="shared" ref="E9:E14" si="0">C9-D9</f>
        <v>-2</v>
      </c>
      <c r="F9" s="38">
        <v>22</v>
      </c>
      <c r="G9" s="38">
        <v>23</v>
      </c>
      <c r="H9" s="75">
        <f t="shared" ref="H9:H22" si="1">F9-G9</f>
        <v>-1</v>
      </c>
    </row>
    <row r="10" spans="2:8" ht="33" customHeight="1" x14ac:dyDescent="0.45">
      <c r="B10" s="31" t="s">
        <v>24</v>
      </c>
      <c r="C10" s="27">
        <v>9</v>
      </c>
      <c r="D10" s="27">
        <v>5</v>
      </c>
      <c r="E10" s="75">
        <f t="shared" si="0"/>
        <v>4</v>
      </c>
      <c r="F10" s="27">
        <v>1</v>
      </c>
      <c r="G10" s="27">
        <v>4</v>
      </c>
      <c r="H10" s="75">
        <f t="shared" si="1"/>
        <v>-3</v>
      </c>
    </row>
    <row r="11" spans="2:8" ht="33" customHeight="1" x14ac:dyDescent="0.45">
      <c r="B11" s="37" t="s">
        <v>25</v>
      </c>
      <c r="C11" s="38">
        <v>24</v>
      </c>
      <c r="D11" s="38">
        <v>29</v>
      </c>
      <c r="E11" s="75">
        <f t="shared" si="0"/>
        <v>-5</v>
      </c>
      <c r="F11" s="38">
        <v>22</v>
      </c>
      <c r="G11" s="38">
        <v>23</v>
      </c>
      <c r="H11" s="75">
        <f t="shared" si="1"/>
        <v>-1</v>
      </c>
    </row>
    <row r="12" spans="2:8" ht="33" customHeight="1" x14ac:dyDescent="0.45">
      <c r="B12" s="31" t="s">
        <v>129</v>
      </c>
      <c r="C12" s="27">
        <v>54</v>
      </c>
      <c r="D12" s="27">
        <v>53</v>
      </c>
      <c r="E12" s="75">
        <f t="shared" si="0"/>
        <v>1</v>
      </c>
      <c r="F12" s="27">
        <v>45</v>
      </c>
      <c r="G12" s="27">
        <v>48</v>
      </c>
      <c r="H12" s="75">
        <f t="shared" si="1"/>
        <v>-3</v>
      </c>
    </row>
    <row r="13" spans="2:8" ht="33" customHeight="1" x14ac:dyDescent="0.45">
      <c r="B13" s="37" t="s">
        <v>130</v>
      </c>
      <c r="C13" s="38">
        <v>67</v>
      </c>
      <c r="D13" s="38">
        <v>72</v>
      </c>
      <c r="E13" s="75">
        <f t="shared" si="0"/>
        <v>-5</v>
      </c>
      <c r="F13" s="38">
        <v>66</v>
      </c>
      <c r="G13" s="38">
        <v>67</v>
      </c>
      <c r="H13" s="75">
        <f t="shared" si="1"/>
        <v>-1</v>
      </c>
    </row>
    <row r="14" spans="2:8" ht="33" customHeight="1" x14ac:dyDescent="0.45">
      <c r="B14" s="37" t="s">
        <v>131</v>
      </c>
      <c r="C14" s="38">
        <v>52</v>
      </c>
      <c r="D14" s="38">
        <v>48</v>
      </c>
      <c r="E14" s="75">
        <f t="shared" si="0"/>
        <v>4</v>
      </c>
      <c r="F14" s="38">
        <v>45</v>
      </c>
      <c r="G14" s="38">
        <v>48</v>
      </c>
      <c r="H14" s="75">
        <f t="shared" si="1"/>
        <v>-3</v>
      </c>
    </row>
    <row r="15" spans="2:8" ht="33" customHeight="1" x14ac:dyDescent="0.45">
      <c r="B15" s="30" t="s">
        <v>132</v>
      </c>
      <c r="C15" s="30"/>
      <c r="D15" s="30"/>
      <c r="E15" s="30"/>
      <c r="F15" s="30"/>
      <c r="G15" s="30"/>
      <c r="H15" s="25"/>
    </row>
    <row r="16" spans="2:8" ht="33" customHeight="1" x14ac:dyDescent="0.45">
      <c r="B16" s="34" t="s">
        <v>127</v>
      </c>
      <c r="C16" s="35" t="s">
        <v>133</v>
      </c>
      <c r="D16" s="35" t="s">
        <v>133</v>
      </c>
      <c r="E16" s="35"/>
      <c r="F16" s="35">
        <v>14.8</v>
      </c>
      <c r="G16" s="35">
        <v>14.9</v>
      </c>
      <c r="H16" s="75">
        <f t="shared" si="1"/>
        <v>-9.9999999999999645E-2</v>
      </c>
    </row>
    <row r="17" spans="2:8" ht="33" customHeight="1" x14ac:dyDescent="0.45">
      <c r="B17" s="31" t="s">
        <v>128</v>
      </c>
      <c r="C17" s="35" t="s">
        <v>133</v>
      </c>
      <c r="D17" s="35" t="s">
        <v>133</v>
      </c>
      <c r="E17" s="27"/>
      <c r="F17" s="27">
        <v>7.4</v>
      </c>
      <c r="G17" s="27">
        <v>7</v>
      </c>
      <c r="H17" s="75">
        <f t="shared" si="1"/>
        <v>0.40000000000000036</v>
      </c>
    </row>
    <row r="18" spans="2:8" ht="33" customHeight="1" x14ac:dyDescent="0.45">
      <c r="B18" s="37" t="s">
        <v>24</v>
      </c>
      <c r="C18" s="35" t="s">
        <v>133</v>
      </c>
      <c r="D18" s="35" t="s">
        <v>133</v>
      </c>
      <c r="E18" s="78"/>
      <c r="F18" s="38">
        <v>2.1</v>
      </c>
      <c r="G18" s="38">
        <v>2.4</v>
      </c>
      <c r="H18" s="75">
        <f t="shared" si="1"/>
        <v>-0.29999999999999982</v>
      </c>
    </row>
    <row r="19" spans="2:8" ht="33" customHeight="1" x14ac:dyDescent="0.45">
      <c r="B19" s="31" t="s">
        <v>25</v>
      </c>
      <c r="C19" s="35" t="s">
        <v>133</v>
      </c>
      <c r="D19" s="35" t="s">
        <v>133</v>
      </c>
      <c r="E19" s="79"/>
      <c r="F19" s="27">
        <v>8.9</v>
      </c>
      <c r="G19" s="27">
        <v>8.3000000000000007</v>
      </c>
      <c r="H19" s="75">
        <f t="shared" si="1"/>
        <v>0.59999999999999964</v>
      </c>
    </row>
    <row r="20" spans="2:8" ht="33" customHeight="1" x14ac:dyDescent="0.45">
      <c r="B20" s="37" t="s">
        <v>129</v>
      </c>
      <c r="C20" s="35" t="s">
        <v>133</v>
      </c>
      <c r="D20" s="35" t="s">
        <v>133</v>
      </c>
      <c r="E20" s="35"/>
      <c r="F20" s="38">
        <f>F16-F17</f>
        <v>7.4</v>
      </c>
      <c r="G20" s="38">
        <f>G16-G17</f>
        <v>7.9</v>
      </c>
      <c r="H20" s="75">
        <f t="shared" si="1"/>
        <v>-0.5</v>
      </c>
    </row>
    <row r="21" spans="2:8" ht="33" customHeight="1" x14ac:dyDescent="0.45">
      <c r="B21" s="37" t="s">
        <v>130</v>
      </c>
      <c r="C21" s="35" t="s">
        <v>133</v>
      </c>
      <c r="D21" s="35" t="s">
        <v>133</v>
      </c>
      <c r="E21" s="35"/>
      <c r="F21" s="38">
        <f>F16-F18</f>
        <v>12.700000000000001</v>
      </c>
      <c r="G21" s="38">
        <f>G16-G18</f>
        <v>12.5</v>
      </c>
      <c r="H21" s="75">
        <f t="shared" si="1"/>
        <v>0.20000000000000107</v>
      </c>
    </row>
    <row r="22" spans="2:8" ht="33" customHeight="1" x14ac:dyDescent="0.45">
      <c r="B22" s="37" t="s">
        <v>131</v>
      </c>
      <c r="C22" s="35" t="s">
        <v>133</v>
      </c>
      <c r="D22" s="35" t="s">
        <v>133</v>
      </c>
      <c r="E22" s="35"/>
      <c r="F22" s="38">
        <f>F16-F19</f>
        <v>5.9</v>
      </c>
      <c r="G22" s="38">
        <f>G16-G19</f>
        <v>6.6</v>
      </c>
      <c r="H22" s="75">
        <f t="shared" si="1"/>
        <v>-0.69999999999999929</v>
      </c>
    </row>
    <row r="23" spans="2:8" ht="33" customHeight="1" x14ac:dyDescent="0.45">
      <c r="B23" s="33" t="s">
        <v>134</v>
      </c>
      <c r="C23" s="26"/>
      <c r="D23" s="26"/>
      <c r="E23" s="26"/>
      <c r="F23" s="26"/>
      <c r="G23" s="26"/>
      <c r="H23" s="25"/>
    </row>
    <row r="24" spans="2:8" ht="33" customHeight="1" x14ac:dyDescent="0.45">
      <c r="B24" s="31"/>
      <c r="C24" s="39" t="s">
        <v>123</v>
      </c>
      <c r="D24" s="40" t="s">
        <v>124</v>
      </c>
      <c r="E24" s="74" t="s">
        <v>125</v>
      </c>
      <c r="F24" s="40" t="s">
        <v>123</v>
      </c>
      <c r="G24" s="40" t="s">
        <v>124</v>
      </c>
      <c r="H24" s="77" t="s">
        <v>125</v>
      </c>
    </row>
    <row r="25" spans="2:8" ht="33" customHeight="1" x14ac:dyDescent="0.45">
      <c r="B25" s="32" t="s">
        <v>135</v>
      </c>
      <c r="C25" s="28">
        <v>2019</v>
      </c>
      <c r="D25" s="28">
        <v>2019</v>
      </c>
      <c r="E25" s="80"/>
      <c r="F25" s="28">
        <v>2022</v>
      </c>
      <c r="G25" s="42">
        <v>2022</v>
      </c>
    </row>
    <row r="26" spans="2:8" ht="33" customHeight="1" x14ac:dyDescent="0.45">
      <c r="B26" s="37" t="s">
        <v>127</v>
      </c>
      <c r="C26" s="38">
        <v>70</v>
      </c>
      <c r="D26" s="38">
        <v>75</v>
      </c>
      <c r="E26" s="76">
        <f t="shared" ref="E26:E32" si="2">C26-D26</f>
        <v>-5</v>
      </c>
      <c r="F26" s="38">
        <v>64</v>
      </c>
      <c r="G26" s="38">
        <v>69</v>
      </c>
      <c r="H26" s="76">
        <f t="shared" ref="H26:H32" si="3">F26-G26</f>
        <v>-5</v>
      </c>
    </row>
    <row r="27" spans="2:8" ht="33" customHeight="1" x14ac:dyDescent="0.45">
      <c r="B27" s="31" t="s">
        <v>128</v>
      </c>
      <c r="C27" s="27">
        <v>18</v>
      </c>
      <c r="D27" s="27">
        <v>18</v>
      </c>
      <c r="E27" s="75">
        <f t="shared" si="2"/>
        <v>0</v>
      </c>
      <c r="F27" s="27">
        <v>14</v>
      </c>
      <c r="G27" s="27">
        <v>18</v>
      </c>
      <c r="H27" s="75">
        <f t="shared" si="3"/>
        <v>-4</v>
      </c>
    </row>
    <row r="28" spans="2:8" ht="33" customHeight="1" x14ac:dyDescent="0.45">
      <c r="B28" s="37" t="s">
        <v>24</v>
      </c>
      <c r="C28" s="38">
        <v>7</v>
      </c>
      <c r="D28" s="38">
        <v>9</v>
      </c>
      <c r="E28" s="75">
        <f t="shared" si="2"/>
        <v>-2</v>
      </c>
      <c r="F28" s="38">
        <v>7</v>
      </c>
      <c r="G28" s="38">
        <v>7</v>
      </c>
      <c r="H28" s="75">
        <f t="shared" si="3"/>
        <v>0</v>
      </c>
    </row>
    <row r="29" spans="2:8" ht="33" customHeight="1" x14ac:dyDescent="0.45">
      <c r="B29" s="31" t="s">
        <v>25</v>
      </c>
      <c r="C29" s="27">
        <v>21</v>
      </c>
      <c r="D29" s="27">
        <v>25</v>
      </c>
      <c r="E29" s="75">
        <f t="shared" si="2"/>
        <v>-4</v>
      </c>
      <c r="F29" s="27">
        <v>16</v>
      </c>
      <c r="G29" s="27">
        <v>21</v>
      </c>
      <c r="H29" s="75">
        <f t="shared" si="3"/>
        <v>-5</v>
      </c>
    </row>
    <row r="30" spans="2:8" ht="33" customHeight="1" x14ac:dyDescent="0.45">
      <c r="B30" s="37" t="s">
        <v>129</v>
      </c>
      <c r="C30" s="38">
        <v>52</v>
      </c>
      <c r="D30" s="38">
        <v>57</v>
      </c>
      <c r="E30" s="75">
        <f t="shared" si="2"/>
        <v>-5</v>
      </c>
      <c r="F30" s="38">
        <f>F26-F27</f>
        <v>50</v>
      </c>
      <c r="G30" s="38">
        <f>G26-G27</f>
        <v>51</v>
      </c>
      <c r="H30" s="75">
        <f t="shared" si="3"/>
        <v>-1</v>
      </c>
    </row>
    <row r="31" spans="2:8" ht="33" customHeight="1" x14ac:dyDescent="0.45">
      <c r="B31" s="31" t="s">
        <v>130</v>
      </c>
      <c r="C31" s="27">
        <v>63</v>
      </c>
      <c r="D31" s="27">
        <v>66</v>
      </c>
      <c r="E31" s="75">
        <f t="shared" si="2"/>
        <v>-3</v>
      </c>
      <c r="F31" s="27">
        <f>F26-F28</f>
        <v>57</v>
      </c>
      <c r="G31" s="27">
        <f>G26-G28</f>
        <v>62</v>
      </c>
      <c r="H31" s="75">
        <f t="shared" si="3"/>
        <v>-5</v>
      </c>
    </row>
    <row r="32" spans="2:8" ht="33" customHeight="1" x14ac:dyDescent="0.45">
      <c r="B32" s="37" t="s">
        <v>131</v>
      </c>
      <c r="C32" s="38">
        <v>49</v>
      </c>
      <c r="D32" s="38">
        <v>50</v>
      </c>
      <c r="E32" s="75">
        <f t="shared" si="2"/>
        <v>-1</v>
      </c>
      <c r="F32" s="38">
        <f>F26-F29</f>
        <v>48</v>
      </c>
      <c r="G32" s="38">
        <f>G26-G29</f>
        <v>48</v>
      </c>
      <c r="H32" s="75">
        <f t="shared" si="3"/>
        <v>0</v>
      </c>
    </row>
    <row r="33" spans="2:8" ht="33" customHeight="1" x14ac:dyDescent="0.45">
      <c r="B33" s="33" t="s">
        <v>136</v>
      </c>
      <c r="C33" s="29"/>
      <c r="D33" s="29"/>
      <c r="E33" s="29"/>
      <c r="F33" s="29"/>
      <c r="G33" s="29"/>
      <c r="H33" s="25"/>
    </row>
    <row r="34" spans="2:8" ht="33" customHeight="1" x14ac:dyDescent="0.45">
      <c r="B34" s="31"/>
      <c r="C34" s="72" t="s">
        <v>123</v>
      </c>
      <c r="D34" s="73" t="s">
        <v>124</v>
      </c>
      <c r="E34" s="74" t="s">
        <v>125</v>
      </c>
      <c r="F34" s="73" t="s">
        <v>123</v>
      </c>
      <c r="G34" s="73" t="s">
        <v>124</v>
      </c>
      <c r="H34" s="74" t="s">
        <v>125</v>
      </c>
    </row>
    <row r="35" spans="2:8" ht="33" customHeight="1" x14ac:dyDescent="0.45">
      <c r="B35" s="37" t="s">
        <v>137</v>
      </c>
      <c r="C35" s="28">
        <v>2019</v>
      </c>
      <c r="D35" s="28">
        <v>2019</v>
      </c>
      <c r="E35" s="81"/>
      <c r="F35" s="28">
        <v>2022</v>
      </c>
      <c r="G35" s="28">
        <v>2022</v>
      </c>
      <c r="H35" s="82"/>
    </row>
    <row r="36" spans="2:8" ht="33" customHeight="1" x14ac:dyDescent="0.45">
      <c r="B36" s="37" t="s">
        <v>127</v>
      </c>
      <c r="C36" s="38">
        <v>67.099999999999994</v>
      </c>
      <c r="D36" s="38">
        <v>71.099999999999994</v>
      </c>
      <c r="E36" s="76">
        <f t="shared" ref="E36:E49" si="4">C36-D36</f>
        <v>-4</v>
      </c>
      <c r="F36" s="38">
        <v>74.8</v>
      </c>
      <c r="G36" s="38">
        <v>76.099999999999994</v>
      </c>
      <c r="H36" s="75">
        <f t="shared" ref="H36:H42" si="5">F36-G36</f>
        <v>-1.2999999999999972</v>
      </c>
    </row>
    <row r="37" spans="2:8" ht="33" customHeight="1" x14ac:dyDescent="0.45">
      <c r="B37" s="34" t="s">
        <v>128</v>
      </c>
      <c r="C37" s="35">
        <v>21</v>
      </c>
      <c r="D37" s="35">
        <v>26.5</v>
      </c>
      <c r="E37" s="75">
        <f t="shared" si="4"/>
        <v>-5.5</v>
      </c>
      <c r="F37" s="35">
        <v>31.5</v>
      </c>
      <c r="G37" s="35">
        <v>32.200000000000003</v>
      </c>
      <c r="H37" s="75">
        <f t="shared" si="5"/>
        <v>-0.70000000000000284</v>
      </c>
    </row>
    <row r="38" spans="2:8" ht="33" customHeight="1" x14ac:dyDescent="0.45">
      <c r="B38" s="37" t="s">
        <v>24</v>
      </c>
      <c r="C38" s="38">
        <v>12</v>
      </c>
      <c r="D38" s="38">
        <v>11</v>
      </c>
      <c r="E38" s="75">
        <f t="shared" si="4"/>
        <v>1</v>
      </c>
      <c r="F38" s="38">
        <v>9.9</v>
      </c>
      <c r="G38" s="38">
        <v>13.5</v>
      </c>
      <c r="H38" s="75">
        <f t="shared" si="5"/>
        <v>-3.5999999999999996</v>
      </c>
    </row>
    <row r="39" spans="2:8" ht="33" customHeight="1" x14ac:dyDescent="0.45">
      <c r="B39" s="34" t="s">
        <v>25</v>
      </c>
      <c r="C39" s="35">
        <v>24.9</v>
      </c>
      <c r="D39" s="35">
        <v>32</v>
      </c>
      <c r="E39" s="75">
        <f t="shared" si="4"/>
        <v>-7.1000000000000014</v>
      </c>
      <c r="F39" s="35">
        <v>41.3</v>
      </c>
      <c r="G39" s="38">
        <v>39.200000000000003</v>
      </c>
      <c r="H39" s="75">
        <f t="shared" si="5"/>
        <v>2.0999999999999943</v>
      </c>
    </row>
    <row r="40" spans="2:8" ht="33" customHeight="1" x14ac:dyDescent="0.45">
      <c r="B40" s="34" t="s">
        <v>129</v>
      </c>
      <c r="C40" s="35">
        <v>46.099999999999994</v>
      </c>
      <c r="D40" s="35">
        <v>44.599999999999994</v>
      </c>
      <c r="E40" s="75">
        <f>C40-D40</f>
        <v>1.5</v>
      </c>
      <c r="F40" s="35">
        <f>$F$36-F37</f>
        <v>43.3</v>
      </c>
      <c r="G40" s="35">
        <f>$G$36-G37</f>
        <v>43.899999999999991</v>
      </c>
      <c r="H40" s="75">
        <f t="shared" si="5"/>
        <v>-0.59999999999999432</v>
      </c>
    </row>
    <row r="41" spans="2:8" ht="33" customHeight="1" x14ac:dyDescent="0.45">
      <c r="B41" s="31" t="s">
        <v>130</v>
      </c>
      <c r="C41" s="27">
        <v>55.099999999999994</v>
      </c>
      <c r="D41" s="27">
        <v>60.099999999999994</v>
      </c>
      <c r="E41" s="83">
        <f t="shared" si="4"/>
        <v>-5</v>
      </c>
      <c r="F41" s="35">
        <f t="shared" ref="F41:F42" si="6">$F$36-F38</f>
        <v>64.899999999999991</v>
      </c>
      <c r="G41" s="35">
        <f>$G$36-G38</f>
        <v>62.599999999999994</v>
      </c>
      <c r="H41" s="83">
        <f t="shared" si="5"/>
        <v>2.2999999999999972</v>
      </c>
    </row>
    <row r="42" spans="2:8" ht="33" customHeight="1" x14ac:dyDescent="0.45">
      <c r="B42" s="87" t="s">
        <v>131</v>
      </c>
      <c r="C42" s="88">
        <v>42.199999999999996</v>
      </c>
      <c r="D42" s="88">
        <v>39.099999999999994</v>
      </c>
      <c r="E42" s="89">
        <f t="shared" si="4"/>
        <v>3.1000000000000014</v>
      </c>
      <c r="F42" s="35">
        <f t="shared" si="6"/>
        <v>33.5</v>
      </c>
      <c r="G42" s="35">
        <f t="shared" ref="G42" si="7">$G$36-G39</f>
        <v>36.899999999999991</v>
      </c>
      <c r="H42" s="90">
        <f t="shared" si="5"/>
        <v>-3.3999999999999915</v>
      </c>
    </row>
    <row r="43" spans="2:8" ht="33" customHeight="1" x14ac:dyDescent="0.45">
      <c r="B43" s="84" t="s">
        <v>138</v>
      </c>
      <c r="C43" s="85"/>
      <c r="D43" s="85"/>
      <c r="E43" s="85"/>
      <c r="F43" s="85"/>
      <c r="G43" s="85"/>
      <c r="H43" s="86"/>
    </row>
    <row r="44" spans="2:8" ht="33" customHeight="1" x14ac:dyDescent="0.45">
      <c r="B44" s="34" t="s">
        <v>127</v>
      </c>
      <c r="C44" s="35">
        <v>0.05</v>
      </c>
      <c r="D44" s="35">
        <v>0.08</v>
      </c>
      <c r="E44" s="75">
        <f t="shared" si="4"/>
        <v>-0.03</v>
      </c>
      <c r="F44" s="35">
        <v>0.02</v>
      </c>
      <c r="G44" s="35">
        <v>0.1</v>
      </c>
      <c r="H44" s="75">
        <f t="shared" ref="H44:H49" si="8">F44-G44</f>
        <v>-0.08</v>
      </c>
    </row>
    <row r="45" spans="2:8" ht="33" customHeight="1" x14ac:dyDescent="0.45">
      <c r="B45" s="37" t="s">
        <v>128</v>
      </c>
      <c r="C45" s="38">
        <v>-0.47</v>
      </c>
      <c r="D45" s="38">
        <v>-0.61</v>
      </c>
      <c r="E45" s="75">
        <f t="shared" si="4"/>
        <v>0.14000000000000001</v>
      </c>
      <c r="F45" s="38">
        <v>-0.64</v>
      </c>
      <c r="G45" s="38">
        <v>-0.69</v>
      </c>
      <c r="H45" s="75">
        <f t="shared" si="8"/>
        <v>4.9999999999999933E-2</v>
      </c>
    </row>
    <row r="46" spans="2:8" ht="33" customHeight="1" x14ac:dyDescent="0.45">
      <c r="B46" s="37" t="s">
        <v>24</v>
      </c>
      <c r="C46" s="38">
        <v>-0.87</v>
      </c>
      <c r="D46" s="38">
        <v>-1.1599999999999999</v>
      </c>
      <c r="E46" s="75">
        <f t="shared" si="4"/>
        <v>0.28999999999999992</v>
      </c>
      <c r="F46" s="38">
        <v>-1.34</v>
      </c>
      <c r="G46" s="38">
        <v>-1.33</v>
      </c>
      <c r="H46" s="75">
        <f t="shared" si="8"/>
        <v>-1.0000000000000009E-2</v>
      </c>
    </row>
    <row r="47" spans="2:8" ht="33" customHeight="1" x14ac:dyDescent="0.45">
      <c r="B47" s="34" t="s">
        <v>25</v>
      </c>
      <c r="C47" s="35">
        <v>-0.3</v>
      </c>
      <c r="D47" s="35">
        <v>-0.43</v>
      </c>
      <c r="E47" s="75">
        <f t="shared" si="4"/>
        <v>0.13</v>
      </c>
      <c r="F47" s="35">
        <v>-0.36</v>
      </c>
      <c r="G47" s="35">
        <v>-0.47</v>
      </c>
      <c r="H47" s="75">
        <f t="shared" si="8"/>
        <v>0.10999999999999999</v>
      </c>
    </row>
    <row r="48" spans="2:8" ht="33" customHeight="1" x14ac:dyDescent="0.45">
      <c r="B48" s="34" t="s">
        <v>130</v>
      </c>
      <c r="C48" s="35">
        <v>0.92</v>
      </c>
      <c r="D48" s="35">
        <v>1.24</v>
      </c>
      <c r="E48" s="75">
        <f t="shared" si="4"/>
        <v>-0.31999999999999995</v>
      </c>
      <c r="F48" s="35">
        <f>$F$44-F46</f>
        <v>1.36</v>
      </c>
      <c r="G48" s="35">
        <f>$G$44-G46</f>
        <v>1.4300000000000002</v>
      </c>
      <c r="H48" s="75">
        <f t="shared" si="8"/>
        <v>-7.0000000000000062E-2</v>
      </c>
    </row>
    <row r="49" spans="2:8" ht="33" customHeight="1" x14ac:dyDescent="0.45">
      <c r="B49" s="37" t="s">
        <v>131</v>
      </c>
      <c r="C49" s="38">
        <v>0.35</v>
      </c>
      <c r="D49" s="38">
        <v>0.51</v>
      </c>
      <c r="E49" s="75">
        <f t="shared" si="4"/>
        <v>-0.16000000000000003</v>
      </c>
      <c r="F49" s="35">
        <f>$F$44-F47</f>
        <v>0.38</v>
      </c>
      <c r="G49" s="35">
        <f>$G$44-G47</f>
        <v>0.56999999999999995</v>
      </c>
      <c r="H49" s="75">
        <f t="shared" si="8"/>
        <v>-0.18999999999999995</v>
      </c>
    </row>
    <row r="50" spans="2:8" x14ac:dyDescent="0.45">
      <c r="C50" s="41"/>
    </row>
    <row r="52" spans="2:8" x14ac:dyDescent="0.45">
      <c r="B52" s="268" t="s">
        <v>139</v>
      </c>
      <c r="C52" s="269"/>
      <c r="D52" s="269"/>
      <c r="E52" s="269"/>
      <c r="F52" s="269"/>
      <c r="G52" s="270"/>
    </row>
    <row r="53" spans="2:8" x14ac:dyDescent="0.45">
      <c r="B53" s="261" t="s">
        <v>140</v>
      </c>
      <c r="C53" s="262"/>
      <c r="D53" s="262"/>
      <c r="E53" s="262"/>
      <c r="F53" s="262"/>
      <c r="G53" s="263"/>
    </row>
    <row r="54" spans="2:8" x14ac:dyDescent="0.45">
      <c r="B54" s="264"/>
      <c r="C54" s="262"/>
      <c r="D54" s="262"/>
      <c r="E54" s="262"/>
      <c r="F54" s="262"/>
      <c r="G54" s="263"/>
    </row>
    <row r="55" spans="2:8" x14ac:dyDescent="0.45">
      <c r="B55" s="264"/>
      <c r="C55" s="262"/>
      <c r="D55" s="262"/>
      <c r="E55" s="262"/>
      <c r="F55" s="262"/>
      <c r="G55" s="263"/>
    </row>
    <row r="56" spans="2:8" x14ac:dyDescent="0.45">
      <c r="B56" s="264"/>
      <c r="C56" s="262"/>
      <c r="D56" s="262"/>
      <c r="E56" s="262"/>
      <c r="F56" s="262"/>
      <c r="G56" s="263"/>
    </row>
    <row r="57" spans="2:8" x14ac:dyDescent="0.45">
      <c r="B57" s="264"/>
      <c r="C57" s="262"/>
      <c r="D57" s="262"/>
      <c r="E57" s="262"/>
      <c r="F57" s="262"/>
      <c r="G57" s="263"/>
    </row>
    <row r="58" spans="2:8" x14ac:dyDescent="0.45">
      <c r="B58" s="264"/>
      <c r="C58" s="262"/>
      <c r="D58" s="262"/>
      <c r="E58" s="262"/>
      <c r="F58" s="262"/>
      <c r="G58" s="263"/>
    </row>
    <row r="59" spans="2:8" x14ac:dyDescent="0.45">
      <c r="B59" s="264"/>
      <c r="C59" s="262"/>
      <c r="D59" s="262"/>
      <c r="E59" s="262"/>
      <c r="F59" s="262"/>
      <c r="G59" s="263"/>
    </row>
    <row r="60" spans="2:8" x14ac:dyDescent="0.45">
      <c r="B60" s="264"/>
      <c r="C60" s="262"/>
      <c r="D60" s="262"/>
      <c r="E60" s="262"/>
      <c r="F60" s="262"/>
      <c r="G60" s="263"/>
    </row>
    <row r="61" spans="2:8" x14ac:dyDescent="0.45">
      <c r="B61" s="265"/>
      <c r="C61" s="266"/>
      <c r="D61" s="266"/>
      <c r="E61" s="266"/>
      <c r="F61" s="266"/>
      <c r="G61" s="267"/>
    </row>
  </sheetData>
  <mergeCells count="2">
    <mergeCell ref="B53:G61"/>
    <mergeCell ref="B52:G52"/>
  </mergeCells>
  <hyperlinks>
    <hyperlink ref="H2" location="Dash2Educatio" display="Dashboard &gt;" xr:uid="{4F116E2F-88F2-4E44-82B1-DDBA63335BF5}"/>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59670-1735-4497-998E-6DE31AE8F1C1}">
  <sheetPr>
    <tabColor theme="9" tint="0.79998168889431442"/>
  </sheetPr>
  <dimension ref="B2:O43"/>
  <sheetViews>
    <sheetView topLeftCell="A29" workbookViewId="0">
      <selection activeCell="B44" sqref="B44"/>
    </sheetView>
  </sheetViews>
  <sheetFormatPr defaultColWidth="9.1796875" defaultRowHeight="14.5" x14ac:dyDescent="0.35"/>
  <cols>
    <col min="1" max="1" width="9.1796875" style="1"/>
    <col min="2" max="2" width="50" style="1" customWidth="1"/>
    <col min="3" max="14" width="9.1796875" style="1"/>
    <col min="15" max="15" width="28.26953125" style="1" customWidth="1"/>
    <col min="16" max="16384" width="9.1796875" style="1"/>
  </cols>
  <sheetData>
    <row r="2" spans="2:15" ht="29" x14ac:dyDescent="0.75">
      <c r="B2" s="10" t="s">
        <v>141</v>
      </c>
      <c r="C2" s="10"/>
      <c r="D2" s="10"/>
      <c r="E2" s="10"/>
      <c r="F2" s="10"/>
      <c r="G2" s="10"/>
      <c r="H2" s="10"/>
      <c r="I2" s="10"/>
      <c r="J2" s="10"/>
      <c r="K2" s="10"/>
      <c r="L2" s="10"/>
      <c r="M2" s="10"/>
      <c r="N2" s="10"/>
      <c r="O2" s="180" t="s">
        <v>120</v>
      </c>
    </row>
    <row r="3" spans="2:15" ht="15" x14ac:dyDescent="0.4">
      <c r="B3" s="21" t="s">
        <v>121</v>
      </c>
      <c r="O3" s="13"/>
    </row>
    <row r="4" spans="2:15" ht="16" x14ac:dyDescent="0.4">
      <c r="B4" s="16"/>
      <c r="C4" s="20">
        <f>EDATE(D4,-1)</f>
        <v>44713</v>
      </c>
      <c r="D4" s="20">
        <f t="shared" ref="D4:M4" si="0">EDATE(E4,-1)</f>
        <v>44743</v>
      </c>
      <c r="E4" s="20">
        <f t="shared" si="0"/>
        <v>44774</v>
      </c>
      <c r="F4" s="20">
        <f t="shared" si="0"/>
        <v>44805</v>
      </c>
      <c r="G4" s="20">
        <f t="shared" si="0"/>
        <v>44835</v>
      </c>
      <c r="H4" s="20">
        <f t="shared" si="0"/>
        <v>44866</v>
      </c>
      <c r="I4" s="20">
        <f t="shared" si="0"/>
        <v>44896</v>
      </c>
      <c r="J4" s="20">
        <f t="shared" si="0"/>
        <v>44927</v>
      </c>
      <c r="K4" s="20">
        <f t="shared" si="0"/>
        <v>44958</v>
      </c>
      <c r="L4" s="20">
        <f t="shared" si="0"/>
        <v>44986</v>
      </c>
      <c r="M4" s="20">
        <f t="shared" si="0"/>
        <v>45017</v>
      </c>
      <c r="N4" s="200">
        <v>45047</v>
      </c>
      <c r="O4" s="14"/>
    </row>
    <row r="5" spans="2:15" ht="37.5" customHeight="1" x14ac:dyDescent="0.45">
      <c r="B5" s="17" t="s">
        <v>34</v>
      </c>
      <c r="C5" s="68">
        <f t="shared" ref="C5:N7" si="1">IFERROR(INDEX(Rolling12Month,MATCH($B5,INDEX(Rolling12Month,,1),0),MATCH(C$4,INDEX(Rolling12Month,1,),0)),NA())</f>
        <v>55</v>
      </c>
      <c r="D5" s="68">
        <f t="shared" si="1"/>
        <v>63</v>
      </c>
      <c r="E5" s="68">
        <f t="shared" si="1"/>
        <v>63</v>
      </c>
      <c r="F5" s="68">
        <f t="shared" si="1"/>
        <v>88</v>
      </c>
      <c r="G5" s="68">
        <f t="shared" si="1"/>
        <v>61</v>
      </c>
      <c r="H5" s="68">
        <f t="shared" si="1"/>
        <v>56</v>
      </c>
      <c r="I5" s="68">
        <f t="shared" si="1"/>
        <v>33</v>
      </c>
      <c r="J5" s="68">
        <f t="shared" si="1"/>
        <v>50</v>
      </c>
      <c r="K5" s="68">
        <f t="shared" si="1"/>
        <v>70</v>
      </c>
      <c r="L5" s="68">
        <f t="shared" si="1"/>
        <v>51</v>
      </c>
      <c r="M5" s="68">
        <f t="shared" si="1"/>
        <v>23</v>
      </c>
      <c r="N5" s="68">
        <f t="shared" si="1"/>
        <v>48</v>
      </c>
      <c r="O5" s="13"/>
    </row>
    <row r="6" spans="2:15" ht="37.5" customHeight="1" x14ac:dyDescent="0.45">
      <c r="B6" s="18" t="s">
        <v>35</v>
      </c>
      <c r="C6" s="68">
        <f t="shared" si="1"/>
        <v>10</v>
      </c>
      <c r="D6" s="68">
        <f t="shared" si="1"/>
        <v>11</v>
      </c>
      <c r="E6" s="68">
        <f t="shared" si="1"/>
        <v>10</v>
      </c>
      <c r="F6" s="68">
        <f t="shared" si="1"/>
        <v>12</v>
      </c>
      <c r="G6" s="68">
        <f t="shared" si="1"/>
        <v>7</v>
      </c>
      <c r="H6" s="68">
        <f t="shared" si="1"/>
        <v>6</v>
      </c>
      <c r="I6" s="68">
        <f t="shared" si="1"/>
        <v>1</v>
      </c>
      <c r="J6" s="68">
        <f t="shared" si="1"/>
        <v>3</v>
      </c>
      <c r="K6" s="68">
        <f t="shared" si="1"/>
        <v>2</v>
      </c>
      <c r="L6" s="68">
        <f t="shared" si="1"/>
        <v>0</v>
      </c>
      <c r="M6" s="68">
        <f t="shared" si="1"/>
        <v>0</v>
      </c>
      <c r="N6" s="68">
        <f t="shared" si="1"/>
        <v>0</v>
      </c>
      <c r="O6" s="14"/>
    </row>
    <row r="7" spans="2:15" ht="37.5" customHeight="1" x14ac:dyDescent="0.45">
      <c r="B7" s="19" t="s">
        <v>36</v>
      </c>
      <c r="C7" s="69">
        <f t="shared" si="1"/>
        <v>0.182</v>
      </c>
      <c r="D7" s="69">
        <f t="shared" si="1"/>
        <v>0.17499999999999999</v>
      </c>
      <c r="E7" s="69">
        <f t="shared" si="1"/>
        <v>0.159</v>
      </c>
      <c r="F7" s="69">
        <f t="shared" si="1"/>
        <v>0.13600000000000001</v>
      </c>
      <c r="G7" s="69">
        <f t="shared" si="1"/>
        <v>0.11700000000000001</v>
      </c>
      <c r="H7" s="69">
        <f t="shared" si="1"/>
        <v>0.107</v>
      </c>
      <c r="I7" s="69">
        <f t="shared" si="1"/>
        <v>2.9000000000000001E-2</v>
      </c>
      <c r="J7" s="69">
        <f t="shared" si="1"/>
        <v>0.06</v>
      </c>
      <c r="K7" s="69">
        <f t="shared" si="1"/>
        <v>2.9000000000000001E-2</v>
      </c>
      <c r="L7" s="69">
        <f t="shared" si="1"/>
        <v>0</v>
      </c>
      <c r="M7" s="69">
        <f t="shared" si="1"/>
        <v>0</v>
      </c>
      <c r="N7" s="69">
        <f t="shared" si="1"/>
        <v>0</v>
      </c>
    </row>
    <row r="8" spans="2:15" ht="22.5" customHeight="1" x14ac:dyDescent="0.45">
      <c r="B8" s="64" t="s">
        <v>142</v>
      </c>
      <c r="C8" s="50"/>
      <c r="D8" s="50"/>
      <c r="E8" s="50"/>
      <c r="F8" s="50"/>
      <c r="G8" s="50"/>
      <c r="H8" s="50"/>
      <c r="I8" s="50"/>
      <c r="J8" s="50"/>
      <c r="K8" s="50"/>
      <c r="L8" s="50"/>
      <c r="M8" s="50"/>
      <c r="N8" s="50"/>
      <c r="O8" s="14"/>
    </row>
    <row r="9" spans="2:15" ht="37.5" customHeight="1" x14ac:dyDescent="0.45">
      <c r="B9" s="19" t="s">
        <v>38</v>
      </c>
      <c r="C9" s="69">
        <f t="shared" ref="C9:N14" si="2">IFERROR(INDEX(Rolling12Month,MATCH($B9,INDEX(Rolling12Month,,1),0),MATCH(C$4,INDEX(Rolling12Month,1,),0)),NA())</f>
        <v>0.14499999999999999</v>
      </c>
      <c r="D9" s="69">
        <f t="shared" si="2"/>
        <v>0.14299999999999999</v>
      </c>
      <c r="E9" s="69">
        <f t="shared" si="2"/>
        <v>0.20599999999999999</v>
      </c>
      <c r="F9" s="69">
        <f t="shared" si="2"/>
        <v>0.14899999999999999</v>
      </c>
      <c r="G9" s="69">
        <f t="shared" si="2"/>
        <v>0.25</v>
      </c>
      <c r="H9" s="69">
        <f t="shared" si="2"/>
        <v>0.14299999999999999</v>
      </c>
      <c r="I9" s="69">
        <f t="shared" si="2"/>
        <v>0.14699999999999999</v>
      </c>
      <c r="J9" s="69">
        <f t="shared" si="2"/>
        <v>0.04</v>
      </c>
      <c r="K9" s="69">
        <f t="shared" si="2"/>
        <v>5.7000000000000002E-2</v>
      </c>
      <c r="L9" s="69">
        <f t="shared" si="2"/>
        <v>3.9E-2</v>
      </c>
      <c r="M9" s="69">
        <f t="shared" si="2"/>
        <v>0.13</v>
      </c>
      <c r="N9" s="69">
        <f t="shared" si="2"/>
        <v>0</v>
      </c>
    </row>
    <row r="10" spans="2:15" ht="37.5" customHeight="1" x14ac:dyDescent="0.45">
      <c r="B10" s="18" t="s">
        <v>39</v>
      </c>
      <c r="C10" s="69">
        <f t="shared" si="2"/>
        <v>0.16400000000000001</v>
      </c>
      <c r="D10" s="69">
        <f t="shared" si="2"/>
        <v>0.17499999999999999</v>
      </c>
      <c r="E10" s="69">
        <f t="shared" si="2"/>
        <v>0.14299999999999999</v>
      </c>
      <c r="F10" s="69">
        <f t="shared" si="2"/>
        <v>0.253</v>
      </c>
      <c r="G10" s="69">
        <f t="shared" si="2"/>
        <v>0.16700000000000001</v>
      </c>
      <c r="H10" s="69">
        <f t="shared" si="2"/>
        <v>0.14299999999999999</v>
      </c>
      <c r="I10" s="69">
        <f t="shared" si="2"/>
        <v>0.20599999999999999</v>
      </c>
      <c r="J10" s="69">
        <f t="shared" si="2"/>
        <v>0.1</v>
      </c>
      <c r="K10" s="69">
        <f t="shared" si="2"/>
        <v>0.114</v>
      </c>
      <c r="L10" s="69">
        <f t="shared" si="2"/>
        <v>0.13700000000000001</v>
      </c>
      <c r="M10" s="69">
        <f t="shared" si="2"/>
        <v>0.17399999999999999</v>
      </c>
      <c r="N10" s="69">
        <f t="shared" si="2"/>
        <v>0.125</v>
      </c>
      <c r="O10" s="14"/>
    </row>
    <row r="11" spans="2:15" ht="37.5" customHeight="1" x14ac:dyDescent="0.45">
      <c r="B11" s="18" t="s">
        <v>40</v>
      </c>
      <c r="C11" s="69">
        <f t="shared" si="2"/>
        <v>0.2</v>
      </c>
      <c r="D11" s="69">
        <f t="shared" si="2"/>
        <v>0.159</v>
      </c>
      <c r="E11" s="69">
        <f t="shared" si="2"/>
        <v>9.5000000000000001E-2</v>
      </c>
      <c r="F11" s="69">
        <f t="shared" si="2"/>
        <v>0.13800000000000001</v>
      </c>
      <c r="G11" s="69">
        <f t="shared" si="2"/>
        <v>0.2</v>
      </c>
      <c r="H11" s="69">
        <f t="shared" si="2"/>
        <v>0.125</v>
      </c>
      <c r="I11" s="69">
        <f t="shared" si="2"/>
        <v>0.38200000000000001</v>
      </c>
      <c r="J11" s="69">
        <f t="shared" si="2"/>
        <v>0.18</v>
      </c>
      <c r="K11" s="69">
        <f t="shared" si="2"/>
        <v>0.1</v>
      </c>
      <c r="L11" s="69">
        <f t="shared" si="2"/>
        <v>0.157</v>
      </c>
      <c r="M11" s="69">
        <f t="shared" si="2"/>
        <v>0.217</v>
      </c>
      <c r="N11" s="69">
        <f t="shared" si="2"/>
        <v>0.22900000000000001</v>
      </c>
      <c r="O11" s="14"/>
    </row>
    <row r="12" spans="2:15" ht="37.5" customHeight="1" x14ac:dyDescent="0.45">
      <c r="B12" s="17" t="s">
        <v>41</v>
      </c>
      <c r="C12" s="69">
        <f t="shared" si="2"/>
        <v>0.182</v>
      </c>
      <c r="D12" s="69">
        <f t="shared" si="2"/>
        <v>0.159</v>
      </c>
      <c r="E12" s="69">
        <f t="shared" si="2"/>
        <v>0.159</v>
      </c>
      <c r="F12" s="69">
        <f t="shared" si="2"/>
        <v>0.161</v>
      </c>
      <c r="G12" s="69">
        <f t="shared" si="2"/>
        <v>0.11700000000000001</v>
      </c>
      <c r="H12" s="69">
        <f t="shared" si="2"/>
        <v>0.26800000000000002</v>
      </c>
      <c r="I12" s="69">
        <f t="shared" si="2"/>
        <v>5.8999999999999997E-2</v>
      </c>
      <c r="J12" s="69">
        <f t="shared" si="2"/>
        <v>0.32</v>
      </c>
      <c r="K12" s="69">
        <f t="shared" si="2"/>
        <v>0.3</v>
      </c>
      <c r="L12" s="69">
        <f t="shared" si="2"/>
        <v>0.23499999999999999</v>
      </c>
      <c r="M12" s="69">
        <f t="shared" si="2"/>
        <v>0.13</v>
      </c>
      <c r="N12" s="69">
        <f t="shared" si="2"/>
        <v>0.29199999999999998</v>
      </c>
      <c r="O12" s="13"/>
    </row>
    <row r="13" spans="2:15" ht="37.5" customHeight="1" x14ac:dyDescent="0.45">
      <c r="B13" s="17" t="s">
        <v>42</v>
      </c>
      <c r="C13" s="69">
        <f t="shared" si="2"/>
        <v>0.127</v>
      </c>
      <c r="D13" s="69">
        <f t="shared" si="2"/>
        <v>0.19</v>
      </c>
      <c r="E13" s="69">
        <f t="shared" si="2"/>
        <v>0.23799999999999999</v>
      </c>
      <c r="F13" s="69">
        <f t="shared" si="2"/>
        <v>0.161</v>
      </c>
      <c r="G13" s="69">
        <f t="shared" si="2"/>
        <v>0.15</v>
      </c>
      <c r="H13" s="69">
        <f t="shared" si="2"/>
        <v>0.214</v>
      </c>
      <c r="I13" s="69">
        <f t="shared" si="2"/>
        <v>0.17599999999999999</v>
      </c>
      <c r="J13" s="69">
        <f t="shared" si="2"/>
        <v>0.3</v>
      </c>
      <c r="K13" s="69">
        <f t="shared" si="2"/>
        <v>0.4</v>
      </c>
      <c r="L13" s="69">
        <f t="shared" si="2"/>
        <v>0.43099999999999999</v>
      </c>
      <c r="M13" s="69">
        <f t="shared" si="2"/>
        <v>0.34799999999999998</v>
      </c>
      <c r="N13" s="69">
        <f t="shared" si="2"/>
        <v>0.35399999999999998</v>
      </c>
      <c r="O13" s="13"/>
    </row>
    <row r="14" spans="2:15" ht="46.5" customHeight="1" x14ac:dyDescent="0.45">
      <c r="B14" s="18" t="s">
        <v>43</v>
      </c>
      <c r="C14" s="66" t="str">
        <f t="shared" si="2"/>
        <v>27 Weeks 0 Day</v>
      </c>
      <c r="D14" s="66" t="str">
        <f t="shared" si="2"/>
        <v>28 Weeks 1 day</v>
      </c>
      <c r="E14" s="66" t="str">
        <f t="shared" si="2"/>
        <v>28 Weeks</v>
      </c>
      <c r="F14" s="66" t="str">
        <f t="shared" si="2"/>
        <v>26 Weeks  6 day</v>
      </c>
      <c r="G14" s="66" t="str">
        <f t="shared" si="2"/>
        <v>27 Weeks  5 day</v>
      </c>
      <c r="H14" s="66" t="str">
        <f t="shared" si="2"/>
        <v>29 Weeks  4 day</v>
      </c>
      <c r="I14" s="66" t="str">
        <f t="shared" si="2"/>
        <v>31 Weeks  4 day</v>
      </c>
      <c r="J14" s="66" t="str">
        <f t="shared" si="2"/>
        <v>33 Weeks  1 day</v>
      </c>
      <c r="K14" s="66" t="str">
        <f t="shared" si="2"/>
        <v>34 Weeks 4 days</v>
      </c>
      <c r="L14" s="66" t="str">
        <f t="shared" si="2"/>
        <v>35 Weeks 5 days</v>
      </c>
      <c r="M14" s="66" t="str">
        <f t="shared" si="2"/>
        <v>35 Weeks 3 days</v>
      </c>
      <c r="N14" s="66" t="str">
        <f t="shared" si="2"/>
        <v>34 Weeks 5 days</v>
      </c>
      <c r="O14" s="14"/>
    </row>
    <row r="15" spans="2:15" ht="3.75" customHeight="1" x14ac:dyDescent="0.45">
      <c r="B15" s="24"/>
      <c r="C15" s="70"/>
      <c r="D15" s="70"/>
      <c r="E15" s="70"/>
      <c r="F15" s="70"/>
      <c r="G15" s="70"/>
      <c r="H15" s="70"/>
      <c r="I15" s="70"/>
      <c r="J15" s="70"/>
      <c r="K15" s="70"/>
      <c r="L15" s="70"/>
      <c r="M15" s="70"/>
      <c r="N15" s="27"/>
    </row>
    <row r="16" spans="2:15" ht="37.5" customHeight="1" x14ac:dyDescent="0.45">
      <c r="B16" s="17" t="s">
        <v>44</v>
      </c>
      <c r="C16" s="68">
        <f t="shared" ref="C16:N16" si="3">IFERROR(INDEX(Rolling12Month,MATCH($B16,INDEX(Rolling12Month,,1),0),MATCH(C$4,INDEX(Rolling12Month,1,),0)),NA())</f>
        <v>6642</v>
      </c>
      <c r="D16" s="68">
        <f t="shared" si="3"/>
        <v>6708</v>
      </c>
      <c r="E16" s="68">
        <f t="shared" si="3"/>
        <v>6764</v>
      </c>
      <c r="F16" s="68">
        <f t="shared" si="3"/>
        <v>6842</v>
      </c>
      <c r="G16" s="68">
        <f t="shared" si="3"/>
        <v>6916</v>
      </c>
      <c r="H16" s="68">
        <f t="shared" si="3"/>
        <v>6974</v>
      </c>
      <c r="I16" s="68">
        <f t="shared" si="3"/>
        <v>6946</v>
      </c>
      <c r="J16" s="68">
        <f t="shared" si="3"/>
        <v>6999</v>
      </c>
      <c r="K16" s="68">
        <f t="shared" si="3"/>
        <v>7065</v>
      </c>
      <c r="L16" s="68">
        <f t="shared" si="3"/>
        <v>7115</v>
      </c>
      <c r="M16" s="68">
        <f t="shared" si="3"/>
        <v>7128</v>
      </c>
      <c r="N16" s="68">
        <f t="shared" si="3"/>
        <v>7187</v>
      </c>
      <c r="O16" s="13"/>
    </row>
    <row r="17" spans="2:15" ht="21.75" customHeight="1" x14ac:dyDescent="0.45">
      <c r="B17" s="65" t="s">
        <v>143</v>
      </c>
      <c r="C17" s="50"/>
      <c r="D17" s="50"/>
      <c r="E17" s="50"/>
      <c r="F17" s="50"/>
      <c r="G17" s="50"/>
      <c r="H17" s="50"/>
      <c r="I17" s="50"/>
      <c r="J17" s="50"/>
      <c r="K17" s="50"/>
      <c r="L17" s="50"/>
      <c r="M17" s="50"/>
      <c r="N17" s="50"/>
      <c r="O17" s="13"/>
    </row>
    <row r="18" spans="2:15" ht="37.5" customHeight="1" x14ac:dyDescent="0.45">
      <c r="B18" s="18" t="s">
        <v>45</v>
      </c>
      <c r="C18" s="68">
        <f t="shared" ref="C18:N21" si="4">IFERROR(INDEX(Rolling12Month,MATCH($B18,INDEX(Rolling12Month,,1),0),MATCH(C$4,INDEX(Rolling12Month,1,),0)),NA())</f>
        <v>119</v>
      </c>
      <c r="D18" s="68">
        <f t="shared" si="4"/>
        <v>138</v>
      </c>
      <c r="E18" s="68">
        <f t="shared" si="4"/>
        <v>150</v>
      </c>
      <c r="F18" s="68">
        <f t="shared" si="4"/>
        <v>27</v>
      </c>
      <c r="G18" s="68">
        <f t="shared" si="4"/>
        <v>33</v>
      </c>
      <c r="H18" s="68">
        <f t="shared" si="4"/>
        <v>44</v>
      </c>
      <c r="I18" s="68">
        <f t="shared" si="4"/>
        <v>48</v>
      </c>
      <c r="J18" s="68">
        <f t="shared" si="4"/>
        <v>57</v>
      </c>
      <c r="K18" s="68">
        <f t="shared" si="4"/>
        <v>71</v>
      </c>
      <c r="L18" s="68">
        <f t="shared" si="4"/>
        <v>78</v>
      </c>
      <c r="M18" s="68">
        <f t="shared" si="4"/>
        <v>70</v>
      </c>
      <c r="N18" s="68">
        <f t="shared" si="4"/>
        <v>85</v>
      </c>
      <c r="O18" s="14"/>
    </row>
    <row r="19" spans="2:15" ht="37.5" customHeight="1" x14ac:dyDescent="0.45">
      <c r="B19" s="22" t="s">
        <v>46</v>
      </c>
      <c r="C19" s="68">
        <f t="shared" si="4"/>
        <v>2187</v>
      </c>
      <c r="D19" s="68">
        <f t="shared" si="4"/>
        <v>2219</v>
      </c>
      <c r="E19" s="68">
        <f t="shared" si="4"/>
        <v>2257</v>
      </c>
      <c r="F19" s="68">
        <f t="shared" si="4"/>
        <v>1925</v>
      </c>
      <c r="G19" s="68">
        <f t="shared" si="4"/>
        <v>1970</v>
      </c>
      <c r="H19" s="68">
        <f t="shared" si="4"/>
        <v>2002</v>
      </c>
      <c r="I19" s="68">
        <f t="shared" si="4"/>
        <v>2029</v>
      </c>
      <c r="J19" s="68">
        <f t="shared" si="4"/>
        <v>2070</v>
      </c>
      <c r="K19" s="68">
        <f t="shared" si="4"/>
        <v>2104</v>
      </c>
      <c r="L19" s="68">
        <f t="shared" si="4"/>
        <v>2137</v>
      </c>
      <c r="M19" s="68">
        <f t="shared" si="4"/>
        <v>2142</v>
      </c>
      <c r="N19" s="68">
        <f t="shared" si="4"/>
        <v>2173</v>
      </c>
      <c r="O19" s="23"/>
    </row>
    <row r="20" spans="2:15" ht="37.5" customHeight="1" x14ac:dyDescent="0.45">
      <c r="B20" s="18" t="s">
        <v>47</v>
      </c>
      <c r="C20" s="68">
        <f t="shared" si="4"/>
        <v>2284</v>
      </c>
      <c r="D20" s="68">
        <f t="shared" si="4"/>
        <v>2299</v>
      </c>
      <c r="E20" s="68">
        <f t="shared" si="4"/>
        <v>2314</v>
      </c>
      <c r="F20" s="68">
        <f t="shared" si="4"/>
        <v>2389</v>
      </c>
      <c r="G20" s="68">
        <f t="shared" si="4"/>
        <v>2411</v>
      </c>
      <c r="H20" s="68">
        <f t="shared" si="4"/>
        <v>2423</v>
      </c>
      <c r="I20" s="68">
        <f t="shared" si="4"/>
        <v>2431</v>
      </c>
      <c r="J20" s="68">
        <f t="shared" si="4"/>
        <v>2438</v>
      </c>
      <c r="K20" s="68">
        <f t="shared" si="4"/>
        <v>2453</v>
      </c>
      <c r="L20" s="68">
        <f t="shared" si="4"/>
        <v>2466</v>
      </c>
      <c r="M20" s="68">
        <f t="shared" si="4"/>
        <v>2468</v>
      </c>
      <c r="N20" s="68">
        <f t="shared" si="4"/>
        <v>2480</v>
      </c>
      <c r="O20" s="14"/>
    </row>
    <row r="21" spans="2:15" ht="37.5" customHeight="1" x14ac:dyDescent="0.45">
      <c r="B21" s="18" t="s">
        <v>48</v>
      </c>
      <c r="C21" s="68">
        <f t="shared" si="4"/>
        <v>2052</v>
      </c>
      <c r="D21" s="68">
        <f t="shared" si="4"/>
        <v>2052</v>
      </c>
      <c r="E21" s="68">
        <f t="shared" si="4"/>
        <v>2043</v>
      </c>
      <c r="F21" s="68">
        <f t="shared" si="4"/>
        <v>2501</v>
      </c>
      <c r="G21" s="68">
        <f t="shared" si="4"/>
        <v>2502</v>
      </c>
      <c r="H21" s="68">
        <f t="shared" si="4"/>
        <v>2505</v>
      </c>
      <c r="I21" s="68">
        <f t="shared" si="4"/>
        <v>2438</v>
      </c>
      <c r="J21" s="68">
        <f t="shared" si="4"/>
        <v>2434</v>
      </c>
      <c r="K21" s="68">
        <f t="shared" si="4"/>
        <v>2437</v>
      </c>
      <c r="L21" s="68">
        <f t="shared" si="4"/>
        <v>2434</v>
      </c>
      <c r="M21" s="68">
        <f t="shared" si="4"/>
        <v>2448</v>
      </c>
      <c r="N21" s="68">
        <f t="shared" si="4"/>
        <v>2449</v>
      </c>
      <c r="O21" s="14"/>
    </row>
    <row r="22" spans="2:15" ht="7.5" customHeight="1" x14ac:dyDescent="0.45">
      <c r="B22" s="24"/>
      <c r="C22" s="51"/>
      <c r="D22" s="51"/>
      <c r="E22" s="51"/>
      <c r="F22" s="51"/>
      <c r="G22" s="51"/>
      <c r="H22" s="51"/>
      <c r="I22" s="51"/>
      <c r="J22" s="51"/>
      <c r="K22" s="51"/>
      <c r="L22" s="51"/>
      <c r="M22" s="51"/>
      <c r="N22" s="15"/>
      <c r="O22" s="23"/>
    </row>
    <row r="23" spans="2:15" ht="20.25" customHeight="1" x14ac:dyDescent="0.45">
      <c r="B23" s="67" t="s">
        <v>12</v>
      </c>
      <c r="C23" s="50"/>
      <c r="D23" s="50"/>
      <c r="E23" s="50"/>
      <c r="F23" s="50"/>
      <c r="G23" s="50"/>
      <c r="H23" s="50"/>
      <c r="I23" s="50"/>
      <c r="J23" s="50"/>
      <c r="K23" s="50"/>
      <c r="L23" s="50"/>
      <c r="M23" s="50"/>
      <c r="N23" s="50"/>
    </row>
    <row r="24" spans="2:15" ht="37.5" customHeight="1" x14ac:dyDescent="0.45">
      <c r="B24" s="18" t="s">
        <v>49</v>
      </c>
      <c r="C24" s="71">
        <f t="shared" ref="C24:N25" si="5">IFERROR(INDEX(Rolling12Month,MATCH($B24,INDEX(Rolling12Month,,1),0),MATCH(C$4,INDEX(Rolling12Month,1,),0)),NA())</f>
        <v>0.49</v>
      </c>
      <c r="D24" s="71">
        <f t="shared" si="5"/>
        <v>0.56999999999999995</v>
      </c>
      <c r="E24" s="71">
        <f t="shared" si="5"/>
        <v>0.28999999999999998</v>
      </c>
      <c r="F24" s="71">
        <f t="shared" si="5"/>
        <v>0.36</v>
      </c>
      <c r="G24" s="71">
        <f t="shared" si="5"/>
        <v>0.44</v>
      </c>
      <c r="H24" s="71">
        <f t="shared" si="5"/>
        <v>0.35</v>
      </c>
      <c r="I24" s="71">
        <f t="shared" si="5"/>
        <v>0.48</v>
      </c>
      <c r="J24" s="71">
        <f t="shared" si="5"/>
        <v>0.31900000000000001</v>
      </c>
      <c r="K24" s="71">
        <f t="shared" si="5"/>
        <v>0.27300000000000002</v>
      </c>
      <c r="L24" s="71">
        <f t="shared" si="5"/>
        <v>0.42499999999999999</v>
      </c>
      <c r="M24" s="71" t="str">
        <f t="shared" si="5"/>
        <v xml:space="preserve"> - </v>
      </c>
      <c r="N24" s="71" t="str">
        <f t="shared" si="5"/>
        <v xml:space="preserve"> - </v>
      </c>
      <c r="O24" s="14"/>
    </row>
    <row r="25" spans="2:15" ht="37.5" customHeight="1" x14ac:dyDescent="0.45">
      <c r="B25" s="17" t="s">
        <v>50</v>
      </c>
      <c r="C25" s="71">
        <f t="shared" si="5"/>
        <v>0.51</v>
      </c>
      <c r="D25" s="71">
        <f t="shared" si="5"/>
        <v>0.45</v>
      </c>
      <c r="E25" s="71">
        <f t="shared" si="5"/>
        <v>0.28000000000000003</v>
      </c>
      <c r="F25" s="71">
        <f t="shared" si="5"/>
        <v>0.48</v>
      </c>
      <c r="G25" s="71">
        <f t="shared" si="5"/>
        <v>0.72</v>
      </c>
      <c r="H25" s="71">
        <f t="shared" si="5"/>
        <v>0.78</v>
      </c>
      <c r="I25" s="71">
        <f t="shared" si="5"/>
        <v>0.6</v>
      </c>
      <c r="J25" s="71">
        <f t="shared" si="5"/>
        <v>0.6</v>
      </c>
      <c r="K25" s="71">
        <f t="shared" si="5"/>
        <v>0.5</v>
      </c>
      <c r="L25" s="71">
        <f t="shared" si="5"/>
        <v>0.49</v>
      </c>
      <c r="M25" s="71" t="str">
        <f t="shared" si="5"/>
        <v xml:space="preserve"> - </v>
      </c>
      <c r="N25" s="71" t="str">
        <f t="shared" si="5"/>
        <v xml:space="preserve"> - </v>
      </c>
      <c r="O25" s="13"/>
    </row>
    <row r="26" spans="2:15" x14ac:dyDescent="0.35">
      <c r="B26" s="23"/>
    </row>
    <row r="28" spans="2:15" ht="16.5" x14ac:dyDescent="0.45">
      <c r="B28" s="280" t="s">
        <v>144</v>
      </c>
      <c r="C28" s="281"/>
      <c r="D28" s="281"/>
      <c r="E28" s="281"/>
      <c r="F28" s="281"/>
      <c r="G28" s="281"/>
      <c r="H28" s="282"/>
      <c r="I28" s="282"/>
      <c r="J28" s="283"/>
    </row>
    <row r="29" spans="2:15" x14ac:dyDescent="0.35">
      <c r="B29" s="271" t="s">
        <v>428</v>
      </c>
      <c r="C29" s="272"/>
      <c r="D29" s="272"/>
      <c r="E29" s="272"/>
      <c r="F29" s="272"/>
      <c r="G29" s="272"/>
      <c r="H29" s="272"/>
      <c r="I29" s="272"/>
      <c r="J29" s="273"/>
    </row>
    <row r="30" spans="2:15" x14ac:dyDescent="0.35">
      <c r="B30" s="274"/>
      <c r="C30" s="275"/>
      <c r="D30" s="275"/>
      <c r="E30" s="275"/>
      <c r="F30" s="275"/>
      <c r="G30" s="275"/>
      <c r="H30" s="275"/>
      <c r="I30" s="275"/>
      <c r="J30" s="276"/>
    </row>
    <row r="31" spans="2:15" x14ac:dyDescent="0.35">
      <c r="B31" s="274"/>
      <c r="C31" s="275"/>
      <c r="D31" s="275"/>
      <c r="E31" s="275"/>
      <c r="F31" s="275"/>
      <c r="G31" s="275"/>
      <c r="H31" s="275"/>
      <c r="I31" s="275"/>
      <c r="J31" s="276"/>
    </row>
    <row r="32" spans="2:15" x14ac:dyDescent="0.35">
      <c r="B32" s="274"/>
      <c r="C32" s="275"/>
      <c r="D32" s="275"/>
      <c r="E32" s="275"/>
      <c r="F32" s="275"/>
      <c r="G32" s="275"/>
      <c r="H32" s="275"/>
      <c r="I32" s="275"/>
      <c r="J32" s="276"/>
    </row>
    <row r="33" spans="2:10" x14ac:dyDescent="0.35">
      <c r="B33" s="274"/>
      <c r="C33" s="275"/>
      <c r="D33" s="275"/>
      <c r="E33" s="275"/>
      <c r="F33" s="275"/>
      <c r="G33" s="275"/>
      <c r="H33" s="275"/>
      <c r="I33" s="275"/>
      <c r="J33" s="276"/>
    </row>
    <row r="34" spans="2:10" x14ac:dyDescent="0.35">
      <c r="B34" s="274"/>
      <c r="C34" s="275"/>
      <c r="D34" s="275"/>
      <c r="E34" s="275"/>
      <c r="F34" s="275"/>
      <c r="G34" s="275"/>
      <c r="H34" s="275"/>
      <c r="I34" s="275"/>
      <c r="J34" s="276"/>
    </row>
    <row r="35" spans="2:10" x14ac:dyDescent="0.35">
      <c r="B35" s="274"/>
      <c r="C35" s="275"/>
      <c r="D35" s="275"/>
      <c r="E35" s="275"/>
      <c r="F35" s="275"/>
      <c r="G35" s="275"/>
      <c r="H35" s="275"/>
      <c r="I35" s="275"/>
      <c r="J35" s="276"/>
    </row>
    <row r="36" spans="2:10" x14ac:dyDescent="0.35">
      <c r="B36" s="274"/>
      <c r="C36" s="275"/>
      <c r="D36" s="275"/>
      <c r="E36" s="275"/>
      <c r="F36" s="275"/>
      <c r="G36" s="275"/>
      <c r="H36" s="275"/>
      <c r="I36" s="275"/>
      <c r="J36" s="276"/>
    </row>
    <row r="37" spans="2:10" x14ac:dyDescent="0.35">
      <c r="B37" s="274"/>
      <c r="C37" s="275"/>
      <c r="D37" s="275"/>
      <c r="E37" s="275"/>
      <c r="F37" s="275"/>
      <c r="G37" s="275"/>
      <c r="H37" s="275"/>
      <c r="I37" s="275"/>
      <c r="J37" s="276"/>
    </row>
    <row r="38" spans="2:10" x14ac:dyDescent="0.35">
      <c r="B38" s="274"/>
      <c r="C38" s="275"/>
      <c r="D38" s="275"/>
      <c r="E38" s="275"/>
      <c r="F38" s="275"/>
      <c r="G38" s="275"/>
      <c r="H38" s="275"/>
      <c r="I38" s="275"/>
      <c r="J38" s="276"/>
    </row>
    <row r="39" spans="2:10" x14ac:dyDescent="0.35">
      <c r="B39" s="274"/>
      <c r="C39" s="275"/>
      <c r="D39" s="275"/>
      <c r="E39" s="275"/>
      <c r="F39" s="275"/>
      <c r="G39" s="275"/>
      <c r="H39" s="275"/>
      <c r="I39" s="275"/>
      <c r="J39" s="276"/>
    </row>
    <row r="40" spans="2:10" x14ac:dyDescent="0.35">
      <c r="B40" s="274"/>
      <c r="C40" s="275"/>
      <c r="D40" s="275"/>
      <c r="E40" s="275"/>
      <c r="F40" s="275"/>
      <c r="G40" s="275"/>
      <c r="H40" s="275"/>
      <c r="I40" s="275"/>
      <c r="J40" s="276"/>
    </row>
    <row r="41" spans="2:10" x14ac:dyDescent="0.35">
      <c r="B41" s="274"/>
      <c r="C41" s="275"/>
      <c r="D41" s="275"/>
      <c r="E41" s="275"/>
      <c r="F41" s="275"/>
      <c r="G41" s="275"/>
      <c r="H41" s="275"/>
      <c r="I41" s="275"/>
      <c r="J41" s="276"/>
    </row>
    <row r="42" spans="2:10" x14ac:dyDescent="0.35">
      <c r="B42" s="274"/>
      <c r="C42" s="275"/>
      <c r="D42" s="275"/>
      <c r="E42" s="275"/>
      <c r="F42" s="275"/>
      <c r="G42" s="275"/>
      <c r="H42" s="275"/>
      <c r="I42" s="275"/>
      <c r="J42" s="276"/>
    </row>
    <row r="43" spans="2:10" x14ac:dyDescent="0.35">
      <c r="B43" s="277"/>
      <c r="C43" s="278"/>
      <c r="D43" s="278"/>
      <c r="E43" s="278"/>
      <c r="F43" s="278"/>
      <c r="G43" s="278"/>
      <c r="H43" s="278"/>
      <c r="I43" s="278"/>
      <c r="J43" s="279"/>
    </row>
  </sheetData>
  <mergeCells count="2">
    <mergeCell ref="B29:J43"/>
    <mergeCell ref="B28:J28"/>
  </mergeCells>
  <conditionalFormatting sqref="C4:N4">
    <cfRule type="containsErrors" dxfId="2" priority="2">
      <formula>ISERROR(C4)</formula>
    </cfRule>
  </conditionalFormatting>
  <hyperlinks>
    <hyperlink ref="O2" location="Dash2EHCP" display="Dashboard &gt;" xr:uid="{F6F3DD0B-B074-47DC-8D00-E2516E2D2141}"/>
  </hyperlinks>
  <pageMargins left="0.7" right="0.7" top="0.75" bottom="0.75" header="0.3" footer="0.3"/>
  <pageSetup paperSize="9" orientation="portrait" r:id="rId1"/>
  <drawing r:id="rId2"/>
  <extLst>
    <ext xmlns:x14="http://schemas.microsoft.com/office/spreadsheetml/2009/9/main" uri="{05C60535-1F16-4fd2-B633-F4F36F0B64E0}">
      <x14:sparklineGroups xmlns:xm="http://schemas.microsoft.com/office/excel/2006/main">
        <x14:sparklineGroup displayEmptyCellsAs="gap" xr2:uid="{5927263A-AA24-4D9C-A2BA-CA272BCEDFB2}">
          <x14:colorSeries rgb="FF376092"/>
          <x14:colorNegative rgb="FFD00000"/>
          <x14:colorAxis rgb="FF000000"/>
          <x14:colorMarkers rgb="FFD00000"/>
          <x14:colorFirst rgb="FFD00000"/>
          <x14:colorLast rgb="FFD00000"/>
          <x14:colorHigh rgb="FFD00000"/>
          <x14:colorLow rgb="FFD00000"/>
          <x14:sparklines>
            <x14:sparkline>
              <xm:f>'4&amp;7 EHCPs'!C25:N25</xm:f>
              <xm:sqref>O25</xm:sqref>
            </x14:sparkline>
          </x14:sparklines>
        </x14:sparklineGroup>
        <x14:sparklineGroup displayEmptyCellsAs="gap" xr2:uid="{57ABEE5E-AA4C-4F54-863F-811FCE142D9D}">
          <x14:colorSeries rgb="FF376092"/>
          <x14:colorNegative rgb="FFD00000"/>
          <x14:colorAxis rgb="FF000000"/>
          <x14:colorMarkers rgb="FFD00000"/>
          <x14:colorFirst rgb="FFD00000"/>
          <x14:colorLast rgb="FFD00000"/>
          <x14:colorHigh rgb="FFD00000"/>
          <x14:colorLow rgb="FFD00000"/>
          <x14:sparklines>
            <x14:sparkline>
              <xm:f>'4&amp;7 EHCPs'!C24:N24</xm:f>
              <xm:sqref>O24</xm:sqref>
            </x14:sparkline>
          </x14:sparklines>
        </x14:sparklineGroup>
        <x14:sparklineGroup displayEmptyCellsAs="gap" xr2:uid="{47DB8117-3AFD-446B-BB3C-79A8F80A7C2B}">
          <x14:colorSeries rgb="FF376092"/>
          <x14:colorNegative rgb="FFD00000"/>
          <x14:colorAxis rgb="FF000000"/>
          <x14:colorMarkers rgb="FFD00000"/>
          <x14:colorFirst rgb="FFD00000"/>
          <x14:colorLast rgb="FFD00000"/>
          <x14:colorHigh rgb="FFD00000"/>
          <x14:colorLow rgb="FFD00000"/>
          <x14:sparklines>
            <x14:sparkline>
              <xm:f>'4&amp;7 EHCPs'!C23:N23</xm:f>
              <xm:sqref>O23</xm:sqref>
            </x14:sparkline>
          </x14:sparklines>
        </x14:sparklineGroup>
        <x14:sparklineGroup displayEmptyCellsAs="gap" xr2:uid="{87B3C435-ABFF-4487-AD0D-19D9C027DA8F}">
          <x14:colorSeries rgb="FF376092"/>
          <x14:colorNegative rgb="FFD00000"/>
          <x14:colorAxis rgb="FF000000"/>
          <x14:colorMarkers rgb="FFD00000"/>
          <x14:colorFirst rgb="FFD00000"/>
          <x14:colorLast rgb="FFD00000"/>
          <x14:colorHigh rgb="FFD00000"/>
          <x14:colorLow rgb="FFD00000"/>
          <x14:sparklines>
            <x14:sparkline>
              <xm:f>'4&amp;7 EHCPs'!C22:N22</xm:f>
              <xm:sqref>O22</xm:sqref>
            </x14:sparkline>
          </x14:sparklines>
        </x14:sparklineGroup>
        <x14:sparklineGroup displayEmptyCellsAs="gap" xr2:uid="{268DADCC-392F-4B7C-AFFF-09FF1CD5A1A9}">
          <x14:colorSeries rgb="FF376092"/>
          <x14:colorNegative rgb="FFD00000"/>
          <x14:colorAxis rgb="FF000000"/>
          <x14:colorMarkers rgb="FFD00000"/>
          <x14:colorFirst rgb="FFD00000"/>
          <x14:colorLast rgb="FFD00000"/>
          <x14:colorHigh rgb="FFD00000"/>
          <x14:colorLow rgb="FFD00000"/>
          <x14:sparklines>
            <x14:sparkline>
              <xm:f>'4&amp;7 EHCPs'!C21:N21</xm:f>
              <xm:sqref>O21</xm:sqref>
            </x14:sparkline>
          </x14:sparklines>
        </x14:sparklineGroup>
        <x14:sparklineGroup displayEmptyCellsAs="gap" xr2:uid="{012FA6A9-4913-4F19-AE93-A3623D41219D}">
          <x14:colorSeries rgb="FF376092"/>
          <x14:colorNegative rgb="FFD00000"/>
          <x14:colorAxis rgb="FF000000"/>
          <x14:colorMarkers rgb="FFD00000"/>
          <x14:colorFirst rgb="FFD00000"/>
          <x14:colorLast rgb="FFD00000"/>
          <x14:colorHigh rgb="FFD00000"/>
          <x14:colorLow rgb="FFD00000"/>
          <x14:sparklines>
            <x14:sparkline>
              <xm:f>'4&amp;7 EHCPs'!C20:N20</xm:f>
              <xm:sqref>O20</xm:sqref>
            </x14:sparkline>
          </x14:sparklines>
        </x14:sparklineGroup>
        <x14:sparklineGroup displayEmptyCellsAs="gap" xr2:uid="{86AEDEEF-EE68-497C-9F50-707C02BD2F15}">
          <x14:colorSeries rgb="FF376092"/>
          <x14:colorNegative rgb="FFD00000"/>
          <x14:colorAxis rgb="FF000000"/>
          <x14:colorMarkers rgb="FFD00000"/>
          <x14:colorFirst rgb="FFD00000"/>
          <x14:colorLast rgb="FFD00000"/>
          <x14:colorHigh rgb="FFD00000"/>
          <x14:colorLow rgb="FFD00000"/>
          <x14:sparklines>
            <x14:sparkline>
              <xm:f>'4&amp;7 EHCPs'!C19:N19</xm:f>
              <xm:sqref>O19</xm:sqref>
            </x14:sparkline>
          </x14:sparklines>
        </x14:sparklineGroup>
        <x14:sparklineGroup displayEmptyCellsAs="gap" xr2:uid="{00D35B44-C02A-4E6D-929D-F6649F54C649}">
          <x14:colorSeries rgb="FF376092"/>
          <x14:colorNegative rgb="FFD00000"/>
          <x14:colorAxis rgb="FF000000"/>
          <x14:colorMarkers rgb="FFD00000"/>
          <x14:colorFirst rgb="FFD00000"/>
          <x14:colorLast rgb="FFD00000"/>
          <x14:colorHigh rgb="FFD00000"/>
          <x14:colorLow rgb="FFD00000"/>
          <x14:sparklines>
            <x14:sparkline>
              <xm:f>'4&amp;7 EHCPs'!C18:N18</xm:f>
              <xm:sqref>O18</xm:sqref>
            </x14:sparkline>
          </x14:sparklines>
        </x14:sparklineGroup>
        <x14:sparklineGroup displayEmptyCellsAs="gap" xr2:uid="{CA188BF8-3FCB-4BB0-BE79-BBDEB0D7667A}">
          <x14:colorSeries rgb="FF376092"/>
          <x14:colorNegative rgb="FFD00000"/>
          <x14:colorAxis rgb="FF000000"/>
          <x14:colorMarkers rgb="FFD00000"/>
          <x14:colorFirst rgb="FFD00000"/>
          <x14:colorLast rgb="FFD00000"/>
          <x14:colorHigh rgb="FFD00000"/>
          <x14:colorLow rgb="FFD00000"/>
          <x14:sparklines>
            <x14:sparkline>
              <xm:f>'4&amp;7 EHCPs'!C17:N17</xm:f>
              <xm:sqref>O17</xm:sqref>
            </x14:sparkline>
          </x14:sparklines>
        </x14:sparklineGroup>
        <x14:sparklineGroup displayEmptyCellsAs="gap" xr2:uid="{F0F0B06E-B824-45EB-A7AC-65DD359CC885}">
          <x14:colorSeries rgb="FF376092"/>
          <x14:colorNegative rgb="FFD00000"/>
          <x14:colorAxis rgb="FF000000"/>
          <x14:colorMarkers rgb="FFD00000"/>
          <x14:colorFirst rgb="FFD00000"/>
          <x14:colorLast rgb="FFD00000"/>
          <x14:colorHigh rgb="FFD00000"/>
          <x14:colorLow rgb="FFD00000"/>
          <x14:sparklines>
            <x14:sparkline>
              <xm:f>'4&amp;7 EHCPs'!C16:N16</xm:f>
              <xm:sqref>O16</xm:sqref>
            </x14:sparkline>
          </x14:sparklines>
        </x14:sparklineGroup>
        <x14:sparklineGroup displayEmptyCellsAs="gap" xr2:uid="{F5D9761E-FC3E-4B74-BACC-00B06D479BEB}">
          <x14:colorSeries rgb="FF376092"/>
          <x14:colorNegative rgb="FFD00000"/>
          <x14:colorAxis rgb="FF000000"/>
          <x14:colorMarkers rgb="FFD00000"/>
          <x14:colorFirst rgb="FFD00000"/>
          <x14:colorLast rgb="FFD00000"/>
          <x14:colorHigh rgb="FFD00000"/>
          <x14:colorLow rgb="FFD00000"/>
          <x14:sparklines>
            <x14:sparkline>
              <xm:f>'4&amp;7 EHCPs'!C15:N15</xm:f>
              <xm:sqref>O15</xm:sqref>
            </x14:sparkline>
          </x14:sparklines>
        </x14:sparklineGroup>
        <x14:sparklineGroup displayEmptyCellsAs="gap" xr2:uid="{34E26E1F-7DC2-462E-9092-48EC65576CEC}">
          <x14:colorSeries rgb="FF376092"/>
          <x14:colorNegative rgb="FFD00000"/>
          <x14:colorAxis rgb="FF000000"/>
          <x14:colorMarkers rgb="FFD00000"/>
          <x14:colorFirst rgb="FFD00000"/>
          <x14:colorLast rgb="FFD00000"/>
          <x14:colorHigh rgb="FFD00000"/>
          <x14:colorLow rgb="FFD00000"/>
          <x14:sparklines>
            <x14:sparkline>
              <xm:f>'4&amp;7 EHCPs'!C13:N13</xm:f>
              <xm:sqref>O13</xm:sqref>
            </x14:sparkline>
          </x14:sparklines>
        </x14:sparklineGroup>
        <x14:sparklineGroup displayEmptyCellsAs="gap" xr2:uid="{1A1D1377-1A71-4065-BB2D-519DBFE01B41}">
          <x14:colorSeries rgb="FF376092"/>
          <x14:colorNegative rgb="FFD00000"/>
          <x14:colorAxis rgb="FF000000"/>
          <x14:colorMarkers rgb="FFD00000"/>
          <x14:colorFirst rgb="FFD00000"/>
          <x14:colorLast rgb="FFD00000"/>
          <x14:colorHigh rgb="FFD00000"/>
          <x14:colorLow rgb="FFD00000"/>
          <x14:sparklines>
            <x14:sparkline>
              <xm:f>'4&amp;7 EHCPs'!C12:N12</xm:f>
              <xm:sqref>O12</xm:sqref>
            </x14:sparkline>
          </x14:sparklines>
        </x14:sparklineGroup>
        <x14:sparklineGroup displayEmptyCellsAs="gap" xr2:uid="{BA46816A-684D-4D21-A6E3-DBB48D3DDEE9}">
          <x14:colorSeries rgb="FF376092"/>
          <x14:colorNegative rgb="FFD00000"/>
          <x14:colorAxis rgb="FF000000"/>
          <x14:colorMarkers rgb="FFD00000"/>
          <x14:colorFirst rgb="FFD00000"/>
          <x14:colorLast rgb="FFD00000"/>
          <x14:colorHigh rgb="FFD00000"/>
          <x14:colorLow rgb="FFD00000"/>
          <x14:sparklines>
            <x14:sparkline>
              <xm:f>'4&amp;7 EHCPs'!C11:N11</xm:f>
              <xm:sqref>O11</xm:sqref>
            </x14:sparkline>
          </x14:sparklines>
        </x14:sparklineGroup>
        <x14:sparklineGroup displayEmptyCellsAs="gap" xr2:uid="{B22D6A5C-92BA-49FE-BFB6-C91ADDE18585}">
          <x14:colorSeries rgb="FF376092"/>
          <x14:colorNegative rgb="FFD00000"/>
          <x14:colorAxis rgb="FF000000"/>
          <x14:colorMarkers rgb="FFD00000"/>
          <x14:colorFirst rgb="FFD00000"/>
          <x14:colorLast rgb="FFD00000"/>
          <x14:colorHigh rgb="FFD00000"/>
          <x14:colorLow rgb="FFD00000"/>
          <x14:sparklines>
            <x14:sparkline>
              <xm:f>'4&amp;7 EHCPs'!C10:N10</xm:f>
              <xm:sqref>O10</xm:sqref>
            </x14:sparkline>
          </x14:sparklines>
        </x14:sparklineGroup>
        <x14:sparklineGroup displayEmptyCellsAs="gap" xr2:uid="{A90D87A8-16F0-46AB-A025-4FD3D404829E}">
          <x14:colorSeries rgb="FF376092"/>
          <x14:colorNegative rgb="FFD00000"/>
          <x14:colorAxis rgb="FF000000"/>
          <x14:colorMarkers rgb="FFD00000"/>
          <x14:colorFirst rgb="FFD00000"/>
          <x14:colorLast rgb="FFD00000"/>
          <x14:colorHigh rgb="FFD00000"/>
          <x14:colorLow rgb="FFD00000"/>
          <x14:sparklines>
            <x14:sparkline>
              <xm:f>'4&amp;7 EHCPs'!C9:N9</xm:f>
              <xm:sqref>O9</xm:sqref>
            </x14:sparkline>
          </x14:sparklines>
        </x14:sparklineGroup>
        <x14:sparklineGroup displayEmptyCellsAs="gap" xr2:uid="{D099AED6-C5BD-4C82-8969-AC66A0F6FFCD}">
          <x14:colorSeries rgb="FF376092"/>
          <x14:colorNegative rgb="FFD00000"/>
          <x14:colorAxis rgb="FF000000"/>
          <x14:colorMarkers rgb="FFD00000"/>
          <x14:colorFirst rgb="FFD00000"/>
          <x14:colorLast rgb="FFD00000"/>
          <x14:colorHigh rgb="FFD00000"/>
          <x14:colorLow rgb="FFD00000"/>
          <x14:sparklines>
            <x14:sparkline>
              <xm:f>'4&amp;7 EHCPs'!C8:N8</xm:f>
              <xm:sqref>O8</xm:sqref>
            </x14:sparkline>
          </x14:sparklines>
        </x14:sparklineGroup>
        <x14:sparklineGroup displayEmptyCellsAs="gap" xr2:uid="{359DBD39-B58B-4891-9100-1520584627B9}">
          <x14:colorSeries rgb="FF376092"/>
          <x14:colorNegative rgb="FFD00000"/>
          <x14:colorAxis rgb="FF000000"/>
          <x14:colorMarkers rgb="FFD00000"/>
          <x14:colorFirst rgb="FFD00000"/>
          <x14:colorLast rgb="FFD00000"/>
          <x14:colorHigh rgb="FFD00000"/>
          <x14:colorLow rgb="FFD00000"/>
          <x14:sparklines>
            <x14:sparkline>
              <xm:f>'4&amp;7 EHCPs'!C7:N7</xm:f>
              <xm:sqref>O7</xm:sqref>
            </x14:sparkline>
          </x14:sparklines>
        </x14:sparklineGroup>
        <x14:sparklineGroup displayEmptyCellsAs="gap" xr2:uid="{79D1EDFD-C61A-4A12-9138-4AEC57BCCB57}">
          <x14:colorSeries rgb="FF376092"/>
          <x14:colorNegative rgb="FFD00000"/>
          <x14:colorAxis rgb="FF000000"/>
          <x14:colorMarkers rgb="FFD00000"/>
          <x14:colorFirst rgb="FFD00000"/>
          <x14:colorLast rgb="FFD00000"/>
          <x14:colorHigh rgb="FFD00000"/>
          <x14:colorLow rgb="FFD00000"/>
          <x14:sparklines>
            <x14:sparkline>
              <xm:f>'4&amp;7 EHCPs'!C6:N6</xm:f>
              <xm:sqref>O6</xm:sqref>
            </x14:sparkline>
          </x14:sparklines>
        </x14:sparklineGroup>
        <x14:sparklineGroup displayEmptyCellsAs="gap" xr2:uid="{1859D69F-1331-4B30-AB49-D668CAD92182}">
          <x14:colorSeries rgb="FF376092"/>
          <x14:colorNegative rgb="FFD00000"/>
          <x14:colorAxis rgb="FF000000"/>
          <x14:colorMarkers rgb="FFD00000"/>
          <x14:colorFirst rgb="FFD00000"/>
          <x14:colorLast rgb="FFD00000"/>
          <x14:colorHigh rgb="FFD00000"/>
          <x14:colorLow rgb="FFD00000"/>
          <x14:sparklines>
            <x14:sparkline>
              <xm:f>'4&amp;7 EHCPs'!C5:N5</xm:f>
              <xm:sqref>O5</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6C5CE-E489-424E-917E-85D83039EEB3}">
  <dimension ref="A1:AI27"/>
  <sheetViews>
    <sheetView workbookViewId="0">
      <selection activeCell="L27" sqref="L27:P27"/>
    </sheetView>
  </sheetViews>
  <sheetFormatPr defaultRowHeight="14.5" x14ac:dyDescent="0.35"/>
  <cols>
    <col min="1" max="1" width="74.26953125" bestFit="1" customWidth="1"/>
    <col min="2" max="2" width="11.1796875" customWidth="1"/>
    <col min="3" max="10" width="6.81640625" customWidth="1"/>
    <col min="11" max="12" width="6.81640625" style="132" customWidth="1"/>
    <col min="13" max="13" width="6.81640625" customWidth="1"/>
    <col min="14" max="18" width="7" customWidth="1"/>
  </cols>
  <sheetData>
    <row r="1" spans="1:35" s="8" customFormat="1" x14ac:dyDescent="0.35">
      <c r="A1" s="8" t="s">
        <v>145</v>
      </c>
      <c r="C1" s="134">
        <v>44013</v>
      </c>
      <c r="D1" s="134">
        <v>44378</v>
      </c>
      <c r="E1" s="134">
        <v>44470</v>
      </c>
      <c r="F1" s="134">
        <v>44501</v>
      </c>
      <c r="G1" s="134">
        <v>44531</v>
      </c>
      <c r="H1" s="134">
        <v>44562</v>
      </c>
      <c r="I1" s="134">
        <v>44593</v>
      </c>
      <c r="J1" s="134">
        <v>44621</v>
      </c>
      <c r="K1" s="242">
        <v>44652</v>
      </c>
      <c r="L1" s="242">
        <v>44682</v>
      </c>
      <c r="M1" s="243">
        <v>44713</v>
      </c>
      <c r="N1" s="245">
        <v>44743</v>
      </c>
      <c r="O1" s="246">
        <v>44774</v>
      </c>
      <c r="P1" s="246">
        <v>44805</v>
      </c>
      <c r="Q1" s="248">
        <v>44835</v>
      </c>
      <c r="R1" s="248">
        <v>44866</v>
      </c>
      <c r="S1" s="248">
        <v>44896</v>
      </c>
      <c r="T1" s="250">
        <v>44927</v>
      </c>
      <c r="U1" s="250">
        <v>44958</v>
      </c>
      <c r="V1" s="250">
        <v>44986</v>
      </c>
      <c r="W1" s="243">
        <v>45017</v>
      </c>
      <c r="X1" s="243">
        <v>45047</v>
      </c>
      <c r="Y1" s="243">
        <v>45078</v>
      </c>
      <c r="Z1" s="246">
        <v>45108</v>
      </c>
      <c r="AA1" s="246">
        <v>45139</v>
      </c>
      <c r="AB1" s="246">
        <v>45170</v>
      </c>
      <c r="AC1" s="248">
        <v>45200</v>
      </c>
      <c r="AD1" s="248">
        <v>45231</v>
      </c>
      <c r="AE1" s="248">
        <v>45261</v>
      </c>
      <c r="AF1" s="251">
        <v>45292</v>
      </c>
      <c r="AG1" s="251">
        <v>45323</v>
      </c>
      <c r="AH1" s="251">
        <v>45352</v>
      </c>
      <c r="AI1" s="134">
        <v>45383</v>
      </c>
    </row>
    <row r="2" spans="1:35" s="8" customFormat="1" x14ac:dyDescent="0.35">
      <c r="A2" s="7" t="s">
        <v>146</v>
      </c>
      <c r="B2" s="8" t="s">
        <v>34</v>
      </c>
      <c r="C2" s="8">
        <v>43</v>
      </c>
      <c r="D2" s="8">
        <v>70</v>
      </c>
      <c r="E2" s="8">
        <v>66</v>
      </c>
      <c r="F2" s="8">
        <v>70</v>
      </c>
      <c r="G2" s="8">
        <v>35</v>
      </c>
      <c r="H2" s="8">
        <v>45</v>
      </c>
      <c r="I2" s="8">
        <v>46</v>
      </c>
      <c r="J2" s="8">
        <v>57</v>
      </c>
      <c r="K2" s="133">
        <v>53</v>
      </c>
      <c r="L2" s="133">
        <v>74</v>
      </c>
      <c r="M2" s="8">
        <v>55</v>
      </c>
      <c r="N2" s="8">
        <v>63</v>
      </c>
      <c r="O2" s="8">
        <v>63</v>
      </c>
      <c r="P2" s="8">
        <v>88</v>
      </c>
      <c r="Q2" s="8">
        <v>61</v>
      </c>
      <c r="R2" s="8">
        <v>56</v>
      </c>
      <c r="S2" s="8">
        <v>33</v>
      </c>
      <c r="T2" s="8">
        <v>50</v>
      </c>
      <c r="U2" s="8">
        <v>70</v>
      </c>
      <c r="V2" s="8">
        <v>51</v>
      </c>
      <c r="W2" s="8">
        <v>23</v>
      </c>
      <c r="X2" s="8">
        <v>48</v>
      </c>
    </row>
    <row r="3" spans="1:35" s="8" customFormat="1" x14ac:dyDescent="0.35">
      <c r="A3" s="7" t="s">
        <v>147</v>
      </c>
      <c r="B3" s="8" t="s">
        <v>35</v>
      </c>
      <c r="C3" s="8">
        <v>41</v>
      </c>
      <c r="D3" s="8">
        <v>65</v>
      </c>
      <c r="E3" s="8">
        <v>54</v>
      </c>
      <c r="F3" s="8">
        <v>52</v>
      </c>
      <c r="G3" s="8">
        <v>14</v>
      </c>
      <c r="H3" s="8">
        <v>20</v>
      </c>
      <c r="I3" s="8">
        <v>13</v>
      </c>
      <c r="J3" s="8">
        <v>14</v>
      </c>
      <c r="K3" s="133">
        <v>20</v>
      </c>
      <c r="L3" s="133">
        <v>20</v>
      </c>
      <c r="M3" s="8">
        <v>10</v>
      </c>
      <c r="N3" s="8">
        <v>11</v>
      </c>
      <c r="O3" s="8">
        <v>10</v>
      </c>
      <c r="P3" s="8">
        <v>12</v>
      </c>
      <c r="Q3" s="8">
        <v>7</v>
      </c>
      <c r="R3" s="8">
        <v>6</v>
      </c>
      <c r="S3" s="8">
        <v>1</v>
      </c>
      <c r="T3" s="8">
        <v>3</v>
      </c>
      <c r="U3" s="8">
        <v>2</v>
      </c>
      <c r="V3" s="8">
        <v>0</v>
      </c>
      <c r="W3" s="8">
        <v>0</v>
      </c>
      <c r="X3" s="8">
        <v>0</v>
      </c>
    </row>
    <row r="4" spans="1:35" s="8" customFormat="1" x14ac:dyDescent="0.35">
      <c r="A4" s="7" t="s">
        <v>36</v>
      </c>
      <c r="B4" s="8" t="s">
        <v>36</v>
      </c>
      <c r="C4" s="135">
        <v>0.95</v>
      </c>
      <c r="D4" s="135">
        <v>0.91</v>
      </c>
      <c r="E4" s="135">
        <v>0.84399999999999997</v>
      </c>
      <c r="F4" s="135">
        <v>0.754</v>
      </c>
      <c r="G4" s="135">
        <v>0.4</v>
      </c>
      <c r="H4" s="135">
        <v>0.44400000000000001</v>
      </c>
      <c r="I4" s="135">
        <v>0.28299999999999997</v>
      </c>
      <c r="J4" s="135">
        <v>0.246</v>
      </c>
      <c r="K4" s="136">
        <v>0.377</v>
      </c>
      <c r="L4" s="136">
        <v>0.27</v>
      </c>
      <c r="M4" s="135">
        <v>0.182</v>
      </c>
      <c r="N4" s="135">
        <v>0.17499999999999999</v>
      </c>
      <c r="O4" s="135">
        <v>0.159</v>
      </c>
      <c r="P4" s="135">
        <v>0.13600000000000001</v>
      </c>
      <c r="Q4" s="135">
        <v>0.11700000000000001</v>
      </c>
      <c r="R4" s="135">
        <v>0.107</v>
      </c>
      <c r="S4" s="135">
        <v>2.9000000000000001E-2</v>
      </c>
      <c r="T4" s="135">
        <v>0.06</v>
      </c>
      <c r="U4" s="135">
        <v>2.9000000000000001E-2</v>
      </c>
      <c r="V4" s="135">
        <v>0</v>
      </c>
      <c r="W4" s="135">
        <v>0</v>
      </c>
      <c r="X4" s="135">
        <v>0</v>
      </c>
    </row>
    <row r="5" spans="1:35" s="8" customFormat="1" x14ac:dyDescent="0.35">
      <c r="A5" s="7" t="s">
        <v>148</v>
      </c>
      <c r="B5" s="8" t="s">
        <v>37</v>
      </c>
      <c r="C5" s="8" t="e">
        <v>#N/A</v>
      </c>
      <c r="D5" s="8" t="e">
        <v>#N/A</v>
      </c>
      <c r="E5" s="135">
        <v>0.90100000000000002</v>
      </c>
      <c r="F5" s="135">
        <v>0.84699999999999998</v>
      </c>
      <c r="G5" s="135">
        <v>0.77800000000000002</v>
      </c>
      <c r="H5" s="135">
        <v>0.72199999999999998</v>
      </c>
      <c r="I5" s="135">
        <v>0.65800000000000003</v>
      </c>
      <c r="J5" s="135">
        <v>0.59499999999999997</v>
      </c>
      <c r="K5" s="136">
        <v>0.56799999999999995</v>
      </c>
      <c r="L5" s="136">
        <v>0.52400000000000002</v>
      </c>
      <c r="M5" s="135">
        <v>0.49</v>
      </c>
      <c r="N5" s="135">
        <v>0.45800000000000002</v>
      </c>
      <c r="O5" s="135">
        <v>0.43</v>
      </c>
      <c r="P5" s="135">
        <v>0.13600000000000001</v>
      </c>
      <c r="Q5" s="135">
        <v>0.128</v>
      </c>
      <c r="R5" s="135">
        <v>0.123</v>
      </c>
      <c r="S5" s="135">
        <v>0.109</v>
      </c>
      <c r="T5" s="135">
        <v>0.10100000000000001</v>
      </c>
      <c r="U5" s="135">
        <v>8.6999999999999994E-2</v>
      </c>
      <c r="V5" s="135">
        <v>7.5999999999999998E-2</v>
      </c>
      <c r="W5" s="135">
        <v>0</v>
      </c>
      <c r="X5" s="135">
        <v>0</v>
      </c>
    </row>
    <row r="6" spans="1:35" s="8" customFormat="1" x14ac:dyDescent="0.35">
      <c r="A6" s="7" t="s">
        <v>149</v>
      </c>
      <c r="B6" s="8" t="s">
        <v>38</v>
      </c>
      <c r="C6" s="8" t="e">
        <v>#N/A</v>
      </c>
      <c r="D6" s="8" t="e">
        <v>#N/A</v>
      </c>
      <c r="E6" s="135">
        <v>0.125</v>
      </c>
      <c r="F6" s="135">
        <v>0.17399999999999999</v>
      </c>
      <c r="G6" s="135">
        <v>0.34300000000000003</v>
      </c>
      <c r="H6" s="135">
        <v>0.2</v>
      </c>
      <c r="I6" s="135">
        <v>0.34799999999999998</v>
      </c>
      <c r="J6" s="135">
        <v>0.246</v>
      </c>
      <c r="K6" s="136">
        <v>0.17</v>
      </c>
      <c r="L6" s="136">
        <v>0.17599999999999999</v>
      </c>
      <c r="M6" s="135">
        <v>0.14499999999999999</v>
      </c>
      <c r="N6" s="135">
        <v>0.14299999999999999</v>
      </c>
      <c r="O6" s="135">
        <v>0.20599999999999999</v>
      </c>
      <c r="P6" s="135">
        <v>0.14899999999999999</v>
      </c>
      <c r="Q6" s="135">
        <v>0.25</v>
      </c>
      <c r="R6" s="135">
        <v>0.14299999999999999</v>
      </c>
      <c r="S6" s="135">
        <v>0.14699999999999999</v>
      </c>
      <c r="T6" s="135">
        <v>0.04</v>
      </c>
      <c r="U6" s="135">
        <v>5.7000000000000002E-2</v>
      </c>
      <c r="V6" s="135">
        <v>3.9E-2</v>
      </c>
      <c r="W6" s="135">
        <v>0.13</v>
      </c>
      <c r="X6" s="135">
        <v>0</v>
      </c>
    </row>
    <row r="7" spans="1:35" s="8" customFormat="1" x14ac:dyDescent="0.35">
      <c r="A7" s="7" t="s">
        <v>150</v>
      </c>
      <c r="B7" s="8" t="s">
        <v>39</v>
      </c>
      <c r="C7" s="8" t="e">
        <v>#N/A</v>
      </c>
      <c r="D7" s="8" t="e">
        <v>#N/A</v>
      </c>
      <c r="E7" s="135">
        <v>1.6E-2</v>
      </c>
      <c r="F7" s="135">
        <v>5.8000000000000003E-2</v>
      </c>
      <c r="G7" s="135">
        <v>0.25700000000000001</v>
      </c>
      <c r="H7" s="135">
        <v>0.2</v>
      </c>
      <c r="I7" s="135">
        <v>0.13</v>
      </c>
      <c r="J7" s="135">
        <v>0.246</v>
      </c>
      <c r="K7" s="136">
        <v>0.151</v>
      </c>
      <c r="L7" s="136">
        <v>0.14899999999999999</v>
      </c>
      <c r="M7" s="135">
        <v>0.16400000000000001</v>
      </c>
      <c r="N7" s="135">
        <v>0.17499999999999999</v>
      </c>
      <c r="O7" s="135">
        <v>0.14299999999999999</v>
      </c>
      <c r="P7" s="135">
        <v>0.253</v>
      </c>
      <c r="Q7" s="135">
        <v>0.16700000000000001</v>
      </c>
      <c r="R7" s="135">
        <v>0.14299999999999999</v>
      </c>
      <c r="S7" s="135">
        <v>0.20599999999999999</v>
      </c>
      <c r="T7" s="135">
        <v>0.1</v>
      </c>
      <c r="U7" s="135">
        <v>0.114</v>
      </c>
      <c r="V7" s="135">
        <v>0.13700000000000001</v>
      </c>
      <c r="W7" s="135">
        <v>0.17399999999999999</v>
      </c>
      <c r="X7" s="135">
        <v>0.125</v>
      </c>
    </row>
    <row r="8" spans="1:35" s="8" customFormat="1" x14ac:dyDescent="0.35">
      <c r="A8" s="7" t="s">
        <v>151</v>
      </c>
      <c r="B8" s="8" t="s">
        <v>40</v>
      </c>
      <c r="C8" s="8" t="e">
        <v>#N/A</v>
      </c>
      <c r="D8" s="8" t="e">
        <v>#N/A</v>
      </c>
      <c r="E8" s="135">
        <v>1.6E-2</v>
      </c>
      <c r="F8" s="135">
        <v>1.4E-2</v>
      </c>
      <c r="G8" s="135">
        <v>0</v>
      </c>
      <c r="H8" s="135">
        <v>0.13300000000000001</v>
      </c>
      <c r="I8" s="135">
        <v>0.13</v>
      </c>
      <c r="J8" s="135">
        <v>0.14000000000000001</v>
      </c>
      <c r="K8" s="136">
        <v>0.151</v>
      </c>
      <c r="L8" s="136">
        <v>0.17599999999999999</v>
      </c>
      <c r="M8" s="135">
        <v>0.2</v>
      </c>
      <c r="N8" s="135">
        <v>0.159</v>
      </c>
      <c r="O8" s="135">
        <v>9.5000000000000001E-2</v>
      </c>
      <c r="P8" s="135">
        <v>0.13800000000000001</v>
      </c>
      <c r="Q8" s="135">
        <v>0.2</v>
      </c>
      <c r="R8" s="135">
        <v>0.125</v>
      </c>
      <c r="S8" s="135">
        <v>0.38200000000000001</v>
      </c>
      <c r="T8" s="135">
        <v>0.18</v>
      </c>
      <c r="U8" s="135">
        <v>0.1</v>
      </c>
      <c r="V8" s="135">
        <v>0.157</v>
      </c>
      <c r="W8" s="135">
        <v>0.217</v>
      </c>
      <c r="X8" s="135">
        <v>0.22900000000000001</v>
      </c>
    </row>
    <row r="9" spans="1:35" s="8" customFormat="1" x14ac:dyDescent="0.35">
      <c r="A9" s="7" t="s">
        <v>152</v>
      </c>
      <c r="B9" s="8" t="s">
        <v>41</v>
      </c>
      <c r="C9" s="8" t="e">
        <v>#N/A</v>
      </c>
      <c r="D9" s="8" t="e">
        <v>#N/A</v>
      </c>
      <c r="E9" s="135">
        <v>0</v>
      </c>
      <c r="F9" s="135">
        <v>0</v>
      </c>
      <c r="G9" s="135">
        <v>0</v>
      </c>
      <c r="H9" s="135">
        <v>0</v>
      </c>
      <c r="I9" s="135">
        <v>6.5000000000000002E-2</v>
      </c>
      <c r="J9" s="135">
        <v>0.123</v>
      </c>
      <c r="K9" s="136">
        <v>5.7000000000000002E-2</v>
      </c>
      <c r="L9" s="136">
        <v>0.122</v>
      </c>
      <c r="M9" s="135">
        <v>0.182</v>
      </c>
      <c r="N9" s="135">
        <v>0.159</v>
      </c>
      <c r="O9" s="135">
        <v>0.159</v>
      </c>
      <c r="P9" s="135">
        <v>0.161</v>
      </c>
      <c r="Q9" s="135">
        <v>0.11700000000000001</v>
      </c>
      <c r="R9" s="135">
        <v>0.26800000000000002</v>
      </c>
      <c r="S9" s="135">
        <v>5.8999999999999997E-2</v>
      </c>
      <c r="T9" s="135">
        <v>0.32</v>
      </c>
      <c r="U9" s="135">
        <v>0.3</v>
      </c>
      <c r="V9" s="135">
        <v>0.23499999999999999</v>
      </c>
      <c r="W9" s="135">
        <v>0.13</v>
      </c>
      <c r="X9" s="135">
        <v>0.29199999999999998</v>
      </c>
    </row>
    <row r="10" spans="1:35" s="8" customFormat="1" x14ac:dyDescent="0.35">
      <c r="A10" s="7" t="s">
        <v>153</v>
      </c>
      <c r="B10" s="8" t="s">
        <v>42</v>
      </c>
      <c r="C10" s="8" t="e">
        <v>#N/A</v>
      </c>
      <c r="D10" s="8" t="e">
        <v>#N/A</v>
      </c>
      <c r="E10" s="135">
        <v>0</v>
      </c>
      <c r="F10" s="135">
        <v>0</v>
      </c>
      <c r="G10" s="135">
        <v>0</v>
      </c>
      <c r="H10" s="135">
        <v>2.1999999999999999E-2</v>
      </c>
      <c r="I10" s="135">
        <v>4.2999999999999997E-2</v>
      </c>
      <c r="J10" s="135">
        <v>0</v>
      </c>
      <c r="K10" s="136">
        <v>9.4E-2</v>
      </c>
      <c r="L10" s="136">
        <v>0.108</v>
      </c>
      <c r="M10" s="135">
        <v>0.127</v>
      </c>
      <c r="N10" s="135">
        <v>0.19</v>
      </c>
      <c r="O10" s="135">
        <v>0.23799999999999999</v>
      </c>
      <c r="P10" s="135">
        <v>0.161</v>
      </c>
      <c r="Q10" s="135">
        <v>0.15</v>
      </c>
      <c r="R10" s="135">
        <v>0.214</v>
      </c>
      <c r="S10" s="135">
        <v>0.17599999999999999</v>
      </c>
      <c r="T10" s="135">
        <v>0.3</v>
      </c>
      <c r="U10" s="135">
        <v>0.4</v>
      </c>
      <c r="V10" s="135">
        <v>0.43099999999999999</v>
      </c>
      <c r="W10" s="135">
        <v>0.34799999999999998</v>
      </c>
      <c r="X10" s="135">
        <v>0.35399999999999998</v>
      </c>
    </row>
    <row r="11" spans="1:35" s="8" customFormat="1" x14ac:dyDescent="0.35">
      <c r="A11" s="7" t="s">
        <v>154</v>
      </c>
      <c r="B11" s="8" t="s">
        <v>43</v>
      </c>
      <c r="C11" s="8" t="e">
        <v>#N/A</v>
      </c>
      <c r="D11" s="8" t="e">
        <v>#N/A</v>
      </c>
      <c r="E11" s="8" t="s">
        <v>155</v>
      </c>
      <c r="F11" s="8" t="s">
        <v>156</v>
      </c>
      <c r="G11" s="8" t="s">
        <v>157</v>
      </c>
      <c r="H11" s="8" t="s">
        <v>158</v>
      </c>
      <c r="I11" s="8" t="s">
        <v>159</v>
      </c>
      <c r="J11" s="8" t="s">
        <v>160</v>
      </c>
      <c r="K11" s="133" t="s">
        <v>161</v>
      </c>
      <c r="L11" s="133" t="s">
        <v>162</v>
      </c>
      <c r="M11" s="8" t="s">
        <v>163</v>
      </c>
      <c r="N11" s="8" t="s">
        <v>164</v>
      </c>
      <c r="O11" s="8" t="s">
        <v>165</v>
      </c>
      <c r="P11" s="8" t="s">
        <v>166</v>
      </c>
      <c r="Q11" s="8" t="s">
        <v>167</v>
      </c>
      <c r="R11" s="8" t="s">
        <v>168</v>
      </c>
      <c r="S11" s="8" t="s">
        <v>169</v>
      </c>
      <c r="T11" s="8" t="s">
        <v>170</v>
      </c>
      <c r="U11" s="8" t="s">
        <v>171</v>
      </c>
      <c r="V11" s="8" t="s">
        <v>172</v>
      </c>
      <c r="W11" s="8" t="s">
        <v>173</v>
      </c>
      <c r="X11" s="8" t="s">
        <v>174</v>
      </c>
    </row>
    <row r="12" spans="1:35" s="8" customFormat="1" x14ac:dyDescent="0.35">
      <c r="A12" s="7" t="s">
        <v>44</v>
      </c>
      <c r="B12" s="8" t="s">
        <v>44</v>
      </c>
      <c r="C12" s="8">
        <v>5808</v>
      </c>
      <c r="D12" s="8">
        <v>6036</v>
      </c>
      <c r="E12" s="133">
        <v>6183</v>
      </c>
      <c r="F12" s="133">
        <v>6259</v>
      </c>
      <c r="G12" s="133">
        <v>6293</v>
      </c>
      <c r="H12" s="133">
        <v>6344</v>
      </c>
      <c r="I12" s="133">
        <v>6395</v>
      </c>
      <c r="J12" s="133">
        <v>6454</v>
      </c>
      <c r="K12" s="133">
        <v>6515</v>
      </c>
      <c r="L12" s="133">
        <v>6543</v>
      </c>
      <c r="M12" s="133">
        <v>6642</v>
      </c>
      <c r="N12" s="133">
        <v>6708</v>
      </c>
      <c r="O12" s="133">
        <v>6764</v>
      </c>
      <c r="P12" s="133">
        <v>6842</v>
      </c>
      <c r="Q12" s="133">
        <v>6916</v>
      </c>
      <c r="R12" s="133">
        <v>6974</v>
      </c>
      <c r="S12" s="133">
        <v>6946</v>
      </c>
      <c r="T12" s="133">
        <v>6999</v>
      </c>
      <c r="U12" s="133">
        <v>7065</v>
      </c>
      <c r="V12" s="133">
        <v>7115</v>
      </c>
      <c r="W12" s="133">
        <v>7128</v>
      </c>
      <c r="X12" s="8">
        <v>7187</v>
      </c>
    </row>
    <row r="13" spans="1:35" s="8" customFormat="1" x14ac:dyDescent="0.35">
      <c r="A13" s="7" t="s">
        <v>175</v>
      </c>
      <c r="B13" s="8" t="s">
        <v>45</v>
      </c>
      <c r="C13" s="8" t="e">
        <v>#N/A</v>
      </c>
      <c r="D13" s="8" t="e">
        <v>#N/A</v>
      </c>
      <c r="E13" s="133">
        <v>32</v>
      </c>
      <c r="F13" s="133">
        <v>38</v>
      </c>
      <c r="G13" s="133">
        <v>42</v>
      </c>
      <c r="H13" s="133">
        <v>46</v>
      </c>
      <c r="I13" s="133">
        <v>56</v>
      </c>
      <c r="J13" s="133">
        <v>67</v>
      </c>
      <c r="K13" s="133">
        <v>82</v>
      </c>
      <c r="L13" s="133">
        <v>97</v>
      </c>
      <c r="M13" s="133">
        <v>119</v>
      </c>
      <c r="N13" s="133">
        <v>138</v>
      </c>
      <c r="O13" s="133">
        <v>150</v>
      </c>
      <c r="P13" s="133">
        <v>27</v>
      </c>
      <c r="Q13" s="133">
        <v>33</v>
      </c>
      <c r="R13" s="133">
        <v>44</v>
      </c>
      <c r="S13" s="133">
        <v>48</v>
      </c>
      <c r="T13" s="133">
        <v>57</v>
      </c>
      <c r="U13" s="133">
        <v>71</v>
      </c>
      <c r="V13" s="133">
        <v>78</v>
      </c>
      <c r="W13" s="133">
        <v>70</v>
      </c>
      <c r="X13" s="8">
        <v>85</v>
      </c>
    </row>
    <row r="14" spans="1:35" s="8" customFormat="1" x14ac:dyDescent="0.35">
      <c r="A14" s="7" t="s">
        <v>176</v>
      </c>
      <c r="B14" s="8" t="s">
        <v>46</v>
      </c>
      <c r="C14" s="8" t="e">
        <v>#N/A</v>
      </c>
      <c r="D14" s="8" t="e">
        <v>#N/A</v>
      </c>
      <c r="E14" s="133">
        <v>1935</v>
      </c>
      <c r="F14" s="133">
        <v>1979</v>
      </c>
      <c r="G14" s="133">
        <v>2002</v>
      </c>
      <c r="H14" s="133">
        <v>2037</v>
      </c>
      <c r="I14" s="133">
        <v>2056</v>
      </c>
      <c r="J14" s="133">
        <v>2092</v>
      </c>
      <c r="K14" s="133">
        <v>2122</v>
      </c>
      <c r="L14" s="133">
        <v>2164</v>
      </c>
      <c r="M14" s="133">
        <v>2187</v>
      </c>
      <c r="N14" s="133">
        <v>2219</v>
      </c>
      <c r="O14" s="133">
        <v>2257</v>
      </c>
      <c r="P14" s="133">
        <v>1925</v>
      </c>
      <c r="Q14" s="133">
        <v>1970</v>
      </c>
      <c r="R14" s="133">
        <v>2002</v>
      </c>
      <c r="S14" s="133">
        <v>2029</v>
      </c>
      <c r="T14" s="133">
        <v>2070</v>
      </c>
      <c r="U14" s="133">
        <v>2104</v>
      </c>
      <c r="V14" s="133">
        <v>2137</v>
      </c>
      <c r="W14" s="133">
        <v>2142</v>
      </c>
      <c r="X14" s="8">
        <v>2173</v>
      </c>
    </row>
    <row r="15" spans="1:35" s="8" customFormat="1" x14ac:dyDescent="0.35">
      <c r="A15" s="7" t="s">
        <v>177</v>
      </c>
      <c r="B15" s="8" t="s">
        <v>47</v>
      </c>
      <c r="C15" s="8" t="e">
        <v>#N/A</v>
      </c>
      <c r="D15" s="8" t="e">
        <v>#N/A</v>
      </c>
      <c r="E15" s="133">
        <v>2171</v>
      </c>
      <c r="F15" s="133">
        <v>2196</v>
      </c>
      <c r="G15" s="133">
        <v>2204</v>
      </c>
      <c r="H15" s="133">
        <v>2211</v>
      </c>
      <c r="I15" s="133">
        <v>2231</v>
      </c>
      <c r="J15" s="133">
        <v>2245</v>
      </c>
      <c r="K15" s="133">
        <v>2259</v>
      </c>
      <c r="L15" s="133">
        <v>2227</v>
      </c>
      <c r="M15" s="133">
        <v>2284</v>
      </c>
      <c r="N15" s="133">
        <v>2299</v>
      </c>
      <c r="O15" s="133">
        <v>2314</v>
      </c>
      <c r="P15" s="133">
        <v>2389</v>
      </c>
      <c r="Q15" s="133">
        <v>2411</v>
      </c>
      <c r="R15" s="133">
        <v>2423</v>
      </c>
      <c r="S15" s="133">
        <v>2431</v>
      </c>
      <c r="T15" s="133">
        <v>2438</v>
      </c>
      <c r="U15" s="133">
        <v>2453</v>
      </c>
      <c r="V15" s="133">
        <v>2466</v>
      </c>
      <c r="W15" s="133">
        <v>2468</v>
      </c>
      <c r="X15" s="8">
        <v>2480</v>
      </c>
    </row>
    <row r="16" spans="1:35" s="8" customFormat="1" x14ac:dyDescent="0.35">
      <c r="A16" s="7" t="s">
        <v>178</v>
      </c>
      <c r="B16" s="8" t="s">
        <v>48</v>
      </c>
      <c r="C16" s="8" t="e">
        <v>#N/A</v>
      </c>
      <c r="D16" s="8" t="e">
        <v>#N/A</v>
      </c>
      <c r="E16" s="133">
        <v>2045</v>
      </c>
      <c r="F16" s="133">
        <v>2046</v>
      </c>
      <c r="G16" s="133">
        <v>2045</v>
      </c>
      <c r="H16" s="133">
        <v>2050</v>
      </c>
      <c r="I16" s="133">
        <v>2052</v>
      </c>
      <c r="J16" s="133">
        <v>2050</v>
      </c>
      <c r="K16" s="133">
        <v>2052</v>
      </c>
      <c r="L16" s="133">
        <v>2055</v>
      </c>
      <c r="M16" s="133">
        <v>2052</v>
      </c>
      <c r="N16" s="133">
        <v>2052</v>
      </c>
      <c r="O16" s="133">
        <v>2043</v>
      </c>
      <c r="P16" s="133">
        <v>2501</v>
      </c>
      <c r="Q16" s="133">
        <v>2502</v>
      </c>
      <c r="R16" s="133">
        <v>2505</v>
      </c>
      <c r="S16" s="133">
        <v>2438</v>
      </c>
      <c r="T16" s="133">
        <v>2434</v>
      </c>
      <c r="U16" s="133">
        <v>2437</v>
      </c>
      <c r="V16" s="133">
        <v>2434</v>
      </c>
      <c r="W16" s="133">
        <v>2448</v>
      </c>
      <c r="X16" s="8">
        <v>2449</v>
      </c>
    </row>
    <row r="17" spans="1:24" s="8" customFormat="1" x14ac:dyDescent="0.35">
      <c r="A17" s="198" t="s">
        <v>49</v>
      </c>
      <c r="B17" s="8" t="s">
        <v>49</v>
      </c>
      <c r="C17" s="135">
        <v>0.74</v>
      </c>
      <c r="D17" s="135">
        <v>0.78</v>
      </c>
      <c r="E17" s="135">
        <v>0.77</v>
      </c>
      <c r="F17" s="135">
        <v>0.6</v>
      </c>
      <c r="G17" s="135">
        <v>0.61</v>
      </c>
      <c r="H17" s="135">
        <v>0.28000000000000003</v>
      </c>
      <c r="I17" s="135">
        <v>0.55000000000000004</v>
      </c>
      <c r="J17" s="135">
        <v>0.62</v>
      </c>
      <c r="K17" s="136">
        <v>0.47</v>
      </c>
      <c r="L17" s="136">
        <v>0.56999999999999995</v>
      </c>
      <c r="M17" s="135">
        <v>0.49</v>
      </c>
      <c r="N17" s="135">
        <v>0.56999999999999995</v>
      </c>
      <c r="O17" s="135">
        <v>0.28999999999999998</v>
      </c>
      <c r="P17" s="135">
        <v>0.36</v>
      </c>
      <c r="Q17" s="135">
        <v>0.44</v>
      </c>
      <c r="R17" s="135">
        <v>0.35</v>
      </c>
      <c r="S17" s="135">
        <v>0.48</v>
      </c>
      <c r="T17" s="135">
        <v>0.31900000000000001</v>
      </c>
      <c r="U17" s="136">
        <v>0.27300000000000002</v>
      </c>
      <c r="V17" s="136">
        <v>0.42499999999999999</v>
      </c>
      <c r="W17" s="136" t="s">
        <v>133</v>
      </c>
      <c r="X17" s="136" t="s">
        <v>133</v>
      </c>
    </row>
    <row r="18" spans="1:24" s="8" customFormat="1" x14ac:dyDescent="0.35">
      <c r="A18" s="7" t="s">
        <v>179</v>
      </c>
      <c r="B18" s="8" t="s">
        <v>50</v>
      </c>
      <c r="C18" s="8" t="e">
        <v>#N/A</v>
      </c>
      <c r="D18" s="135">
        <v>0.73</v>
      </c>
      <c r="E18" s="135">
        <v>1</v>
      </c>
      <c r="F18" s="135">
        <v>0.97</v>
      </c>
      <c r="G18" s="135">
        <v>0.64</v>
      </c>
      <c r="H18" s="135">
        <v>0.34</v>
      </c>
      <c r="I18" s="135">
        <v>0.54</v>
      </c>
      <c r="J18" s="135">
        <v>0.61</v>
      </c>
      <c r="K18" s="136">
        <v>0.65</v>
      </c>
      <c r="L18" s="136">
        <v>0.56000000000000005</v>
      </c>
      <c r="M18" s="135">
        <v>0.51</v>
      </c>
      <c r="N18" s="135">
        <v>0.45</v>
      </c>
      <c r="O18" s="135">
        <v>0.28000000000000003</v>
      </c>
      <c r="P18" s="135">
        <v>0.48</v>
      </c>
      <c r="Q18" s="135">
        <v>0.72</v>
      </c>
      <c r="R18" s="135">
        <v>0.78</v>
      </c>
      <c r="S18" s="135">
        <v>0.6</v>
      </c>
      <c r="T18" s="135">
        <v>0.6</v>
      </c>
      <c r="U18" s="136">
        <v>0.5</v>
      </c>
      <c r="V18" s="136">
        <v>0.49</v>
      </c>
      <c r="W18" s="136" t="s">
        <v>133</v>
      </c>
      <c r="X18" s="136" t="s">
        <v>133</v>
      </c>
    </row>
    <row r="22" spans="1:24" x14ac:dyDescent="0.35">
      <c r="B22" t="s">
        <v>180</v>
      </c>
    </row>
    <row r="23" spans="1:24" x14ac:dyDescent="0.35">
      <c r="K23"/>
    </row>
    <row r="24" spans="1:24" x14ac:dyDescent="0.35">
      <c r="D24" s="132" t="s">
        <v>181</v>
      </c>
      <c r="E24" s="132" t="s">
        <v>182</v>
      </c>
      <c r="F24" s="132" t="s">
        <v>183</v>
      </c>
      <c r="G24" s="132" t="s">
        <v>184</v>
      </c>
      <c r="H24" s="132" t="s">
        <v>185</v>
      </c>
      <c r="I24" s="241" t="s">
        <v>186</v>
      </c>
      <c r="J24" s="244" t="s">
        <v>187</v>
      </c>
      <c r="K24" s="247" t="s">
        <v>188</v>
      </c>
      <c r="L24" s="249" t="s">
        <v>189</v>
      </c>
      <c r="M24" s="253" t="s">
        <v>190</v>
      </c>
      <c r="N24" s="254" t="s">
        <v>191</v>
      </c>
      <c r="O24" s="252" t="s">
        <v>192</v>
      </c>
      <c r="P24" s="255" t="s">
        <v>193</v>
      </c>
    </row>
    <row r="25" spans="1:24" x14ac:dyDescent="0.35">
      <c r="B25" t="s">
        <v>146</v>
      </c>
      <c r="C25" t="s">
        <v>34</v>
      </c>
      <c r="D25">
        <v>138</v>
      </c>
      <c r="E25">
        <v>178</v>
      </c>
      <c r="F25">
        <v>203</v>
      </c>
      <c r="G25">
        <v>171</v>
      </c>
      <c r="H25">
        <v>148</v>
      </c>
      <c r="I25">
        <f>K2+L2+M2</f>
        <v>182</v>
      </c>
      <c r="J25">
        <f>P2+O2+N2</f>
        <v>214</v>
      </c>
      <c r="K25">
        <f>Q2+R2+S2</f>
        <v>150</v>
      </c>
      <c r="L25">
        <f>T2+U2+V2</f>
        <v>171</v>
      </c>
      <c r="M25">
        <f>W2+X2+Y2</f>
        <v>71</v>
      </c>
      <c r="N25">
        <f>Z2+AA2+AB2</f>
        <v>0</v>
      </c>
      <c r="O25">
        <f>AC2+AD2+AE2</f>
        <v>0</v>
      </c>
      <c r="P25">
        <f>AF2+AG2+AH2</f>
        <v>0</v>
      </c>
    </row>
    <row r="26" spans="1:24" x14ac:dyDescent="0.35">
      <c r="B26" t="s">
        <v>147</v>
      </c>
      <c r="C26" t="s">
        <v>35</v>
      </c>
      <c r="D26">
        <v>132</v>
      </c>
      <c r="E26">
        <v>169</v>
      </c>
      <c r="F26">
        <v>182</v>
      </c>
      <c r="G26">
        <v>120</v>
      </c>
      <c r="H26">
        <v>47</v>
      </c>
      <c r="I26">
        <f>K3+L3+M3</f>
        <v>50</v>
      </c>
      <c r="J26">
        <f>P3+O3+N3</f>
        <v>33</v>
      </c>
      <c r="K26">
        <f>Q3+R3+S3</f>
        <v>14</v>
      </c>
      <c r="L26">
        <f>T3+U3+V3</f>
        <v>5</v>
      </c>
      <c r="M26">
        <f>W3+X3+Y3</f>
        <v>0</v>
      </c>
      <c r="N26">
        <f>Z3+AA3+AB3</f>
        <v>0</v>
      </c>
      <c r="O26">
        <f>AC3+AD3+AE3</f>
        <v>0</v>
      </c>
      <c r="P26">
        <f>AF3+AG3+AH3</f>
        <v>0</v>
      </c>
    </row>
    <row r="27" spans="1:24" x14ac:dyDescent="0.35">
      <c r="B27" s="5" t="s">
        <v>36</v>
      </c>
      <c r="C27" s="5" t="s">
        <v>36</v>
      </c>
      <c r="D27" s="9">
        <f>D26/D25</f>
        <v>0.95652173913043481</v>
      </c>
      <c r="E27" s="9">
        <f t="shared" ref="E27:P27" si="0">E26/E25</f>
        <v>0.949438202247191</v>
      </c>
      <c r="F27" s="9">
        <f t="shared" si="0"/>
        <v>0.89655172413793105</v>
      </c>
      <c r="G27" s="9">
        <f t="shared" si="0"/>
        <v>0.70175438596491224</v>
      </c>
      <c r="H27" s="9">
        <f t="shared" si="0"/>
        <v>0.31756756756756754</v>
      </c>
      <c r="I27" s="9">
        <f t="shared" si="0"/>
        <v>0.27472527472527475</v>
      </c>
      <c r="J27" s="9">
        <f t="shared" si="0"/>
        <v>0.1542056074766355</v>
      </c>
      <c r="K27" s="9">
        <f t="shared" si="0"/>
        <v>9.3333333333333338E-2</v>
      </c>
      <c r="L27" s="9">
        <f t="shared" si="0"/>
        <v>2.9239766081871343E-2</v>
      </c>
      <c r="M27" s="9">
        <f t="shared" si="0"/>
        <v>0</v>
      </c>
      <c r="N27" s="9" t="e">
        <f t="shared" si="0"/>
        <v>#DIV/0!</v>
      </c>
      <c r="O27" s="9" t="e">
        <f t="shared" si="0"/>
        <v>#DIV/0!</v>
      </c>
      <c r="P27" s="9" t="e">
        <f t="shared" si="0"/>
        <v>#DIV/0!</v>
      </c>
    </row>
  </sheetData>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A370A-A51F-4745-B0F1-E405E21AA301}">
  <dimension ref="A1:I139"/>
  <sheetViews>
    <sheetView workbookViewId="0">
      <selection activeCell="I10" sqref="I10:I11"/>
    </sheetView>
  </sheetViews>
  <sheetFormatPr defaultRowHeight="14.5" x14ac:dyDescent="0.35"/>
  <cols>
    <col min="1" max="1" width="35.453125" bestFit="1" customWidth="1"/>
    <col min="2" max="2" width="45" bestFit="1" customWidth="1"/>
    <col min="3" max="3" width="80.26953125" bestFit="1" customWidth="1"/>
    <col min="4" max="4" width="7.26953125" bestFit="1" customWidth="1"/>
    <col min="5" max="7" width="10.26953125" customWidth="1"/>
    <col min="8" max="8" width="7.26953125" bestFit="1" customWidth="1"/>
  </cols>
  <sheetData>
    <row r="1" spans="1:9" x14ac:dyDescent="0.35">
      <c r="A1" t="s">
        <v>13</v>
      </c>
      <c r="D1" t="s">
        <v>194</v>
      </c>
      <c r="E1" t="s">
        <v>194</v>
      </c>
      <c r="F1" t="s">
        <v>194</v>
      </c>
      <c r="G1" t="s">
        <v>194</v>
      </c>
      <c r="H1" t="s">
        <v>194</v>
      </c>
      <c r="I1" t="s">
        <v>195</v>
      </c>
    </row>
    <row r="2" spans="1:9" x14ac:dyDescent="0.35">
      <c r="A2" t="s">
        <v>196</v>
      </c>
      <c r="B2" t="s">
        <v>197</v>
      </c>
      <c r="D2" s="186">
        <v>2016</v>
      </c>
      <c r="E2" s="186">
        <v>2017</v>
      </c>
      <c r="F2" s="186">
        <v>2018</v>
      </c>
      <c r="G2" s="186">
        <v>2019</v>
      </c>
      <c r="H2" s="186">
        <v>2022</v>
      </c>
      <c r="I2" s="186">
        <v>2023</v>
      </c>
    </row>
    <row r="3" spans="1:9" x14ac:dyDescent="0.35">
      <c r="A3" t="s">
        <v>198</v>
      </c>
      <c r="B3" t="s">
        <v>199</v>
      </c>
      <c r="C3" s="168" t="s">
        <v>200</v>
      </c>
      <c r="D3">
        <v>75</v>
      </c>
      <c r="E3">
        <v>76</v>
      </c>
      <c r="F3">
        <v>76</v>
      </c>
      <c r="G3">
        <v>76</v>
      </c>
      <c r="H3">
        <v>67</v>
      </c>
    </row>
    <row r="4" spans="1:9" x14ac:dyDescent="0.35">
      <c r="A4" t="s">
        <v>198</v>
      </c>
      <c r="B4" t="s">
        <v>201</v>
      </c>
      <c r="C4" t="s">
        <v>202</v>
      </c>
      <c r="D4">
        <v>9</v>
      </c>
      <c r="E4">
        <v>6</v>
      </c>
      <c r="F4">
        <v>2.6</v>
      </c>
      <c r="G4">
        <v>9</v>
      </c>
      <c r="H4">
        <v>1</v>
      </c>
    </row>
    <row r="5" spans="1:9" x14ac:dyDescent="0.35">
      <c r="A5" t="s">
        <v>198</v>
      </c>
      <c r="B5" t="s">
        <v>203</v>
      </c>
      <c r="C5" s="168" t="s">
        <v>204</v>
      </c>
      <c r="D5">
        <v>75</v>
      </c>
      <c r="E5">
        <v>76</v>
      </c>
      <c r="F5">
        <v>77</v>
      </c>
      <c r="G5">
        <v>77</v>
      </c>
      <c r="H5">
        <v>71</v>
      </c>
    </row>
    <row r="6" spans="1:9" x14ac:dyDescent="0.35">
      <c r="A6" t="s">
        <v>198</v>
      </c>
      <c r="B6" t="s">
        <v>205</v>
      </c>
      <c r="C6" t="s">
        <v>206</v>
      </c>
      <c r="D6">
        <v>4</v>
      </c>
      <c r="E6">
        <v>4</v>
      </c>
      <c r="F6">
        <v>5</v>
      </c>
      <c r="G6">
        <v>5</v>
      </c>
      <c r="H6">
        <v>4</v>
      </c>
    </row>
    <row r="7" spans="1:9" x14ac:dyDescent="0.35">
      <c r="A7" s="45" t="s">
        <v>198</v>
      </c>
      <c r="B7" s="45" t="s">
        <v>207</v>
      </c>
      <c r="C7" s="45" t="s">
        <v>208</v>
      </c>
      <c r="D7" s="45">
        <f>D3-D4</f>
        <v>66</v>
      </c>
      <c r="E7" s="45">
        <f t="shared" ref="E7:H7" si="0">E3-E4</f>
        <v>70</v>
      </c>
      <c r="F7" s="45">
        <f t="shared" si="0"/>
        <v>73.400000000000006</v>
      </c>
      <c r="G7" s="45">
        <f t="shared" si="0"/>
        <v>67</v>
      </c>
      <c r="H7" s="45">
        <f t="shared" si="0"/>
        <v>66</v>
      </c>
      <c r="I7" s="45">
        <f t="shared" ref="I7" si="1">I3-I4</f>
        <v>0</v>
      </c>
    </row>
    <row r="8" spans="1:9" x14ac:dyDescent="0.35">
      <c r="A8" s="45" t="s">
        <v>198</v>
      </c>
      <c r="B8" s="45" t="s">
        <v>209</v>
      </c>
      <c r="C8" s="45" t="s">
        <v>210</v>
      </c>
      <c r="D8" s="45">
        <f>D5-D6</f>
        <v>71</v>
      </c>
      <c r="E8" s="45">
        <f t="shared" ref="E8:H8" si="2">E5-E6</f>
        <v>72</v>
      </c>
      <c r="F8" s="45">
        <f t="shared" si="2"/>
        <v>72</v>
      </c>
      <c r="G8" s="45">
        <f t="shared" si="2"/>
        <v>72</v>
      </c>
      <c r="H8" s="45">
        <f t="shared" si="2"/>
        <v>67</v>
      </c>
      <c r="I8" s="45">
        <f t="shared" ref="I8" si="3">I5-I6</f>
        <v>0</v>
      </c>
    </row>
    <row r="9" spans="1:9" x14ac:dyDescent="0.35">
      <c r="A9" s="45" t="s">
        <v>198</v>
      </c>
      <c r="B9" s="45" t="s">
        <v>211</v>
      </c>
      <c r="C9" s="45" t="s">
        <v>212</v>
      </c>
      <c r="D9" s="45">
        <f>D7-D8</f>
        <v>-5</v>
      </c>
      <c r="E9" s="45">
        <f t="shared" ref="E9:H9" si="4">E7-E8</f>
        <v>-2</v>
      </c>
      <c r="F9" s="45">
        <f t="shared" si="4"/>
        <v>1.4000000000000057</v>
      </c>
      <c r="G9" s="45">
        <f t="shared" si="4"/>
        <v>-5</v>
      </c>
      <c r="H9" s="45">
        <f t="shared" si="4"/>
        <v>-1</v>
      </c>
      <c r="I9" s="45">
        <f t="shared" ref="I9" si="5">I7-I8</f>
        <v>0</v>
      </c>
    </row>
    <row r="10" spans="1:9" x14ac:dyDescent="0.35">
      <c r="A10" t="s">
        <v>198</v>
      </c>
      <c r="B10" t="s">
        <v>213</v>
      </c>
      <c r="C10" s="132" t="s">
        <v>214</v>
      </c>
      <c r="D10">
        <v>27</v>
      </c>
      <c r="E10">
        <v>23</v>
      </c>
      <c r="F10">
        <v>25</v>
      </c>
      <c r="G10">
        <v>24</v>
      </c>
      <c r="H10">
        <v>22</v>
      </c>
    </row>
    <row r="11" spans="1:9" x14ac:dyDescent="0.35">
      <c r="A11" t="s">
        <v>198</v>
      </c>
      <c r="B11" t="s">
        <v>215</v>
      </c>
      <c r="C11" t="s">
        <v>216</v>
      </c>
      <c r="D11">
        <v>26</v>
      </c>
      <c r="E11">
        <v>27</v>
      </c>
      <c r="F11">
        <v>28</v>
      </c>
      <c r="G11">
        <v>29</v>
      </c>
      <c r="H11">
        <v>23</v>
      </c>
    </row>
    <row r="12" spans="1:9" x14ac:dyDescent="0.35">
      <c r="A12" s="45" t="s">
        <v>198</v>
      </c>
      <c r="B12" s="45" t="s">
        <v>217</v>
      </c>
      <c r="C12" s="45" t="s">
        <v>218</v>
      </c>
      <c r="D12" s="45">
        <f>D3-D10</f>
        <v>48</v>
      </c>
      <c r="E12" s="45">
        <f t="shared" ref="E12:H12" si="6">E3-E10</f>
        <v>53</v>
      </c>
      <c r="F12" s="45">
        <f t="shared" si="6"/>
        <v>51</v>
      </c>
      <c r="G12" s="45">
        <f t="shared" si="6"/>
        <v>52</v>
      </c>
      <c r="H12" s="45">
        <f t="shared" si="6"/>
        <v>45</v>
      </c>
      <c r="I12" s="45">
        <f t="shared" ref="I12" si="7">I3-I10</f>
        <v>0</v>
      </c>
    </row>
    <row r="13" spans="1:9" x14ac:dyDescent="0.35">
      <c r="A13" s="45" t="s">
        <v>198</v>
      </c>
      <c r="B13" s="45" t="s">
        <v>219</v>
      </c>
      <c r="C13" s="45" t="s">
        <v>220</v>
      </c>
      <c r="D13" s="45">
        <f>D5-D11</f>
        <v>49</v>
      </c>
      <c r="E13" s="45">
        <f t="shared" ref="E13:H13" si="8">E5-E11</f>
        <v>49</v>
      </c>
      <c r="F13" s="45">
        <f t="shared" si="8"/>
        <v>49</v>
      </c>
      <c r="G13" s="45">
        <f t="shared" si="8"/>
        <v>48</v>
      </c>
      <c r="H13" s="45">
        <f t="shared" si="8"/>
        <v>48</v>
      </c>
      <c r="I13" s="45">
        <f t="shared" ref="I13" si="9">I5-I11</f>
        <v>0</v>
      </c>
    </row>
    <row r="14" spans="1:9" x14ac:dyDescent="0.35">
      <c r="A14" s="45" t="s">
        <v>198</v>
      </c>
      <c r="B14" s="45" t="s">
        <v>221</v>
      </c>
      <c r="C14" s="45" t="s">
        <v>222</v>
      </c>
      <c r="D14" s="45">
        <f>D12-D13</f>
        <v>-1</v>
      </c>
      <c r="E14" s="45">
        <f t="shared" ref="E14:H14" si="10">E12-E13</f>
        <v>4</v>
      </c>
      <c r="F14" s="45">
        <f t="shared" si="10"/>
        <v>2</v>
      </c>
      <c r="G14" s="45">
        <f t="shared" si="10"/>
        <v>4</v>
      </c>
      <c r="H14" s="45">
        <f t="shared" si="10"/>
        <v>-3</v>
      </c>
      <c r="I14" s="45">
        <f t="shared" ref="I14" si="11">I12-I13</f>
        <v>0</v>
      </c>
    </row>
    <row r="15" spans="1:9" x14ac:dyDescent="0.35">
      <c r="A15" t="s">
        <v>198</v>
      </c>
      <c r="B15" t="s">
        <v>223</v>
      </c>
      <c r="C15" t="s">
        <v>224</v>
      </c>
      <c r="D15">
        <v>25</v>
      </c>
      <c r="E15">
        <v>22</v>
      </c>
      <c r="F15">
        <v>22</v>
      </c>
      <c r="G15">
        <v>22</v>
      </c>
      <c r="H15">
        <v>22</v>
      </c>
    </row>
    <row r="16" spans="1:9" x14ac:dyDescent="0.35">
      <c r="A16" t="s">
        <v>198</v>
      </c>
      <c r="B16" t="s">
        <v>225</v>
      </c>
      <c r="C16" t="s">
        <v>226</v>
      </c>
      <c r="D16">
        <v>23</v>
      </c>
      <c r="E16">
        <v>23</v>
      </c>
      <c r="F16">
        <v>24</v>
      </c>
      <c r="G16">
        <v>24</v>
      </c>
      <c r="H16">
        <v>23</v>
      </c>
    </row>
    <row r="17" spans="1:9" x14ac:dyDescent="0.35">
      <c r="A17" s="45" t="s">
        <v>198</v>
      </c>
      <c r="B17" s="45" t="s">
        <v>227</v>
      </c>
      <c r="C17" s="45" t="s">
        <v>228</v>
      </c>
      <c r="D17" s="45">
        <f>D3-D15</f>
        <v>50</v>
      </c>
      <c r="E17" s="45">
        <f t="shared" ref="E17:H17" si="12">E3-E15</f>
        <v>54</v>
      </c>
      <c r="F17" s="45">
        <f t="shared" si="12"/>
        <v>54</v>
      </c>
      <c r="G17" s="45">
        <f t="shared" si="12"/>
        <v>54</v>
      </c>
      <c r="H17" s="45">
        <f t="shared" si="12"/>
        <v>45</v>
      </c>
      <c r="I17" s="45">
        <f t="shared" ref="I17" si="13">I3-I15</f>
        <v>0</v>
      </c>
    </row>
    <row r="18" spans="1:9" x14ac:dyDescent="0.35">
      <c r="A18" s="45" t="s">
        <v>198</v>
      </c>
      <c r="B18" s="45" t="s">
        <v>229</v>
      </c>
      <c r="C18" s="45" t="s">
        <v>230</v>
      </c>
      <c r="D18" s="45">
        <f>D5-D16</f>
        <v>52</v>
      </c>
      <c r="E18" s="45">
        <f t="shared" ref="E18:H18" si="14">E5-E16</f>
        <v>53</v>
      </c>
      <c r="F18" s="45">
        <f t="shared" si="14"/>
        <v>53</v>
      </c>
      <c r="G18" s="45">
        <f t="shared" si="14"/>
        <v>53</v>
      </c>
      <c r="H18" s="45">
        <f t="shared" si="14"/>
        <v>48</v>
      </c>
      <c r="I18" s="45">
        <f t="shared" ref="I18" si="15">I5-I16</f>
        <v>0</v>
      </c>
    </row>
    <row r="19" spans="1:9" x14ac:dyDescent="0.35">
      <c r="A19" s="45" t="s">
        <v>198</v>
      </c>
      <c r="B19" s="45" t="s">
        <v>231</v>
      </c>
      <c r="C19" s="45" t="s">
        <v>232</v>
      </c>
      <c r="D19" s="45">
        <f>D17-D18</f>
        <v>-2</v>
      </c>
      <c r="E19" s="45">
        <f t="shared" ref="E19:H19" si="16">E17-E18</f>
        <v>1</v>
      </c>
      <c r="F19" s="45">
        <f t="shared" si="16"/>
        <v>1</v>
      </c>
      <c r="G19" s="45">
        <f t="shared" si="16"/>
        <v>1</v>
      </c>
      <c r="H19" s="45">
        <f t="shared" si="16"/>
        <v>-3</v>
      </c>
      <c r="I19" s="45">
        <f t="shared" ref="I19" si="17">I17-I18</f>
        <v>0</v>
      </c>
    </row>
    <row r="20" spans="1:9" x14ac:dyDescent="0.35">
      <c r="A20" t="s">
        <v>233</v>
      </c>
      <c r="B20" t="s">
        <v>199</v>
      </c>
      <c r="C20" t="s">
        <v>234</v>
      </c>
      <c r="D20">
        <v>56</v>
      </c>
      <c r="E20">
        <v>65</v>
      </c>
      <c r="F20">
        <v>68</v>
      </c>
      <c r="G20">
        <v>70</v>
      </c>
      <c r="H20">
        <v>64</v>
      </c>
    </row>
    <row r="21" spans="1:9" x14ac:dyDescent="0.35">
      <c r="A21" t="s">
        <v>233</v>
      </c>
      <c r="B21" t="s">
        <v>201</v>
      </c>
      <c r="C21" t="s">
        <v>235</v>
      </c>
      <c r="D21">
        <v>9</v>
      </c>
      <c r="E21">
        <v>6</v>
      </c>
      <c r="F21">
        <v>2</v>
      </c>
      <c r="G21">
        <v>7</v>
      </c>
      <c r="H21">
        <v>7</v>
      </c>
    </row>
    <row r="22" spans="1:9" x14ac:dyDescent="0.35">
      <c r="A22" t="s">
        <v>233</v>
      </c>
      <c r="B22" t="s">
        <v>203</v>
      </c>
      <c r="C22" t="s">
        <v>236</v>
      </c>
      <c r="D22">
        <v>62</v>
      </c>
      <c r="E22">
        <v>71</v>
      </c>
      <c r="F22">
        <v>74</v>
      </c>
      <c r="G22">
        <v>75</v>
      </c>
      <c r="H22">
        <v>69</v>
      </c>
    </row>
    <row r="23" spans="1:9" x14ac:dyDescent="0.35">
      <c r="A23" t="s">
        <v>233</v>
      </c>
      <c r="B23" t="s">
        <v>205</v>
      </c>
      <c r="C23" t="s">
        <v>237</v>
      </c>
      <c r="D23">
        <v>7</v>
      </c>
      <c r="E23">
        <v>8</v>
      </c>
      <c r="F23">
        <v>9</v>
      </c>
      <c r="G23">
        <v>9</v>
      </c>
      <c r="H23">
        <v>7</v>
      </c>
    </row>
    <row r="24" spans="1:9" x14ac:dyDescent="0.35">
      <c r="A24" s="45" t="s">
        <v>233</v>
      </c>
      <c r="B24" s="45" t="s">
        <v>207</v>
      </c>
      <c r="C24" s="45" t="s">
        <v>238</v>
      </c>
      <c r="D24" s="45">
        <f>D20-D21</f>
        <v>47</v>
      </c>
      <c r="E24" s="45">
        <f t="shared" ref="E24:H24" si="18">E20-E21</f>
        <v>59</v>
      </c>
      <c r="F24" s="45">
        <f t="shared" si="18"/>
        <v>66</v>
      </c>
      <c r="G24" s="45">
        <f t="shared" si="18"/>
        <v>63</v>
      </c>
      <c r="H24" s="45">
        <f t="shared" si="18"/>
        <v>57</v>
      </c>
      <c r="I24" s="45">
        <f t="shared" ref="I24" si="19">I20-I21</f>
        <v>0</v>
      </c>
    </row>
    <row r="25" spans="1:9" x14ac:dyDescent="0.35">
      <c r="A25" s="45" t="s">
        <v>233</v>
      </c>
      <c r="B25" s="45" t="s">
        <v>209</v>
      </c>
      <c r="C25" s="45" t="s">
        <v>239</v>
      </c>
      <c r="D25" s="45">
        <f>D22-D23</f>
        <v>55</v>
      </c>
      <c r="E25" s="45">
        <f t="shared" ref="E25:H25" si="20">E22-E23</f>
        <v>63</v>
      </c>
      <c r="F25" s="45">
        <f t="shared" si="20"/>
        <v>65</v>
      </c>
      <c r="G25" s="45">
        <f t="shared" si="20"/>
        <v>66</v>
      </c>
      <c r="H25" s="45">
        <f t="shared" si="20"/>
        <v>62</v>
      </c>
      <c r="I25" s="45">
        <f t="shared" ref="I25" si="21">I22-I23</f>
        <v>0</v>
      </c>
    </row>
    <row r="26" spans="1:9" x14ac:dyDescent="0.35">
      <c r="A26" s="45" t="s">
        <v>233</v>
      </c>
      <c r="B26" s="45" t="s">
        <v>211</v>
      </c>
      <c r="C26" s="45" t="s">
        <v>240</v>
      </c>
      <c r="D26" s="45">
        <f>D24-D25</f>
        <v>-8</v>
      </c>
      <c r="E26" s="45">
        <f t="shared" ref="E26:H26" si="22">E24-E25</f>
        <v>-4</v>
      </c>
      <c r="F26" s="45">
        <f t="shared" si="22"/>
        <v>1</v>
      </c>
      <c r="G26" s="45">
        <f t="shared" si="22"/>
        <v>-3</v>
      </c>
      <c r="H26" s="45">
        <f t="shared" si="22"/>
        <v>-5</v>
      </c>
      <c r="I26" s="45">
        <f t="shared" ref="I26" si="23">I24-I25</f>
        <v>0</v>
      </c>
    </row>
    <row r="27" spans="1:9" x14ac:dyDescent="0.35">
      <c r="A27" t="s">
        <v>233</v>
      </c>
      <c r="B27" t="s">
        <v>213</v>
      </c>
      <c r="C27" t="s">
        <v>241</v>
      </c>
      <c r="D27">
        <v>11</v>
      </c>
      <c r="E27">
        <v>17</v>
      </c>
      <c r="F27">
        <v>19</v>
      </c>
      <c r="G27">
        <v>21</v>
      </c>
      <c r="H27">
        <v>16</v>
      </c>
    </row>
    <row r="28" spans="1:9" x14ac:dyDescent="0.35">
      <c r="A28" t="s">
        <v>233</v>
      </c>
      <c r="B28" t="s">
        <v>215</v>
      </c>
      <c r="C28" t="s">
        <v>242</v>
      </c>
      <c r="D28">
        <v>16</v>
      </c>
      <c r="E28">
        <v>21</v>
      </c>
      <c r="F28">
        <v>24</v>
      </c>
      <c r="G28">
        <v>25</v>
      </c>
      <c r="H28">
        <v>21</v>
      </c>
    </row>
    <row r="29" spans="1:9" x14ac:dyDescent="0.35">
      <c r="A29" s="45" t="s">
        <v>233</v>
      </c>
      <c r="B29" s="45" t="s">
        <v>217</v>
      </c>
      <c r="C29" s="45" t="s">
        <v>243</v>
      </c>
      <c r="D29" s="45">
        <f>D20-D27</f>
        <v>45</v>
      </c>
      <c r="E29" s="45">
        <f t="shared" ref="E29:H29" si="24">E20-E27</f>
        <v>48</v>
      </c>
      <c r="F29" s="45">
        <f t="shared" si="24"/>
        <v>49</v>
      </c>
      <c r="G29" s="45">
        <f t="shared" si="24"/>
        <v>49</v>
      </c>
      <c r="H29" s="45">
        <f t="shared" si="24"/>
        <v>48</v>
      </c>
      <c r="I29" s="45">
        <f t="shared" ref="I29" si="25">I20-I27</f>
        <v>0</v>
      </c>
    </row>
    <row r="30" spans="1:9" x14ac:dyDescent="0.35">
      <c r="A30" s="45" t="s">
        <v>233</v>
      </c>
      <c r="B30" s="45" t="s">
        <v>219</v>
      </c>
      <c r="C30" s="45" t="s">
        <v>244</v>
      </c>
      <c r="D30" s="45">
        <f>D22-D28</f>
        <v>46</v>
      </c>
      <c r="E30" s="45">
        <f t="shared" ref="E30:H30" si="26">E22-E28</f>
        <v>50</v>
      </c>
      <c r="F30" s="45">
        <f t="shared" si="26"/>
        <v>50</v>
      </c>
      <c r="G30" s="45">
        <f t="shared" si="26"/>
        <v>50</v>
      </c>
      <c r="H30" s="45">
        <f t="shared" si="26"/>
        <v>48</v>
      </c>
      <c r="I30" s="45">
        <f t="shared" ref="I30" si="27">I22-I28</f>
        <v>0</v>
      </c>
    </row>
    <row r="31" spans="1:9" x14ac:dyDescent="0.35">
      <c r="A31" s="45" t="s">
        <v>233</v>
      </c>
      <c r="B31" s="45" t="s">
        <v>221</v>
      </c>
      <c r="C31" s="45" t="s">
        <v>245</v>
      </c>
      <c r="D31" s="45">
        <f>D29-D30</f>
        <v>-1</v>
      </c>
      <c r="E31" s="45">
        <f t="shared" ref="E31:H31" si="28">E29-E30</f>
        <v>-2</v>
      </c>
      <c r="F31" s="45">
        <f t="shared" si="28"/>
        <v>-1</v>
      </c>
      <c r="G31" s="45">
        <f t="shared" si="28"/>
        <v>-1</v>
      </c>
      <c r="H31" s="45">
        <f t="shared" si="28"/>
        <v>0</v>
      </c>
      <c r="I31" s="45">
        <f t="shared" ref="I31" si="29">I29-I30</f>
        <v>0</v>
      </c>
    </row>
    <row r="32" spans="1:9" x14ac:dyDescent="0.35">
      <c r="A32" t="s">
        <v>233</v>
      </c>
      <c r="B32" t="s">
        <v>223</v>
      </c>
      <c r="C32" t="s">
        <v>246</v>
      </c>
      <c r="D32">
        <v>11</v>
      </c>
      <c r="E32">
        <v>15</v>
      </c>
      <c r="F32">
        <v>16</v>
      </c>
      <c r="G32">
        <v>18</v>
      </c>
      <c r="H32">
        <v>14</v>
      </c>
    </row>
    <row r="33" spans="1:9" x14ac:dyDescent="0.35">
      <c r="A33" t="s">
        <v>233</v>
      </c>
      <c r="B33" t="s">
        <v>225</v>
      </c>
      <c r="C33" t="s">
        <v>247</v>
      </c>
      <c r="D33">
        <v>14</v>
      </c>
      <c r="E33">
        <v>18</v>
      </c>
      <c r="F33">
        <v>21</v>
      </c>
      <c r="G33">
        <v>18</v>
      </c>
      <c r="H33">
        <v>20</v>
      </c>
    </row>
    <row r="34" spans="1:9" x14ac:dyDescent="0.35">
      <c r="A34" s="45" t="s">
        <v>233</v>
      </c>
      <c r="B34" s="45" t="s">
        <v>227</v>
      </c>
      <c r="C34" s="45" t="s">
        <v>248</v>
      </c>
      <c r="D34" s="45">
        <f>D20-D32</f>
        <v>45</v>
      </c>
      <c r="E34" s="45">
        <f t="shared" ref="E34:H34" si="30">E20-E32</f>
        <v>50</v>
      </c>
      <c r="F34" s="45">
        <f t="shared" si="30"/>
        <v>52</v>
      </c>
      <c r="G34" s="45">
        <f t="shared" si="30"/>
        <v>52</v>
      </c>
      <c r="H34" s="45">
        <f t="shared" si="30"/>
        <v>50</v>
      </c>
      <c r="I34" s="45">
        <f t="shared" ref="I34" si="31">I20-I32</f>
        <v>0</v>
      </c>
    </row>
    <row r="35" spans="1:9" x14ac:dyDescent="0.35">
      <c r="A35" s="45" t="s">
        <v>233</v>
      </c>
      <c r="B35" s="45" t="s">
        <v>229</v>
      </c>
      <c r="C35" s="45" t="s">
        <v>249</v>
      </c>
      <c r="D35" s="45">
        <f>D22-D33</f>
        <v>48</v>
      </c>
      <c r="E35" s="45">
        <f t="shared" ref="E35:H35" si="32">E22-E33</f>
        <v>53</v>
      </c>
      <c r="F35" s="45">
        <f t="shared" si="32"/>
        <v>53</v>
      </c>
      <c r="G35" s="45">
        <f t="shared" si="32"/>
        <v>57</v>
      </c>
      <c r="H35" s="45">
        <f t="shared" si="32"/>
        <v>49</v>
      </c>
      <c r="I35" s="45">
        <f t="shared" ref="I35" si="33">I22-I33</f>
        <v>0</v>
      </c>
    </row>
    <row r="36" spans="1:9" x14ac:dyDescent="0.35">
      <c r="A36" s="45" t="s">
        <v>233</v>
      </c>
      <c r="B36" s="45" t="s">
        <v>231</v>
      </c>
      <c r="C36" s="45" t="s">
        <v>250</v>
      </c>
      <c r="D36" s="45">
        <f>D34-D35</f>
        <v>-3</v>
      </c>
      <c r="E36" s="45">
        <f t="shared" ref="E36:H36" si="34">E34-E35</f>
        <v>-3</v>
      </c>
      <c r="F36" s="45">
        <f t="shared" si="34"/>
        <v>-1</v>
      </c>
      <c r="G36" s="45">
        <f t="shared" si="34"/>
        <v>-5</v>
      </c>
      <c r="H36" s="45">
        <f t="shared" si="34"/>
        <v>1</v>
      </c>
      <c r="I36" s="45">
        <f t="shared" ref="I36" si="35">I34-I35</f>
        <v>0</v>
      </c>
    </row>
    <row r="37" spans="1:9" x14ac:dyDescent="0.35">
      <c r="A37" t="s">
        <v>251</v>
      </c>
      <c r="B37" t="s">
        <v>199</v>
      </c>
      <c r="C37" t="s">
        <v>252</v>
      </c>
      <c r="D37">
        <v>-0.5</v>
      </c>
      <c r="E37">
        <v>-0.2</v>
      </c>
      <c r="F37">
        <v>-0.3</v>
      </c>
      <c r="G37">
        <v>-0.4</v>
      </c>
      <c r="H37">
        <v>0.2</v>
      </c>
    </row>
    <row r="38" spans="1:9" x14ac:dyDescent="0.35">
      <c r="A38" t="s">
        <v>251</v>
      </c>
      <c r="B38" t="s">
        <v>201</v>
      </c>
      <c r="C38" t="s">
        <v>253</v>
      </c>
      <c r="D38">
        <v>-3.5</v>
      </c>
      <c r="E38">
        <v>-4.7</v>
      </c>
      <c r="F38">
        <v>-5.4</v>
      </c>
      <c r="G38">
        <v>-5</v>
      </c>
      <c r="H38">
        <v>-6.5</v>
      </c>
    </row>
    <row r="39" spans="1:9" x14ac:dyDescent="0.35">
      <c r="A39" t="s">
        <v>251</v>
      </c>
      <c r="B39" t="s">
        <v>203</v>
      </c>
      <c r="C39" t="s">
        <v>254</v>
      </c>
      <c r="D39">
        <v>0.3</v>
      </c>
      <c r="E39">
        <v>0.3</v>
      </c>
      <c r="F39">
        <v>0.3</v>
      </c>
      <c r="G39">
        <v>0.4</v>
      </c>
      <c r="H39">
        <v>0.5</v>
      </c>
    </row>
    <row r="40" spans="1:9" x14ac:dyDescent="0.35">
      <c r="A40" t="s">
        <v>251</v>
      </c>
      <c r="B40" t="s">
        <v>205</v>
      </c>
      <c r="C40" t="s">
        <v>255</v>
      </c>
      <c r="D40">
        <v>-3.1</v>
      </c>
      <c r="E40">
        <v>-3.7</v>
      </c>
      <c r="F40">
        <v>-3.8</v>
      </c>
      <c r="G40">
        <v>-3.5</v>
      </c>
      <c r="H40">
        <v>-4.3</v>
      </c>
    </row>
    <row r="41" spans="1:9" x14ac:dyDescent="0.35">
      <c r="A41" s="45" t="s">
        <v>251</v>
      </c>
      <c r="B41" s="45" t="s">
        <v>207</v>
      </c>
      <c r="C41" s="45" t="s">
        <v>256</v>
      </c>
      <c r="D41" s="45">
        <f>D37-D38</f>
        <v>3</v>
      </c>
      <c r="E41" s="45">
        <f t="shared" ref="E41:H41" si="36">E37-E38</f>
        <v>4.5</v>
      </c>
      <c r="F41" s="45">
        <f t="shared" si="36"/>
        <v>5.1000000000000005</v>
      </c>
      <c r="G41" s="45">
        <f t="shared" si="36"/>
        <v>4.5999999999999996</v>
      </c>
      <c r="H41" s="45">
        <f t="shared" si="36"/>
        <v>6.7</v>
      </c>
      <c r="I41" s="45">
        <f t="shared" ref="I41" si="37">I37-I38</f>
        <v>0</v>
      </c>
    </row>
    <row r="42" spans="1:9" x14ac:dyDescent="0.35">
      <c r="A42" s="45" t="s">
        <v>251</v>
      </c>
      <c r="B42" s="45" t="s">
        <v>209</v>
      </c>
      <c r="C42" s="45" t="s">
        <v>257</v>
      </c>
      <c r="D42" s="45">
        <f>D39-D40</f>
        <v>3.4</v>
      </c>
      <c r="E42" s="45">
        <f t="shared" ref="E42:H42" si="38">E39-E40</f>
        <v>4</v>
      </c>
      <c r="F42" s="45">
        <f t="shared" si="38"/>
        <v>4.0999999999999996</v>
      </c>
      <c r="G42" s="45">
        <f t="shared" si="38"/>
        <v>3.9</v>
      </c>
      <c r="H42" s="45">
        <f t="shared" si="38"/>
        <v>4.8</v>
      </c>
      <c r="I42" s="45">
        <f t="shared" ref="I42" si="39">I39-I40</f>
        <v>0</v>
      </c>
    </row>
    <row r="43" spans="1:9" x14ac:dyDescent="0.35">
      <c r="A43" s="45" t="s">
        <v>251</v>
      </c>
      <c r="B43" s="45" t="s">
        <v>211</v>
      </c>
      <c r="C43" s="45" t="s">
        <v>258</v>
      </c>
      <c r="D43" s="45">
        <f>D41-D42</f>
        <v>-0.39999999999999991</v>
      </c>
      <c r="E43" s="45">
        <f t="shared" ref="E43:H43" si="40">E41-E42</f>
        <v>0.5</v>
      </c>
      <c r="F43" s="45">
        <f t="shared" si="40"/>
        <v>1.0000000000000009</v>
      </c>
      <c r="G43" s="45">
        <f t="shared" si="40"/>
        <v>0.69999999999999973</v>
      </c>
      <c r="H43" s="45">
        <f t="shared" si="40"/>
        <v>1.9000000000000004</v>
      </c>
      <c r="I43" s="45">
        <f t="shared" ref="I43" si="41">I41-I42</f>
        <v>0</v>
      </c>
    </row>
    <row r="44" spans="1:9" x14ac:dyDescent="0.35">
      <c r="A44" t="s">
        <v>251</v>
      </c>
      <c r="B44" t="s">
        <v>213</v>
      </c>
      <c r="C44" t="s">
        <v>259</v>
      </c>
      <c r="D44">
        <v>-2.7</v>
      </c>
      <c r="E44">
        <v>-1.8</v>
      </c>
      <c r="F44">
        <v>-1.8</v>
      </c>
      <c r="G44">
        <v>-2</v>
      </c>
      <c r="H44">
        <v>-2.2999999999999998</v>
      </c>
    </row>
    <row r="45" spans="1:9" x14ac:dyDescent="0.35">
      <c r="A45" t="s">
        <v>251</v>
      </c>
      <c r="B45" t="s">
        <v>215</v>
      </c>
      <c r="C45" t="s">
        <v>260</v>
      </c>
      <c r="D45">
        <v>-1.3</v>
      </c>
      <c r="E45">
        <v>-1.2</v>
      </c>
      <c r="F45">
        <v>-1</v>
      </c>
      <c r="G45">
        <v>-1</v>
      </c>
      <c r="H45">
        <v>-1.2</v>
      </c>
    </row>
    <row r="46" spans="1:9" x14ac:dyDescent="0.35">
      <c r="A46" s="45" t="s">
        <v>251</v>
      </c>
      <c r="B46" s="45" t="s">
        <v>217</v>
      </c>
      <c r="C46" s="45" t="s">
        <v>261</v>
      </c>
      <c r="D46" s="45">
        <f>D37-D44</f>
        <v>2.2000000000000002</v>
      </c>
      <c r="E46" s="45">
        <f t="shared" ref="E46:H46" si="42">E37-E44</f>
        <v>1.6</v>
      </c>
      <c r="F46" s="45">
        <f t="shared" si="42"/>
        <v>1.5</v>
      </c>
      <c r="G46" s="45">
        <f t="shared" si="42"/>
        <v>1.6</v>
      </c>
      <c r="H46" s="45">
        <f t="shared" si="42"/>
        <v>2.5</v>
      </c>
      <c r="I46" s="45">
        <f t="shared" ref="I46" si="43">I37-I44</f>
        <v>0</v>
      </c>
    </row>
    <row r="47" spans="1:9" x14ac:dyDescent="0.35">
      <c r="A47" s="45" t="s">
        <v>251</v>
      </c>
      <c r="B47" s="45" t="s">
        <v>219</v>
      </c>
      <c r="C47" s="45" t="s">
        <v>262</v>
      </c>
      <c r="D47" s="45">
        <f>D39-D45</f>
        <v>1.6</v>
      </c>
      <c r="E47" s="45">
        <f t="shared" ref="E47:H47" si="44">E39-E45</f>
        <v>1.5</v>
      </c>
      <c r="F47" s="45">
        <f t="shared" si="44"/>
        <v>1.3</v>
      </c>
      <c r="G47" s="45">
        <f t="shared" si="44"/>
        <v>1.4</v>
      </c>
      <c r="H47" s="45">
        <f t="shared" si="44"/>
        <v>1.7</v>
      </c>
      <c r="I47" s="45">
        <f t="shared" ref="I47" si="45">I39-I45</f>
        <v>0</v>
      </c>
    </row>
    <row r="48" spans="1:9" x14ac:dyDescent="0.35">
      <c r="A48" s="45" t="s">
        <v>251</v>
      </c>
      <c r="B48" s="45" t="s">
        <v>221</v>
      </c>
      <c r="C48" s="45" t="s">
        <v>263</v>
      </c>
      <c r="D48" s="45">
        <f>D46-D47</f>
        <v>0.60000000000000009</v>
      </c>
      <c r="E48" s="45">
        <f t="shared" ref="E48:H48" si="46">E46-E47</f>
        <v>0.10000000000000009</v>
      </c>
      <c r="F48" s="45">
        <f t="shared" si="46"/>
        <v>0.19999999999999996</v>
      </c>
      <c r="G48" s="45">
        <f t="shared" si="46"/>
        <v>0.20000000000000018</v>
      </c>
      <c r="H48" s="45">
        <f t="shared" si="46"/>
        <v>0.8</v>
      </c>
      <c r="I48" s="45">
        <f t="shared" ref="I48" si="47">I46-I47</f>
        <v>0</v>
      </c>
    </row>
    <row r="49" spans="1:9" x14ac:dyDescent="0.35">
      <c r="A49" t="s">
        <v>251</v>
      </c>
      <c r="B49" t="s">
        <v>223</v>
      </c>
      <c r="C49" t="s">
        <v>264</v>
      </c>
      <c r="D49">
        <v>-2.7</v>
      </c>
      <c r="E49">
        <v>-2.4</v>
      </c>
      <c r="F49">
        <v>-2.5</v>
      </c>
      <c r="G49">
        <v>-2.7</v>
      </c>
      <c r="H49">
        <v>-3.3</v>
      </c>
    </row>
    <row r="50" spans="1:9" x14ac:dyDescent="0.35">
      <c r="A50" t="s">
        <v>251</v>
      </c>
      <c r="B50" t="s">
        <v>225</v>
      </c>
      <c r="C50" t="s">
        <v>265</v>
      </c>
      <c r="D50">
        <v>-1.5</v>
      </c>
      <c r="E50">
        <v>-1.6</v>
      </c>
      <c r="F50">
        <v>-1.4</v>
      </c>
      <c r="G50">
        <v>-1.4</v>
      </c>
      <c r="H50">
        <v>-1.8</v>
      </c>
    </row>
    <row r="51" spans="1:9" x14ac:dyDescent="0.35">
      <c r="A51" s="45" t="s">
        <v>251</v>
      </c>
      <c r="B51" s="45" t="s">
        <v>227</v>
      </c>
      <c r="C51" s="45" t="s">
        <v>266</v>
      </c>
      <c r="D51" s="45">
        <f>D37-D49</f>
        <v>2.2000000000000002</v>
      </c>
      <c r="E51" s="45">
        <f t="shared" ref="E51:H51" si="48">E37-E49</f>
        <v>2.1999999999999997</v>
      </c>
      <c r="F51" s="45">
        <f t="shared" si="48"/>
        <v>2.2000000000000002</v>
      </c>
      <c r="G51" s="45">
        <f t="shared" si="48"/>
        <v>2.3000000000000003</v>
      </c>
      <c r="H51" s="45">
        <f t="shared" si="48"/>
        <v>3.5</v>
      </c>
      <c r="I51" s="45">
        <f t="shared" ref="I51" si="49">I37-I49</f>
        <v>0</v>
      </c>
    </row>
    <row r="52" spans="1:9" x14ac:dyDescent="0.35">
      <c r="A52" s="45" t="s">
        <v>251</v>
      </c>
      <c r="B52" s="45" t="s">
        <v>229</v>
      </c>
      <c r="C52" s="45" t="s">
        <v>267</v>
      </c>
      <c r="D52" s="45">
        <f>D39-D50</f>
        <v>1.8</v>
      </c>
      <c r="E52" s="45">
        <f t="shared" ref="E52:H52" si="50">E39-E50</f>
        <v>1.9000000000000001</v>
      </c>
      <c r="F52" s="45">
        <f t="shared" si="50"/>
        <v>1.7</v>
      </c>
      <c r="G52" s="45">
        <f t="shared" si="50"/>
        <v>1.7999999999999998</v>
      </c>
      <c r="H52" s="45">
        <f t="shared" si="50"/>
        <v>2.2999999999999998</v>
      </c>
      <c r="I52" s="45">
        <f t="shared" ref="I52" si="51">I39-I50</f>
        <v>0</v>
      </c>
    </row>
    <row r="53" spans="1:9" x14ac:dyDescent="0.35">
      <c r="A53" s="45" t="s">
        <v>251</v>
      </c>
      <c r="B53" s="45" t="s">
        <v>231</v>
      </c>
      <c r="C53" s="45" t="s">
        <v>268</v>
      </c>
      <c r="D53" s="45">
        <f>D51-D52</f>
        <v>0.40000000000000013</v>
      </c>
      <c r="E53" s="45">
        <f t="shared" ref="E53:H53" si="52">E51-E52</f>
        <v>0.2999999999999996</v>
      </c>
      <c r="F53" s="45">
        <f t="shared" si="52"/>
        <v>0.50000000000000022</v>
      </c>
      <c r="G53" s="45">
        <f t="shared" si="52"/>
        <v>0.50000000000000044</v>
      </c>
      <c r="H53" s="45">
        <f t="shared" si="52"/>
        <v>1.2000000000000002</v>
      </c>
      <c r="I53" s="45">
        <f t="shared" ref="I53" si="53">I51-I52</f>
        <v>0</v>
      </c>
    </row>
    <row r="54" spans="1:9" x14ac:dyDescent="0.35">
      <c r="A54" t="s">
        <v>269</v>
      </c>
      <c r="B54" t="s">
        <v>199</v>
      </c>
      <c r="C54" t="s">
        <v>270</v>
      </c>
      <c r="D54">
        <v>-0.3</v>
      </c>
      <c r="E54">
        <v>0.2</v>
      </c>
      <c r="F54">
        <v>-0.1</v>
      </c>
      <c r="G54">
        <v>-0.2</v>
      </c>
      <c r="H54">
        <v>0.3</v>
      </c>
    </row>
    <row r="55" spans="1:9" x14ac:dyDescent="0.35">
      <c r="A55" t="s">
        <v>269</v>
      </c>
      <c r="B55" t="s">
        <v>201</v>
      </c>
      <c r="C55" t="s">
        <v>271</v>
      </c>
      <c r="D55">
        <v>-4.8</v>
      </c>
      <c r="E55">
        <v>-5.0999999999999996</v>
      </c>
      <c r="F55">
        <v>-5.8</v>
      </c>
      <c r="G55">
        <v>-5.9</v>
      </c>
      <c r="H55">
        <v>-6.3</v>
      </c>
    </row>
    <row r="56" spans="1:9" x14ac:dyDescent="0.35">
      <c r="A56" t="s">
        <v>269</v>
      </c>
      <c r="B56" t="s">
        <v>203</v>
      </c>
      <c r="C56" t="s">
        <v>272</v>
      </c>
      <c r="D56">
        <v>0.5</v>
      </c>
      <c r="E56">
        <v>0.5</v>
      </c>
      <c r="F56">
        <v>0.5</v>
      </c>
      <c r="G56">
        <v>0.5</v>
      </c>
      <c r="H56">
        <v>0.6</v>
      </c>
    </row>
    <row r="57" spans="1:9" x14ac:dyDescent="0.35">
      <c r="A57" t="s">
        <v>269</v>
      </c>
      <c r="B57" t="s">
        <v>205</v>
      </c>
      <c r="C57" t="s">
        <v>273</v>
      </c>
      <c r="D57">
        <v>-4</v>
      </c>
      <c r="E57">
        <v>-4.3</v>
      </c>
      <c r="F57">
        <v>-4.0999999999999996</v>
      </c>
      <c r="G57">
        <v>-4.3</v>
      </c>
      <c r="H57">
        <v>-4</v>
      </c>
    </row>
    <row r="58" spans="1:9" x14ac:dyDescent="0.35">
      <c r="A58" s="45" t="s">
        <v>269</v>
      </c>
      <c r="B58" s="45" t="s">
        <v>207</v>
      </c>
      <c r="C58" s="45" t="s">
        <v>274</v>
      </c>
      <c r="D58" s="45">
        <f>D54-D55</f>
        <v>4.5</v>
      </c>
      <c r="E58" s="45">
        <f t="shared" ref="E58:H58" si="54">E54-E55</f>
        <v>5.3</v>
      </c>
      <c r="F58" s="45">
        <f t="shared" si="54"/>
        <v>5.7</v>
      </c>
      <c r="G58" s="45">
        <f t="shared" si="54"/>
        <v>5.7</v>
      </c>
      <c r="H58" s="45">
        <f t="shared" si="54"/>
        <v>6.6</v>
      </c>
      <c r="I58" s="45">
        <f t="shared" ref="I58" si="55">I54-I55</f>
        <v>0</v>
      </c>
    </row>
    <row r="59" spans="1:9" x14ac:dyDescent="0.35">
      <c r="A59" s="45" t="s">
        <v>269</v>
      </c>
      <c r="B59" s="45" t="s">
        <v>209</v>
      </c>
      <c r="C59" s="45" t="s">
        <v>275</v>
      </c>
      <c r="D59" s="45">
        <f>D56-D57</f>
        <v>4.5</v>
      </c>
      <c r="E59" s="45">
        <f t="shared" ref="E59:H59" si="56">E56-E57</f>
        <v>4.8</v>
      </c>
      <c r="F59" s="45">
        <f t="shared" si="56"/>
        <v>4.5999999999999996</v>
      </c>
      <c r="G59" s="45">
        <f t="shared" si="56"/>
        <v>4.8</v>
      </c>
      <c r="H59" s="45">
        <f t="shared" si="56"/>
        <v>4.5999999999999996</v>
      </c>
      <c r="I59" s="45">
        <f t="shared" ref="I59" si="57">I56-I57</f>
        <v>0</v>
      </c>
    </row>
    <row r="60" spans="1:9" x14ac:dyDescent="0.35">
      <c r="A60" s="45" t="s">
        <v>269</v>
      </c>
      <c r="B60" s="45" t="s">
        <v>211</v>
      </c>
      <c r="C60" s="45" t="s">
        <v>276</v>
      </c>
      <c r="D60" s="45">
        <f>D58-D59</f>
        <v>0</v>
      </c>
      <c r="E60" s="45">
        <f t="shared" ref="E60:H60" si="58">E58-E59</f>
        <v>0.5</v>
      </c>
      <c r="F60" s="45">
        <f t="shared" si="58"/>
        <v>1.1000000000000005</v>
      </c>
      <c r="G60" s="45">
        <f t="shared" si="58"/>
        <v>0.90000000000000036</v>
      </c>
      <c r="H60" s="45">
        <f t="shared" si="58"/>
        <v>2</v>
      </c>
      <c r="I60" s="45">
        <f t="shared" ref="I60" si="59">I58-I59</f>
        <v>0</v>
      </c>
    </row>
    <row r="61" spans="1:9" x14ac:dyDescent="0.35">
      <c r="A61" t="s">
        <v>269</v>
      </c>
      <c r="B61" t="s">
        <v>213</v>
      </c>
      <c r="C61" t="s">
        <v>277</v>
      </c>
      <c r="D61">
        <v>-3.9</v>
      </c>
      <c r="E61">
        <v>-2.9</v>
      </c>
      <c r="F61">
        <v>-2.1</v>
      </c>
      <c r="G61">
        <v>-2.6</v>
      </c>
      <c r="H61">
        <v>-2.2000000000000002</v>
      </c>
    </row>
    <row r="62" spans="1:9" x14ac:dyDescent="0.35">
      <c r="A62" t="s">
        <v>269</v>
      </c>
      <c r="B62" t="s">
        <v>215</v>
      </c>
      <c r="C62" t="s">
        <v>278</v>
      </c>
      <c r="D62">
        <v>-2.4</v>
      </c>
      <c r="E62">
        <v>-2.2000000000000002</v>
      </c>
      <c r="F62">
        <v>-1.8</v>
      </c>
      <c r="G62">
        <v>-1.7</v>
      </c>
      <c r="H62">
        <v>-1.6</v>
      </c>
    </row>
    <row r="63" spans="1:9" x14ac:dyDescent="0.35">
      <c r="A63" s="45" t="s">
        <v>269</v>
      </c>
      <c r="B63" s="45" t="s">
        <v>217</v>
      </c>
      <c r="C63" s="45" t="s">
        <v>279</v>
      </c>
      <c r="D63" s="45">
        <f>D54-D61</f>
        <v>3.6</v>
      </c>
      <c r="E63" s="45">
        <f t="shared" ref="E63:H63" si="60">E54-E61</f>
        <v>3.1</v>
      </c>
      <c r="F63" s="45">
        <f t="shared" si="60"/>
        <v>2</v>
      </c>
      <c r="G63" s="45">
        <f t="shared" si="60"/>
        <v>2.4</v>
      </c>
      <c r="H63" s="45">
        <f t="shared" si="60"/>
        <v>2.5</v>
      </c>
      <c r="I63" s="45">
        <f t="shared" ref="I63" si="61">I54-I61</f>
        <v>0</v>
      </c>
    </row>
    <row r="64" spans="1:9" x14ac:dyDescent="0.35">
      <c r="A64" s="45" t="s">
        <v>269</v>
      </c>
      <c r="B64" s="45" t="s">
        <v>219</v>
      </c>
      <c r="C64" s="45" t="s">
        <v>280</v>
      </c>
      <c r="D64" s="45">
        <f>D56-D62</f>
        <v>2.9</v>
      </c>
      <c r="E64" s="45">
        <f t="shared" ref="E64:H64" si="62">E56-E62</f>
        <v>2.7</v>
      </c>
      <c r="F64" s="45">
        <f t="shared" si="62"/>
        <v>2.2999999999999998</v>
      </c>
      <c r="G64" s="45">
        <f t="shared" si="62"/>
        <v>2.2000000000000002</v>
      </c>
      <c r="H64" s="45">
        <f t="shared" si="62"/>
        <v>2.2000000000000002</v>
      </c>
      <c r="I64" s="45">
        <f t="shared" ref="I64" si="63">I56-I62</f>
        <v>0</v>
      </c>
    </row>
    <row r="65" spans="1:9" x14ac:dyDescent="0.35">
      <c r="A65" s="45" t="s">
        <v>269</v>
      </c>
      <c r="B65" s="45" t="s">
        <v>221</v>
      </c>
      <c r="C65" s="45" t="s">
        <v>281</v>
      </c>
      <c r="D65" s="45">
        <f>D63-D64</f>
        <v>0.70000000000000018</v>
      </c>
      <c r="E65" s="45">
        <f t="shared" ref="E65:H65" si="64">E63-E64</f>
        <v>0.39999999999999991</v>
      </c>
      <c r="F65" s="45">
        <f t="shared" si="64"/>
        <v>-0.29999999999999982</v>
      </c>
      <c r="G65" s="45">
        <f t="shared" si="64"/>
        <v>0.19999999999999973</v>
      </c>
      <c r="H65" s="45">
        <f t="shared" si="64"/>
        <v>0.29999999999999982</v>
      </c>
      <c r="I65" s="45">
        <f t="shared" ref="I65" si="65">I63-I64</f>
        <v>0</v>
      </c>
    </row>
    <row r="66" spans="1:9" x14ac:dyDescent="0.35">
      <c r="A66" t="s">
        <v>269</v>
      </c>
      <c r="B66" t="s">
        <v>223</v>
      </c>
      <c r="C66" t="s">
        <v>282</v>
      </c>
      <c r="D66">
        <v>-4</v>
      </c>
      <c r="E66">
        <v>-3.3</v>
      </c>
      <c r="F66">
        <v>-2.8</v>
      </c>
      <c r="G66">
        <v>-3.2</v>
      </c>
      <c r="H66">
        <v>-3.1</v>
      </c>
    </row>
    <row r="67" spans="1:9" x14ac:dyDescent="0.35">
      <c r="A67" t="s">
        <v>269</v>
      </c>
      <c r="B67" t="s">
        <v>225</v>
      </c>
      <c r="C67" t="s">
        <v>283</v>
      </c>
      <c r="D67">
        <v>-2.6</v>
      </c>
      <c r="E67">
        <v>-2.6</v>
      </c>
      <c r="F67">
        <v>-2.2000000000000002</v>
      </c>
      <c r="G67">
        <v>-2.2000000000000002</v>
      </c>
      <c r="H67">
        <v>-2.1</v>
      </c>
    </row>
    <row r="68" spans="1:9" x14ac:dyDescent="0.35">
      <c r="A68" s="45" t="s">
        <v>269</v>
      </c>
      <c r="B68" s="45" t="s">
        <v>227</v>
      </c>
      <c r="C68" s="45" t="s">
        <v>284</v>
      </c>
      <c r="D68" s="45">
        <f>D54-D66</f>
        <v>3.7</v>
      </c>
      <c r="E68" s="45">
        <f t="shared" ref="E68:H68" si="66">E54-E66</f>
        <v>3.5</v>
      </c>
      <c r="F68" s="45">
        <f t="shared" si="66"/>
        <v>2.6999999999999997</v>
      </c>
      <c r="G68" s="45">
        <f t="shared" si="66"/>
        <v>3</v>
      </c>
      <c r="H68" s="45">
        <f t="shared" si="66"/>
        <v>3.4</v>
      </c>
      <c r="I68" s="45">
        <f t="shared" ref="I68" si="67">I54-I66</f>
        <v>0</v>
      </c>
    </row>
    <row r="69" spans="1:9" x14ac:dyDescent="0.35">
      <c r="A69" s="45" t="s">
        <v>269</v>
      </c>
      <c r="B69" s="45" t="s">
        <v>229</v>
      </c>
      <c r="C69" s="45" t="s">
        <v>285</v>
      </c>
      <c r="D69" s="45">
        <f>D56-D67</f>
        <v>3.1</v>
      </c>
      <c r="E69" s="45">
        <f t="shared" ref="E69:H69" si="68">E56-E67</f>
        <v>3.1</v>
      </c>
      <c r="F69" s="45">
        <f t="shared" si="68"/>
        <v>2.7</v>
      </c>
      <c r="G69" s="45">
        <f t="shared" si="68"/>
        <v>2.7</v>
      </c>
      <c r="H69" s="45">
        <f t="shared" si="68"/>
        <v>2.7</v>
      </c>
      <c r="I69" s="45">
        <f t="shared" ref="I69" si="69">I56-I67</f>
        <v>0</v>
      </c>
    </row>
    <row r="70" spans="1:9" x14ac:dyDescent="0.35">
      <c r="A70" s="45" t="s">
        <v>269</v>
      </c>
      <c r="B70" s="45" t="s">
        <v>231</v>
      </c>
      <c r="C70" s="45" t="s">
        <v>286</v>
      </c>
      <c r="D70" s="45">
        <f>D68-D69</f>
        <v>0.60000000000000009</v>
      </c>
      <c r="E70" s="45">
        <f t="shared" ref="E70:H70" si="70">E68-E69</f>
        <v>0.39999999999999991</v>
      </c>
      <c r="F70" s="45">
        <f t="shared" si="70"/>
        <v>0</v>
      </c>
      <c r="G70" s="45">
        <f t="shared" si="70"/>
        <v>0.29999999999999982</v>
      </c>
      <c r="H70" s="45">
        <f t="shared" si="70"/>
        <v>0.69999999999999973</v>
      </c>
      <c r="I70" s="45">
        <f t="shared" ref="I70" si="71">I68-I69</f>
        <v>0</v>
      </c>
    </row>
    <row r="71" spans="1:9" x14ac:dyDescent="0.35">
      <c r="A71" t="s">
        <v>287</v>
      </c>
      <c r="B71" t="s">
        <v>199</v>
      </c>
      <c r="C71" t="s">
        <v>288</v>
      </c>
      <c r="D71">
        <v>-0.9</v>
      </c>
      <c r="E71">
        <v>-0.8</v>
      </c>
      <c r="F71">
        <v>-0.7</v>
      </c>
      <c r="G71">
        <v>-0.5</v>
      </c>
      <c r="H71">
        <v>-0.2</v>
      </c>
    </row>
    <row r="72" spans="1:9" x14ac:dyDescent="0.35">
      <c r="A72" t="s">
        <v>287</v>
      </c>
      <c r="B72" t="s">
        <v>201</v>
      </c>
      <c r="C72" t="s">
        <v>289</v>
      </c>
      <c r="D72">
        <v>-4.7</v>
      </c>
      <c r="E72">
        <v>-5.7</v>
      </c>
      <c r="F72">
        <v>-5.8</v>
      </c>
      <c r="G72">
        <v>-5.9</v>
      </c>
      <c r="H72">
        <v>-5.9</v>
      </c>
    </row>
    <row r="73" spans="1:9" x14ac:dyDescent="0.35">
      <c r="A73" t="s">
        <v>287</v>
      </c>
      <c r="B73" t="s">
        <v>203</v>
      </c>
      <c r="C73" t="s">
        <v>290</v>
      </c>
      <c r="D73">
        <v>0.3</v>
      </c>
      <c r="E73">
        <v>0.3</v>
      </c>
      <c r="F73">
        <v>0.3</v>
      </c>
      <c r="G73">
        <v>0.4</v>
      </c>
      <c r="H73">
        <v>0.5</v>
      </c>
    </row>
    <row r="74" spans="1:9" x14ac:dyDescent="0.35">
      <c r="A74" t="s">
        <v>287</v>
      </c>
      <c r="B74" t="s">
        <v>205</v>
      </c>
      <c r="C74" t="s">
        <v>291</v>
      </c>
      <c r="D74">
        <v>-3.5</v>
      </c>
      <c r="E74">
        <v>-4.0999999999999996</v>
      </c>
      <c r="F74">
        <v>-3.8</v>
      </c>
      <c r="G74">
        <v>-3.9</v>
      </c>
      <c r="H74">
        <v>-3.7</v>
      </c>
    </row>
    <row r="75" spans="1:9" x14ac:dyDescent="0.35">
      <c r="A75" s="45" t="s">
        <v>287</v>
      </c>
      <c r="B75" s="45" t="s">
        <v>207</v>
      </c>
      <c r="C75" s="45" t="s">
        <v>292</v>
      </c>
      <c r="D75" s="45">
        <f>D71-D72</f>
        <v>3.8000000000000003</v>
      </c>
      <c r="E75" s="45">
        <f t="shared" ref="E75:H75" si="72">E71-E72</f>
        <v>4.9000000000000004</v>
      </c>
      <c r="F75" s="45">
        <f t="shared" si="72"/>
        <v>5.0999999999999996</v>
      </c>
      <c r="G75" s="45">
        <f t="shared" si="72"/>
        <v>5.4</v>
      </c>
      <c r="H75" s="45">
        <f t="shared" si="72"/>
        <v>5.7</v>
      </c>
      <c r="I75" s="45">
        <f t="shared" ref="I75" si="73">I71-I72</f>
        <v>0</v>
      </c>
    </row>
    <row r="76" spans="1:9" x14ac:dyDescent="0.35">
      <c r="A76" s="45" t="s">
        <v>287</v>
      </c>
      <c r="B76" s="45" t="s">
        <v>209</v>
      </c>
      <c r="C76" s="45" t="s">
        <v>293</v>
      </c>
      <c r="D76" s="45">
        <f>D73-D74</f>
        <v>3.8</v>
      </c>
      <c r="E76" s="45">
        <f t="shared" ref="E76:H76" si="74">E73-E74</f>
        <v>4.3999999999999995</v>
      </c>
      <c r="F76" s="45">
        <f t="shared" si="74"/>
        <v>4.0999999999999996</v>
      </c>
      <c r="G76" s="45">
        <f t="shared" si="74"/>
        <v>4.3</v>
      </c>
      <c r="H76" s="45">
        <f t="shared" si="74"/>
        <v>4.2</v>
      </c>
      <c r="I76" s="45">
        <f t="shared" ref="I76" si="75">I73-I74</f>
        <v>0</v>
      </c>
    </row>
    <row r="77" spans="1:9" x14ac:dyDescent="0.35">
      <c r="A77" s="45" t="s">
        <v>287</v>
      </c>
      <c r="B77" s="45" t="s">
        <v>211</v>
      </c>
      <c r="C77" s="45" t="s">
        <v>294</v>
      </c>
      <c r="D77" s="45">
        <f>D75-D76</f>
        <v>0</v>
      </c>
      <c r="E77" s="45">
        <f t="shared" ref="E77:H77" si="76">E75-E76</f>
        <v>0.50000000000000089</v>
      </c>
      <c r="F77" s="45">
        <f t="shared" si="76"/>
        <v>1</v>
      </c>
      <c r="G77" s="45">
        <f t="shared" si="76"/>
        <v>1.1000000000000005</v>
      </c>
      <c r="H77" s="45">
        <f t="shared" si="76"/>
        <v>1.5</v>
      </c>
      <c r="I77" s="45">
        <f t="shared" ref="I77" si="77">I75-I76</f>
        <v>0</v>
      </c>
    </row>
    <row r="78" spans="1:9" x14ac:dyDescent="0.35">
      <c r="A78" t="s">
        <v>287</v>
      </c>
      <c r="B78" t="s">
        <v>213</v>
      </c>
      <c r="C78" t="s">
        <v>295</v>
      </c>
      <c r="D78">
        <v>-2.6</v>
      </c>
      <c r="E78">
        <v>-2</v>
      </c>
      <c r="F78">
        <v>-2</v>
      </c>
      <c r="G78">
        <v>-2.4</v>
      </c>
      <c r="H78">
        <v>-1.4</v>
      </c>
    </row>
    <row r="79" spans="1:9" x14ac:dyDescent="0.35">
      <c r="A79" t="s">
        <v>287</v>
      </c>
      <c r="B79" t="s">
        <v>215</v>
      </c>
      <c r="C79" t="s">
        <v>296</v>
      </c>
      <c r="D79">
        <v>-1.1000000000000001</v>
      </c>
      <c r="E79">
        <v>-1.1000000000000001</v>
      </c>
      <c r="F79">
        <v>-1</v>
      </c>
      <c r="G79">
        <v>-1</v>
      </c>
      <c r="H79">
        <v>-0.9</v>
      </c>
    </row>
    <row r="80" spans="1:9" x14ac:dyDescent="0.35">
      <c r="A80" s="45" t="s">
        <v>287</v>
      </c>
      <c r="B80" s="45" t="s">
        <v>217</v>
      </c>
      <c r="C80" s="45" t="s">
        <v>297</v>
      </c>
      <c r="D80" s="45">
        <f>D71-D78</f>
        <v>1.7000000000000002</v>
      </c>
      <c r="E80" s="45">
        <f t="shared" ref="E80:H80" si="78">E71-E78</f>
        <v>1.2</v>
      </c>
      <c r="F80" s="45">
        <f t="shared" si="78"/>
        <v>1.3</v>
      </c>
      <c r="G80" s="45">
        <f t="shared" si="78"/>
        <v>1.9</v>
      </c>
      <c r="H80" s="45">
        <f t="shared" si="78"/>
        <v>1.2</v>
      </c>
      <c r="I80" s="45">
        <f t="shared" ref="I80" si="79">I71-I78</f>
        <v>0</v>
      </c>
    </row>
    <row r="81" spans="1:9" x14ac:dyDescent="0.35">
      <c r="A81" s="45" t="s">
        <v>287</v>
      </c>
      <c r="B81" s="45" t="s">
        <v>219</v>
      </c>
      <c r="C81" s="45" t="s">
        <v>298</v>
      </c>
      <c r="D81" s="45">
        <f>D73-D79</f>
        <v>1.4000000000000001</v>
      </c>
      <c r="E81" s="45">
        <f t="shared" ref="E81:H81" si="80">E73-E79</f>
        <v>1.4000000000000001</v>
      </c>
      <c r="F81" s="45">
        <f t="shared" si="80"/>
        <v>1.3</v>
      </c>
      <c r="G81" s="45">
        <f t="shared" si="80"/>
        <v>1.4</v>
      </c>
      <c r="H81" s="45">
        <f t="shared" si="80"/>
        <v>1.4</v>
      </c>
      <c r="I81" s="45">
        <f t="shared" ref="I81" si="81">I73-I79</f>
        <v>0</v>
      </c>
    </row>
    <row r="82" spans="1:9" x14ac:dyDescent="0.35">
      <c r="A82" s="45" t="s">
        <v>287</v>
      </c>
      <c r="B82" s="45" t="s">
        <v>221</v>
      </c>
      <c r="C82" s="45" t="s">
        <v>299</v>
      </c>
      <c r="D82" s="45">
        <f>D80-D81</f>
        <v>0.30000000000000004</v>
      </c>
      <c r="E82" s="45">
        <f t="shared" ref="E82:H82" si="82">E80-E81</f>
        <v>-0.20000000000000018</v>
      </c>
      <c r="F82" s="45">
        <f t="shared" si="82"/>
        <v>0</v>
      </c>
      <c r="G82" s="45">
        <f t="shared" si="82"/>
        <v>0.5</v>
      </c>
      <c r="H82" s="45">
        <f t="shared" si="82"/>
        <v>-0.19999999999999996</v>
      </c>
      <c r="I82" s="45">
        <f t="shared" ref="I82" si="83">I80-I81</f>
        <v>0</v>
      </c>
    </row>
    <row r="83" spans="1:9" x14ac:dyDescent="0.35">
      <c r="A83" t="s">
        <v>287</v>
      </c>
      <c r="B83" t="s">
        <v>223</v>
      </c>
      <c r="C83" t="s">
        <v>300</v>
      </c>
      <c r="D83">
        <v>-2.8</v>
      </c>
      <c r="E83">
        <v>-2.7</v>
      </c>
      <c r="F83">
        <v>-2.7</v>
      </c>
      <c r="G83">
        <v>-3</v>
      </c>
      <c r="H83">
        <v>-2.4</v>
      </c>
    </row>
    <row r="84" spans="1:9" x14ac:dyDescent="0.35">
      <c r="A84" t="s">
        <v>287</v>
      </c>
      <c r="B84" t="s">
        <v>225</v>
      </c>
      <c r="C84" t="s">
        <v>301</v>
      </c>
      <c r="D84">
        <v>-1.4</v>
      </c>
      <c r="E84">
        <v>-1.6</v>
      </c>
      <c r="F84">
        <v>-1.4</v>
      </c>
      <c r="G84">
        <v>-1.5</v>
      </c>
      <c r="H84">
        <v>-1.5</v>
      </c>
    </row>
    <row r="85" spans="1:9" x14ac:dyDescent="0.35">
      <c r="A85" s="45" t="s">
        <v>287</v>
      </c>
      <c r="B85" s="45" t="s">
        <v>227</v>
      </c>
      <c r="C85" s="45" t="s">
        <v>302</v>
      </c>
      <c r="D85" s="45">
        <f>D71-D83</f>
        <v>1.9</v>
      </c>
      <c r="E85" s="45">
        <f t="shared" ref="E85:H85" si="84">E71-E83</f>
        <v>1.9000000000000001</v>
      </c>
      <c r="F85" s="45">
        <f t="shared" si="84"/>
        <v>2</v>
      </c>
      <c r="G85" s="45">
        <f t="shared" si="84"/>
        <v>2.5</v>
      </c>
      <c r="H85" s="45">
        <f t="shared" si="84"/>
        <v>2.1999999999999997</v>
      </c>
      <c r="I85" s="45">
        <f t="shared" ref="I85" si="85">I71-I83</f>
        <v>0</v>
      </c>
    </row>
    <row r="86" spans="1:9" x14ac:dyDescent="0.35">
      <c r="A86" s="45" t="s">
        <v>287</v>
      </c>
      <c r="B86" s="45" t="s">
        <v>229</v>
      </c>
      <c r="C86" s="45" t="s">
        <v>303</v>
      </c>
      <c r="D86" s="45">
        <f>D73-D84</f>
        <v>1.7</v>
      </c>
      <c r="E86" s="45">
        <f t="shared" ref="E86:H86" si="86">E73-E84</f>
        <v>1.9000000000000001</v>
      </c>
      <c r="F86" s="45">
        <f t="shared" si="86"/>
        <v>1.7</v>
      </c>
      <c r="G86" s="45">
        <f t="shared" si="86"/>
        <v>1.9</v>
      </c>
      <c r="H86" s="45">
        <f t="shared" si="86"/>
        <v>2</v>
      </c>
      <c r="I86" s="45">
        <f t="shared" ref="I86" si="87">I73-I84</f>
        <v>0</v>
      </c>
    </row>
    <row r="87" spans="1:9" x14ac:dyDescent="0.35">
      <c r="A87" s="45" t="s">
        <v>287</v>
      </c>
      <c r="B87" s="45" t="s">
        <v>231</v>
      </c>
      <c r="C87" s="45" t="s">
        <v>304</v>
      </c>
      <c r="D87" s="45">
        <f>D85-D86</f>
        <v>0.19999999999999996</v>
      </c>
      <c r="E87" s="45">
        <f t="shared" ref="E87:H87" si="88">E85-E86</f>
        <v>0</v>
      </c>
      <c r="F87" s="45">
        <f t="shared" si="88"/>
        <v>0.30000000000000004</v>
      </c>
      <c r="G87" s="45">
        <f t="shared" si="88"/>
        <v>0.60000000000000009</v>
      </c>
      <c r="H87" s="45">
        <f t="shared" si="88"/>
        <v>0.19999999999999973</v>
      </c>
      <c r="I87" s="45">
        <f t="shared" ref="I87" si="89">I85-I86</f>
        <v>0</v>
      </c>
    </row>
    <row r="88" spans="1:9" x14ac:dyDescent="0.35">
      <c r="A88" t="s">
        <v>305</v>
      </c>
      <c r="D88" t="s">
        <v>306</v>
      </c>
      <c r="E88" t="s">
        <v>307</v>
      </c>
      <c r="F88" t="s">
        <v>307</v>
      </c>
      <c r="G88" t="s">
        <v>307</v>
      </c>
      <c r="H88" t="s">
        <v>307</v>
      </c>
      <c r="I88" t="s">
        <v>308</v>
      </c>
    </row>
    <row r="89" spans="1:9" x14ac:dyDescent="0.35">
      <c r="A89" t="s">
        <v>305</v>
      </c>
      <c r="B89" t="s">
        <v>199</v>
      </c>
      <c r="C89" t="s">
        <v>309</v>
      </c>
      <c r="D89">
        <v>66</v>
      </c>
      <c r="E89">
        <v>68.2</v>
      </c>
      <c r="F89">
        <v>69.7</v>
      </c>
      <c r="G89">
        <v>67.099999999999994</v>
      </c>
      <c r="H89">
        <v>74.8</v>
      </c>
    </row>
    <row r="90" spans="1:9" x14ac:dyDescent="0.35">
      <c r="A90" t="s">
        <v>305</v>
      </c>
      <c r="B90" t="s">
        <v>201</v>
      </c>
      <c r="C90" t="s">
        <v>310</v>
      </c>
      <c r="D90">
        <v>9</v>
      </c>
      <c r="E90">
        <v>11.5</v>
      </c>
      <c r="F90">
        <v>9.3000000000000007</v>
      </c>
      <c r="G90">
        <v>12</v>
      </c>
      <c r="H90">
        <v>9.9</v>
      </c>
    </row>
    <row r="91" spans="1:9" x14ac:dyDescent="0.35">
      <c r="A91" t="s">
        <v>305</v>
      </c>
      <c r="B91" t="s">
        <v>203</v>
      </c>
      <c r="C91" t="s">
        <v>311</v>
      </c>
      <c r="D91">
        <v>70.099999999999994</v>
      </c>
      <c r="E91">
        <v>70.8</v>
      </c>
      <c r="F91">
        <v>70.900000000000006</v>
      </c>
      <c r="G91">
        <v>71.099999999999994</v>
      </c>
      <c r="H91">
        <v>76.099999999999994</v>
      </c>
    </row>
    <row r="92" spans="1:9" x14ac:dyDescent="0.35">
      <c r="A92" t="s">
        <v>305</v>
      </c>
      <c r="B92" t="s">
        <v>205</v>
      </c>
      <c r="C92" t="s">
        <v>312</v>
      </c>
      <c r="D92">
        <v>10.5</v>
      </c>
      <c r="E92">
        <v>10.7</v>
      </c>
      <c r="F92">
        <v>10.5</v>
      </c>
      <c r="G92">
        <v>11</v>
      </c>
      <c r="H92">
        <v>13.5</v>
      </c>
    </row>
    <row r="93" spans="1:9" x14ac:dyDescent="0.35">
      <c r="A93" s="45" t="s">
        <v>305</v>
      </c>
      <c r="B93" s="45" t="s">
        <v>207</v>
      </c>
      <c r="C93" s="45" t="s">
        <v>313</v>
      </c>
      <c r="D93" s="45">
        <f>D89-D90</f>
        <v>57</v>
      </c>
      <c r="E93" s="45">
        <f t="shared" ref="E93:H93" si="90">E89-E90</f>
        <v>56.7</v>
      </c>
      <c r="F93" s="45">
        <f t="shared" si="90"/>
        <v>60.400000000000006</v>
      </c>
      <c r="G93" s="45">
        <f t="shared" si="90"/>
        <v>55.099999999999994</v>
      </c>
      <c r="H93" s="45">
        <f t="shared" si="90"/>
        <v>64.899999999999991</v>
      </c>
      <c r="I93" s="45">
        <f t="shared" ref="I93" si="91">I89-I90</f>
        <v>0</v>
      </c>
    </row>
    <row r="94" spans="1:9" x14ac:dyDescent="0.35">
      <c r="A94" s="45" t="s">
        <v>305</v>
      </c>
      <c r="B94" s="45" t="s">
        <v>209</v>
      </c>
      <c r="C94" s="45" t="s">
        <v>314</v>
      </c>
      <c r="D94" s="45">
        <f>D91-D92</f>
        <v>59.599999999999994</v>
      </c>
      <c r="E94" s="45">
        <f t="shared" ref="E94:H94" si="92">E91-E92</f>
        <v>60.099999999999994</v>
      </c>
      <c r="F94" s="45">
        <f t="shared" si="92"/>
        <v>60.400000000000006</v>
      </c>
      <c r="G94" s="45">
        <f t="shared" si="92"/>
        <v>60.099999999999994</v>
      </c>
      <c r="H94" s="45">
        <f t="shared" si="92"/>
        <v>62.599999999999994</v>
      </c>
      <c r="I94" s="45">
        <f t="shared" ref="I94" si="93">I91-I92</f>
        <v>0</v>
      </c>
    </row>
    <row r="95" spans="1:9" x14ac:dyDescent="0.35">
      <c r="A95" s="45" t="s">
        <v>305</v>
      </c>
      <c r="B95" s="45" t="s">
        <v>211</v>
      </c>
      <c r="C95" s="45" t="s">
        <v>315</v>
      </c>
      <c r="D95" s="45">
        <f>D93-D94</f>
        <v>-2.5999999999999943</v>
      </c>
      <c r="E95" s="45">
        <f t="shared" ref="E95:H95" si="94">E93-E94</f>
        <v>-3.3999999999999915</v>
      </c>
      <c r="F95" s="45">
        <f t="shared" si="94"/>
        <v>0</v>
      </c>
      <c r="G95" s="45">
        <f t="shared" si="94"/>
        <v>-5</v>
      </c>
      <c r="H95" s="45">
        <f t="shared" si="94"/>
        <v>2.2999999999999972</v>
      </c>
      <c r="I95" s="45">
        <f t="shared" ref="I95" si="95">I93-I94</f>
        <v>0</v>
      </c>
    </row>
    <row r="96" spans="1:9" x14ac:dyDescent="0.35">
      <c r="A96" t="s">
        <v>305</v>
      </c>
      <c r="B96" t="s">
        <v>213</v>
      </c>
      <c r="C96" t="s">
        <v>316</v>
      </c>
      <c r="D96">
        <v>25</v>
      </c>
      <c r="E96">
        <v>31.5</v>
      </c>
      <c r="F96">
        <v>29.9</v>
      </c>
      <c r="G96">
        <v>24.9</v>
      </c>
      <c r="H96">
        <v>41.3</v>
      </c>
    </row>
    <row r="97" spans="1:9" x14ac:dyDescent="0.35">
      <c r="A97" t="s">
        <v>305</v>
      </c>
      <c r="B97" t="s">
        <v>215</v>
      </c>
      <c r="C97" t="s">
        <v>317</v>
      </c>
      <c r="D97">
        <v>29</v>
      </c>
      <c r="E97">
        <v>30.2</v>
      </c>
      <c r="F97">
        <v>31.3</v>
      </c>
      <c r="G97">
        <v>32</v>
      </c>
      <c r="H97">
        <v>39.200000000000003</v>
      </c>
    </row>
    <row r="98" spans="1:9" x14ac:dyDescent="0.35">
      <c r="A98" s="45" t="s">
        <v>305</v>
      </c>
      <c r="B98" s="45" t="s">
        <v>217</v>
      </c>
      <c r="C98" s="45" t="s">
        <v>318</v>
      </c>
      <c r="D98" s="45">
        <f>D89-D96</f>
        <v>41</v>
      </c>
      <c r="E98" s="45">
        <f t="shared" ref="E98:H98" si="96">E89-E96</f>
        <v>36.700000000000003</v>
      </c>
      <c r="F98" s="45">
        <f t="shared" si="96"/>
        <v>39.800000000000004</v>
      </c>
      <c r="G98" s="45">
        <f t="shared" si="96"/>
        <v>42.199999999999996</v>
      </c>
      <c r="H98" s="45">
        <f t="shared" si="96"/>
        <v>33.5</v>
      </c>
      <c r="I98" s="45">
        <f t="shared" ref="I98" si="97">I89-I96</f>
        <v>0</v>
      </c>
    </row>
    <row r="99" spans="1:9" x14ac:dyDescent="0.35">
      <c r="A99" s="45" t="s">
        <v>305</v>
      </c>
      <c r="B99" s="45" t="s">
        <v>219</v>
      </c>
      <c r="C99" s="45" t="s">
        <v>319</v>
      </c>
      <c r="D99" s="45">
        <f>D91-D97</f>
        <v>41.099999999999994</v>
      </c>
      <c r="E99" s="45">
        <f t="shared" ref="E99:H99" si="98">E91-E97</f>
        <v>40.599999999999994</v>
      </c>
      <c r="F99" s="45">
        <f t="shared" si="98"/>
        <v>39.600000000000009</v>
      </c>
      <c r="G99" s="45">
        <f t="shared" si="98"/>
        <v>39.099999999999994</v>
      </c>
      <c r="H99" s="45">
        <f t="shared" si="98"/>
        <v>36.899999999999991</v>
      </c>
      <c r="I99" s="45">
        <f t="shared" ref="I99" si="99">I91-I97</f>
        <v>0</v>
      </c>
    </row>
    <row r="100" spans="1:9" x14ac:dyDescent="0.35">
      <c r="A100" s="45" t="s">
        <v>305</v>
      </c>
      <c r="B100" s="45" t="s">
        <v>221</v>
      </c>
      <c r="C100" s="45" t="s">
        <v>320</v>
      </c>
      <c r="D100" s="45">
        <f>D98-D99</f>
        <v>-9.9999999999994316E-2</v>
      </c>
      <c r="E100" s="45">
        <f t="shared" ref="E100:H100" si="100">E98-E99</f>
        <v>-3.8999999999999915</v>
      </c>
      <c r="F100" s="45">
        <f t="shared" si="100"/>
        <v>0.19999999999999574</v>
      </c>
      <c r="G100" s="45">
        <f t="shared" si="100"/>
        <v>3.1000000000000014</v>
      </c>
      <c r="H100" s="45">
        <f t="shared" si="100"/>
        <v>-3.3999999999999915</v>
      </c>
      <c r="I100" s="45">
        <f t="shared" ref="I100" si="101">I98-I99</f>
        <v>0</v>
      </c>
    </row>
    <row r="101" spans="1:9" x14ac:dyDescent="0.35">
      <c r="A101" t="s">
        <v>305</v>
      </c>
      <c r="B101" t="s">
        <v>223</v>
      </c>
      <c r="C101" t="s">
        <v>321</v>
      </c>
      <c r="D101">
        <v>20.3</v>
      </c>
      <c r="E101">
        <v>25.2</v>
      </c>
      <c r="F101">
        <v>24.4</v>
      </c>
      <c r="G101">
        <v>21</v>
      </c>
      <c r="H101">
        <v>31.5</v>
      </c>
    </row>
    <row r="102" spans="1:9" x14ac:dyDescent="0.35">
      <c r="A102" t="s">
        <v>305</v>
      </c>
      <c r="B102" t="s">
        <v>225</v>
      </c>
      <c r="C102" t="s">
        <v>322</v>
      </c>
      <c r="D102">
        <v>24.2</v>
      </c>
      <c r="E102">
        <v>25</v>
      </c>
      <c r="F102">
        <v>25.8</v>
      </c>
      <c r="G102">
        <v>26.5</v>
      </c>
      <c r="H102">
        <v>32.200000000000003</v>
      </c>
    </row>
    <row r="103" spans="1:9" x14ac:dyDescent="0.35">
      <c r="A103" s="45" t="s">
        <v>305</v>
      </c>
      <c r="B103" s="45" t="s">
        <v>227</v>
      </c>
      <c r="C103" s="45" t="s">
        <v>323</v>
      </c>
      <c r="D103" s="45">
        <f>D89-D101</f>
        <v>45.7</v>
      </c>
      <c r="E103" s="45">
        <f t="shared" ref="E103:H103" si="102">E89-E101</f>
        <v>43</v>
      </c>
      <c r="F103" s="45">
        <f t="shared" si="102"/>
        <v>45.300000000000004</v>
      </c>
      <c r="G103" s="45">
        <f t="shared" si="102"/>
        <v>46.099999999999994</v>
      </c>
      <c r="H103" s="45">
        <f t="shared" si="102"/>
        <v>43.3</v>
      </c>
      <c r="I103" s="45">
        <f t="shared" ref="I103" si="103">I89-I101</f>
        <v>0</v>
      </c>
    </row>
    <row r="104" spans="1:9" x14ac:dyDescent="0.35">
      <c r="A104" s="45" t="s">
        <v>305</v>
      </c>
      <c r="B104" s="45" t="s">
        <v>229</v>
      </c>
      <c r="C104" s="45" t="s">
        <v>324</v>
      </c>
      <c r="D104" s="45">
        <f>D91-D102</f>
        <v>45.899999999999991</v>
      </c>
      <c r="E104" s="45">
        <f t="shared" ref="E104:H104" si="104">E91-E102</f>
        <v>45.8</v>
      </c>
      <c r="F104" s="45">
        <f t="shared" si="104"/>
        <v>45.100000000000009</v>
      </c>
      <c r="G104" s="45">
        <f t="shared" si="104"/>
        <v>44.599999999999994</v>
      </c>
      <c r="H104" s="45">
        <f t="shared" si="104"/>
        <v>43.899999999999991</v>
      </c>
      <c r="I104" s="45">
        <f t="shared" ref="I104" si="105">I91-I102</f>
        <v>0</v>
      </c>
    </row>
    <row r="105" spans="1:9" x14ac:dyDescent="0.35">
      <c r="A105" s="45" t="s">
        <v>305</v>
      </c>
      <c r="B105" s="45" t="s">
        <v>231</v>
      </c>
      <c r="C105" s="45" t="s">
        <v>325</v>
      </c>
      <c r="D105" s="45">
        <f>D103-D104</f>
        <v>-0.19999999999998863</v>
      </c>
      <c r="E105" s="45">
        <f t="shared" ref="E105:H105" si="106">E103-E104</f>
        <v>-2.7999999999999972</v>
      </c>
      <c r="F105" s="45">
        <f t="shared" si="106"/>
        <v>0.19999999999999574</v>
      </c>
      <c r="G105" s="45">
        <f t="shared" si="106"/>
        <v>1.5</v>
      </c>
      <c r="H105" s="45">
        <f t="shared" si="106"/>
        <v>-0.59999999999999432</v>
      </c>
      <c r="I105" s="45">
        <f t="shared" ref="I105" si="107">I103-I104</f>
        <v>0</v>
      </c>
    </row>
    <row r="106" spans="1:9" x14ac:dyDescent="0.35">
      <c r="A106" t="s">
        <v>326</v>
      </c>
      <c r="B106" t="s">
        <v>199</v>
      </c>
      <c r="C106" t="s">
        <v>327</v>
      </c>
      <c r="D106">
        <v>0.08</v>
      </c>
      <c r="E106">
        <v>0.04</v>
      </c>
      <c r="F106">
        <v>0.15</v>
      </c>
      <c r="G106">
        <v>0.05</v>
      </c>
      <c r="H106">
        <v>0.02</v>
      </c>
    </row>
    <row r="107" spans="1:9" x14ac:dyDescent="0.35">
      <c r="A107" t="s">
        <v>326</v>
      </c>
      <c r="B107" t="s">
        <v>201</v>
      </c>
      <c r="C107" t="s">
        <v>328</v>
      </c>
      <c r="D107">
        <v>-0.73</v>
      </c>
      <c r="E107">
        <v>-0.76</v>
      </c>
      <c r="F107">
        <v>-0.92</v>
      </c>
      <c r="G107">
        <v>-0.87</v>
      </c>
      <c r="H107">
        <v>-1.34</v>
      </c>
    </row>
    <row r="108" spans="1:9" x14ac:dyDescent="0.35">
      <c r="A108" t="s">
        <v>326</v>
      </c>
      <c r="B108" t="s">
        <v>203</v>
      </c>
      <c r="C108" t="s">
        <v>329</v>
      </c>
      <c r="D108">
        <v>0.06</v>
      </c>
      <c r="E108">
        <v>7.0000000000000007E-2</v>
      </c>
      <c r="F108">
        <v>0.08</v>
      </c>
      <c r="G108">
        <v>0.08</v>
      </c>
      <c r="H108">
        <v>0.1</v>
      </c>
    </row>
    <row r="109" spans="1:9" x14ac:dyDescent="0.35">
      <c r="A109" t="s">
        <v>326</v>
      </c>
      <c r="B109" t="s">
        <v>205</v>
      </c>
      <c r="C109" t="s">
        <v>330</v>
      </c>
      <c r="D109">
        <v>-1.03</v>
      </c>
      <c r="E109">
        <v>-1.04</v>
      </c>
      <c r="F109">
        <v>-1.0900000000000001</v>
      </c>
      <c r="G109">
        <v>-1.1599999999999999</v>
      </c>
      <c r="H109">
        <v>-1.33</v>
      </c>
    </row>
    <row r="110" spans="1:9" x14ac:dyDescent="0.35">
      <c r="A110" s="45" t="s">
        <v>326</v>
      </c>
      <c r="B110" s="45" t="s">
        <v>207</v>
      </c>
      <c r="C110" s="45" t="s">
        <v>331</v>
      </c>
      <c r="D110" s="45">
        <f>D106-D107</f>
        <v>0.80999999999999994</v>
      </c>
      <c r="E110" s="45">
        <f t="shared" ref="E110:H110" si="108">E106-E107</f>
        <v>0.8</v>
      </c>
      <c r="F110" s="45">
        <f t="shared" si="108"/>
        <v>1.07</v>
      </c>
      <c r="G110" s="45">
        <f t="shared" si="108"/>
        <v>0.92</v>
      </c>
      <c r="H110" s="45">
        <f t="shared" si="108"/>
        <v>1.36</v>
      </c>
      <c r="I110" s="45">
        <f t="shared" ref="I110" si="109">I106-I107</f>
        <v>0</v>
      </c>
    </row>
    <row r="111" spans="1:9" x14ac:dyDescent="0.35">
      <c r="A111" s="45" t="s">
        <v>326</v>
      </c>
      <c r="B111" s="45" t="s">
        <v>209</v>
      </c>
      <c r="C111" s="45" t="s">
        <v>332</v>
      </c>
      <c r="D111" s="45">
        <f>D108-D109</f>
        <v>1.0900000000000001</v>
      </c>
      <c r="E111" s="45">
        <f t="shared" ref="E111:H111" si="110">E108-E109</f>
        <v>1.1100000000000001</v>
      </c>
      <c r="F111" s="45">
        <f t="shared" si="110"/>
        <v>1.1700000000000002</v>
      </c>
      <c r="G111" s="45">
        <f t="shared" si="110"/>
        <v>1.24</v>
      </c>
      <c r="H111" s="45">
        <f t="shared" si="110"/>
        <v>1.4300000000000002</v>
      </c>
      <c r="I111" s="45">
        <f t="shared" ref="I111" si="111">I108-I109</f>
        <v>0</v>
      </c>
    </row>
    <row r="112" spans="1:9" x14ac:dyDescent="0.35">
      <c r="A112" s="45" t="s">
        <v>326</v>
      </c>
      <c r="B112" s="45" t="s">
        <v>211</v>
      </c>
      <c r="C112" s="45" t="s">
        <v>333</v>
      </c>
      <c r="D112" s="45">
        <f>D110-D111</f>
        <v>-0.28000000000000014</v>
      </c>
      <c r="E112" s="45">
        <f t="shared" ref="E112:H112" si="112">E110-E111</f>
        <v>-0.31000000000000005</v>
      </c>
      <c r="F112" s="45">
        <f t="shared" si="112"/>
        <v>-0.10000000000000009</v>
      </c>
      <c r="G112" s="45">
        <f t="shared" si="112"/>
        <v>-0.31999999999999995</v>
      </c>
      <c r="H112" s="45">
        <f t="shared" si="112"/>
        <v>-7.0000000000000062E-2</v>
      </c>
      <c r="I112" s="45">
        <f t="shared" ref="I112" si="113">I110-I111</f>
        <v>0</v>
      </c>
    </row>
    <row r="113" spans="1:9" x14ac:dyDescent="0.35">
      <c r="A113" t="s">
        <v>326</v>
      </c>
      <c r="B113" t="s">
        <v>213</v>
      </c>
      <c r="C113" t="s">
        <v>334</v>
      </c>
      <c r="D113">
        <v>-0.27</v>
      </c>
      <c r="E113">
        <v>-0.3</v>
      </c>
      <c r="F113">
        <v>-0.26</v>
      </c>
      <c r="G113">
        <v>-0.3</v>
      </c>
      <c r="H113">
        <v>-0.36</v>
      </c>
    </row>
    <row r="114" spans="1:9" x14ac:dyDescent="0.35">
      <c r="A114" t="s">
        <v>326</v>
      </c>
      <c r="B114" t="s">
        <v>215</v>
      </c>
      <c r="C114" t="s">
        <v>335</v>
      </c>
      <c r="D114">
        <v>-0.38</v>
      </c>
      <c r="E114">
        <v>-0.43</v>
      </c>
      <c r="F114">
        <v>-0.43</v>
      </c>
      <c r="G114">
        <v>-0.43</v>
      </c>
      <c r="H114">
        <v>-0.47</v>
      </c>
    </row>
    <row r="115" spans="1:9" x14ac:dyDescent="0.35">
      <c r="A115" s="45" t="s">
        <v>326</v>
      </c>
      <c r="B115" s="45" t="s">
        <v>217</v>
      </c>
      <c r="C115" s="45" t="s">
        <v>336</v>
      </c>
      <c r="D115" s="45">
        <f>D106-D113</f>
        <v>0.35000000000000003</v>
      </c>
      <c r="E115" s="45">
        <f t="shared" ref="E115:H115" si="114">E106-E113</f>
        <v>0.33999999999999997</v>
      </c>
      <c r="F115" s="45">
        <f t="shared" si="114"/>
        <v>0.41000000000000003</v>
      </c>
      <c r="G115" s="45">
        <f t="shared" si="114"/>
        <v>0.35</v>
      </c>
      <c r="H115" s="45">
        <f t="shared" si="114"/>
        <v>0.38</v>
      </c>
      <c r="I115" s="45">
        <f t="shared" ref="I115" si="115">I106-I113</f>
        <v>0</v>
      </c>
    </row>
    <row r="116" spans="1:9" x14ac:dyDescent="0.35">
      <c r="A116" s="45" t="s">
        <v>326</v>
      </c>
      <c r="B116" s="45" t="s">
        <v>219</v>
      </c>
      <c r="C116" s="45" t="s">
        <v>337</v>
      </c>
      <c r="D116" s="45">
        <f>D108-D114</f>
        <v>0.44</v>
      </c>
      <c r="E116" s="45">
        <f t="shared" ref="E116:H116" si="116">E108-E114</f>
        <v>0.5</v>
      </c>
      <c r="F116" s="45">
        <f t="shared" si="116"/>
        <v>0.51</v>
      </c>
      <c r="G116" s="45">
        <f t="shared" si="116"/>
        <v>0.51</v>
      </c>
      <c r="H116" s="45">
        <f t="shared" si="116"/>
        <v>0.56999999999999995</v>
      </c>
      <c r="I116" s="45">
        <f t="shared" ref="I116" si="117">I108-I114</f>
        <v>0</v>
      </c>
    </row>
    <row r="117" spans="1:9" x14ac:dyDescent="0.35">
      <c r="A117" s="45" t="s">
        <v>326</v>
      </c>
      <c r="B117" s="45" t="s">
        <v>221</v>
      </c>
      <c r="C117" s="45" t="s">
        <v>338</v>
      </c>
      <c r="D117" s="45">
        <f>D115-D116</f>
        <v>-8.9999999999999969E-2</v>
      </c>
      <c r="E117" s="45">
        <f t="shared" ref="E117:H117" si="118">E115-E116</f>
        <v>-0.16000000000000003</v>
      </c>
      <c r="F117" s="45">
        <f t="shared" si="118"/>
        <v>-9.9999999999999978E-2</v>
      </c>
      <c r="G117" s="45">
        <f t="shared" si="118"/>
        <v>-0.16000000000000003</v>
      </c>
      <c r="H117" s="45">
        <f t="shared" si="118"/>
        <v>-0.18999999999999995</v>
      </c>
      <c r="I117" s="45">
        <f t="shared" ref="I117" si="119">I115-I116</f>
        <v>0</v>
      </c>
    </row>
    <row r="118" spans="1:9" x14ac:dyDescent="0.35">
      <c r="A118" t="s">
        <v>326</v>
      </c>
      <c r="B118" t="s">
        <v>223</v>
      </c>
      <c r="C118" t="s">
        <v>339</v>
      </c>
      <c r="D118">
        <v>-0.4</v>
      </c>
      <c r="E118">
        <v>-0.44</v>
      </c>
      <c r="F118">
        <v>-0.43</v>
      </c>
      <c r="G118">
        <v>-0.47</v>
      </c>
      <c r="H118">
        <v>-0.64</v>
      </c>
    </row>
    <row r="119" spans="1:9" x14ac:dyDescent="0.35">
      <c r="A119" t="s">
        <v>326</v>
      </c>
      <c r="B119" t="s">
        <v>225</v>
      </c>
      <c r="C119" t="s">
        <v>340</v>
      </c>
      <c r="D119">
        <v>-0.55000000000000004</v>
      </c>
      <c r="E119">
        <v>-0.59</v>
      </c>
      <c r="F119">
        <v>-0.61</v>
      </c>
      <c r="G119">
        <v>-0.61</v>
      </c>
      <c r="H119">
        <v>-0.69</v>
      </c>
    </row>
    <row r="120" spans="1:9" x14ac:dyDescent="0.35">
      <c r="A120" s="45" t="s">
        <v>326</v>
      </c>
      <c r="B120" s="45" t="s">
        <v>227</v>
      </c>
      <c r="C120" s="45" t="s">
        <v>341</v>
      </c>
      <c r="D120" s="45">
        <f>D106-D118</f>
        <v>0.48000000000000004</v>
      </c>
      <c r="E120" s="45">
        <f t="shared" ref="E120:H120" si="120">E106-E118</f>
        <v>0.48</v>
      </c>
      <c r="F120" s="45">
        <f t="shared" si="120"/>
        <v>0.57999999999999996</v>
      </c>
      <c r="G120" s="45">
        <f t="shared" si="120"/>
        <v>0.52</v>
      </c>
      <c r="H120" s="45">
        <f t="shared" si="120"/>
        <v>0.66</v>
      </c>
      <c r="I120" s="45">
        <f t="shared" ref="I120" si="121">I106-I118</f>
        <v>0</v>
      </c>
    </row>
    <row r="121" spans="1:9" x14ac:dyDescent="0.35">
      <c r="A121" s="45" t="s">
        <v>326</v>
      </c>
      <c r="B121" s="45" t="s">
        <v>229</v>
      </c>
      <c r="C121" s="45" t="s">
        <v>342</v>
      </c>
      <c r="D121" s="45">
        <f>D108-D119</f>
        <v>0.6100000000000001</v>
      </c>
      <c r="E121" s="45">
        <f t="shared" ref="E121:H121" si="122">E108-E119</f>
        <v>0.65999999999999992</v>
      </c>
      <c r="F121" s="45">
        <f t="shared" si="122"/>
        <v>0.69</v>
      </c>
      <c r="G121" s="45">
        <f t="shared" si="122"/>
        <v>0.69</v>
      </c>
      <c r="H121" s="45">
        <f t="shared" si="122"/>
        <v>0.78999999999999992</v>
      </c>
      <c r="I121" s="45">
        <f t="shared" ref="I121" si="123">I108-I119</f>
        <v>0</v>
      </c>
    </row>
    <row r="122" spans="1:9" x14ac:dyDescent="0.35">
      <c r="A122" s="45" t="s">
        <v>326</v>
      </c>
      <c r="B122" s="45" t="s">
        <v>231</v>
      </c>
      <c r="C122" s="45" t="s">
        <v>343</v>
      </c>
      <c r="D122" s="45">
        <f>D120-D121</f>
        <v>-0.13000000000000006</v>
      </c>
      <c r="E122" s="45">
        <f t="shared" ref="E122:H122" si="124">E120-E121</f>
        <v>-0.17999999999999994</v>
      </c>
      <c r="F122" s="45">
        <f t="shared" si="124"/>
        <v>-0.10999999999999999</v>
      </c>
      <c r="G122" s="45">
        <f t="shared" si="124"/>
        <v>-0.16999999999999993</v>
      </c>
      <c r="H122" s="45">
        <f t="shared" si="124"/>
        <v>-0.12999999999999989</v>
      </c>
      <c r="I122" s="45">
        <f t="shared" ref="I122" si="125">I120-I121</f>
        <v>0</v>
      </c>
    </row>
    <row r="123" spans="1:9" x14ac:dyDescent="0.35">
      <c r="A123" t="s">
        <v>344</v>
      </c>
      <c r="B123" t="s">
        <v>199</v>
      </c>
      <c r="C123" t="s">
        <v>345</v>
      </c>
      <c r="D123">
        <v>51.4</v>
      </c>
      <c r="E123">
        <v>47.2</v>
      </c>
      <c r="F123">
        <v>48.3</v>
      </c>
      <c r="G123">
        <v>47.3</v>
      </c>
      <c r="H123">
        <v>50.2</v>
      </c>
    </row>
    <row r="124" spans="1:9" x14ac:dyDescent="0.35">
      <c r="A124" t="s">
        <v>344</v>
      </c>
      <c r="B124" t="s">
        <v>201</v>
      </c>
      <c r="C124" t="s">
        <v>346</v>
      </c>
      <c r="D124">
        <v>17.2</v>
      </c>
      <c r="E124">
        <v>15.1</v>
      </c>
      <c r="F124">
        <v>12.3</v>
      </c>
      <c r="G124">
        <v>14.7</v>
      </c>
      <c r="H124">
        <v>13.2</v>
      </c>
    </row>
    <row r="125" spans="1:9" x14ac:dyDescent="0.35">
      <c r="A125" t="s">
        <v>344</v>
      </c>
      <c r="B125" t="s">
        <v>203</v>
      </c>
      <c r="C125" t="s">
        <v>347</v>
      </c>
      <c r="D125">
        <v>53.3</v>
      </c>
      <c r="E125">
        <v>49.7</v>
      </c>
      <c r="F125">
        <v>49.9</v>
      </c>
      <c r="G125">
        <v>49.9</v>
      </c>
      <c r="H125">
        <v>52.6</v>
      </c>
    </row>
    <row r="126" spans="1:9" x14ac:dyDescent="0.35">
      <c r="A126" t="s">
        <v>344</v>
      </c>
      <c r="B126" t="s">
        <v>205</v>
      </c>
      <c r="C126" t="s">
        <v>348</v>
      </c>
      <c r="D126">
        <v>17</v>
      </c>
      <c r="E126">
        <v>13.9</v>
      </c>
      <c r="F126">
        <v>13.5</v>
      </c>
      <c r="G126">
        <v>13.6</v>
      </c>
      <c r="H126">
        <v>14.3</v>
      </c>
    </row>
    <row r="127" spans="1:9" x14ac:dyDescent="0.35">
      <c r="A127" s="45" t="s">
        <v>344</v>
      </c>
      <c r="B127" s="45" t="s">
        <v>207</v>
      </c>
      <c r="C127" s="45" t="s">
        <v>349</v>
      </c>
      <c r="D127" s="45">
        <f>D123-D124</f>
        <v>34.200000000000003</v>
      </c>
      <c r="E127" s="45">
        <f t="shared" ref="E127:H127" si="126">E123-E124</f>
        <v>32.1</v>
      </c>
      <c r="F127" s="45">
        <f t="shared" si="126"/>
        <v>36</v>
      </c>
      <c r="G127" s="45">
        <f t="shared" si="126"/>
        <v>32.599999999999994</v>
      </c>
      <c r="H127" s="45">
        <f t="shared" si="126"/>
        <v>37</v>
      </c>
      <c r="I127" s="45">
        <f t="shared" ref="I127" si="127">I123-I124</f>
        <v>0</v>
      </c>
    </row>
    <row r="128" spans="1:9" x14ac:dyDescent="0.35">
      <c r="A128" s="45" t="s">
        <v>344</v>
      </c>
      <c r="B128" s="45" t="s">
        <v>209</v>
      </c>
      <c r="C128" s="45" t="s">
        <v>350</v>
      </c>
      <c r="D128" s="45">
        <f>D125-D126</f>
        <v>36.299999999999997</v>
      </c>
      <c r="E128" s="45">
        <f t="shared" ref="E128:H128" si="128">E125-E126</f>
        <v>35.800000000000004</v>
      </c>
      <c r="F128" s="45">
        <f t="shared" si="128"/>
        <v>36.4</v>
      </c>
      <c r="G128" s="45">
        <f t="shared" si="128"/>
        <v>36.299999999999997</v>
      </c>
      <c r="H128" s="45">
        <f t="shared" si="128"/>
        <v>38.299999999999997</v>
      </c>
      <c r="I128" s="45">
        <f t="shared" ref="I128" si="129">I125-I126</f>
        <v>0</v>
      </c>
    </row>
    <row r="129" spans="1:9" x14ac:dyDescent="0.35">
      <c r="A129" s="45" t="s">
        <v>344</v>
      </c>
      <c r="B129" s="45" t="s">
        <v>211</v>
      </c>
      <c r="C129" s="45" t="s">
        <v>351</v>
      </c>
      <c r="D129" s="45">
        <f>D127-D128</f>
        <v>-2.0999999999999943</v>
      </c>
      <c r="E129" s="45">
        <f t="shared" ref="E129:H129" si="130">E127-E128</f>
        <v>-3.7000000000000028</v>
      </c>
      <c r="F129" s="45">
        <f t="shared" si="130"/>
        <v>-0.39999999999999858</v>
      </c>
      <c r="G129" s="45">
        <f t="shared" si="130"/>
        <v>-3.7000000000000028</v>
      </c>
      <c r="H129" s="45">
        <f t="shared" si="130"/>
        <v>-1.2999999999999972</v>
      </c>
      <c r="I129" s="45">
        <f t="shared" ref="I129" si="131">I127-I128</f>
        <v>0</v>
      </c>
    </row>
    <row r="130" spans="1:9" x14ac:dyDescent="0.35">
      <c r="A130" t="s">
        <v>344</v>
      </c>
      <c r="B130" t="s">
        <v>213</v>
      </c>
      <c r="C130" t="s">
        <v>352</v>
      </c>
      <c r="D130">
        <v>33.9</v>
      </c>
      <c r="E130">
        <v>31.2</v>
      </c>
      <c r="F130">
        <v>31.5</v>
      </c>
      <c r="G130">
        <v>30.7</v>
      </c>
      <c r="H130">
        <v>34.9</v>
      </c>
    </row>
    <row r="131" spans="1:9" x14ac:dyDescent="0.35">
      <c r="A131" t="s">
        <v>344</v>
      </c>
      <c r="B131" t="s">
        <v>215</v>
      </c>
      <c r="C131" t="s">
        <v>353</v>
      </c>
      <c r="D131">
        <v>36.200000000000003</v>
      </c>
      <c r="E131">
        <v>31.9</v>
      </c>
      <c r="F131">
        <v>32.200000000000003</v>
      </c>
      <c r="G131">
        <v>32.4</v>
      </c>
      <c r="H131">
        <v>34.9</v>
      </c>
    </row>
    <row r="132" spans="1:9" x14ac:dyDescent="0.35">
      <c r="A132" s="45" t="s">
        <v>344</v>
      </c>
      <c r="B132" s="45" t="s">
        <v>217</v>
      </c>
      <c r="C132" s="45" t="s">
        <v>354</v>
      </c>
      <c r="D132" s="45">
        <f>D123-D130</f>
        <v>17.5</v>
      </c>
      <c r="E132" s="45">
        <f t="shared" ref="E132:H132" si="132">E123-E130</f>
        <v>16.000000000000004</v>
      </c>
      <c r="F132" s="45">
        <f t="shared" si="132"/>
        <v>16.799999999999997</v>
      </c>
      <c r="G132" s="45">
        <f t="shared" si="132"/>
        <v>16.599999999999998</v>
      </c>
      <c r="H132" s="45">
        <f t="shared" si="132"/>
        <v>15.300000000000004</v>
      </c>
      <c r="I132" s="45">
        <f t="shared" ref="I132" si="133">I123-I130</f>
        <v>0</v>
      </c>
    </row>
    <row r="133" spans="1:9" x14ac:dyDescent="0.35">
      <c r="A133" s="45" t="s">
        <v>344</v>
      </c>
      <c r="B133" s="45" t="s">
        <v>219</v>
      </c>
      <c r="C133" s="45" t="s">
        <v>355</v>
      </c>
      <c r="D133" s="45">
        <f>D125-D131</f>
        <v>17.099999999999994</v>
      </c>
      <c r="E133" s="45">
        <f t="shared" ref="E133:H133" si="134">E125-E131</f>
        <v>17.800000000000004</v>
      </c>
      <c r="F133" s="45">
        <f t="shared" si="134"/>
        <v>17.699999999999996</v>
      </c>
      <c r="G133" s="45">
        <f t="shared" si="134"/>
        <v>17.5</v>
      </c>
      <c r="H133" s="45">
        <f t="shared" si="134"/>
        <v>17.700000000000003</v>
      </c>
      <c r="I133" s="45">
        <f t="shared" ref="I133" si="135">I125-I131</f>
        <v>0</v>
      </c>
    </row>
    <row r="134" spans="1:9" x14ac:dyDescent="0.35">
      <c r="A134" s="45" t="s">
        <v>344</v>
      </c>
      <c r="B134" s="45" t="s">
        <v>221</v>
      </c>
      <c r="C134" s="45" t="s">
        <v>356</v>
      </c>
      <c r="D134" s="45">
        <f>D132-D133</f>
        <v>0.40000000000000568</v>
      </c>
      <c r="E134" s="45">
        <f t="shared" ref="E134:H134" si="136">E132-E133</f>
        <v>-1.8000000000000007</v>
      </c>
      <c r="F134" s="45">
        <f t="shared" si="136"/>
        <v>-0.89999999999999858</v>
      </c>
      <c r="G134" s="45">
        <f t="shared" si="136"/>
        <v>-0.90000000000000213</v>
      </c>
      <c r="H134" s="45">
        <f t="shared" si="136"/>
        <v>-2.3999999999999986</v>
      </c>
      <c r="I134" s="45">
        <f t="shared" ref="I134" si="137">I132-I133</f>
        <v>0</v>
      </c>
    </row>
    <row r="135" spans="1:9" x14ac:dyDescent="0.35">
      <c r="A135" t="s">
        <v>344</v>
      </c>
      <c r="B135" t="s">
        <v>223</v>
      </c>
      <c r="C135" t="s">
        <v>357</v>
      </c>
      <c r="D135">
        <v>29</v>
      </c>
      <c r="E135">
        <v>26.1</v>
      </c>
      <c r="F135">
        <v>26.3</v>
      </c>
      <c r="G135">
        <v>25.8</v>
      </c>
      <c r="H135">
        <v>28.1</v>
      </c>
    </row>
    <row r="136" spans="1:9" x14ac:dyDescent="0.35">
      <c r="A136" t="s">
        <v>344</v>
      </c>
      <c r="B136" t="s">
        <v>225</v>
      </c>
      <c r="C136" t="s">
        <v>358</v>
      </c>
      <c r="D136">
        <v>31.2</v>
      </c>
      <c r="E136">
        <v>27.1</v>
      </c>
      <c r="F136">
        <v>27.2</v>
      </c>
      <c r="G136">
        <v>27.4</v>
      </c>
      <c r="H136">
        <v>29.4</v>
      </c>
    </row>
    <row r="137" spans="1:9" x14ac:dyDescent="0.35">
      <c r="A137" s="45" t="s">
        <v>344</v>
      </c>
      <c r="B137" s="45" t="s">
        <v>227</v>
      </c>
      <c r="C137" s="45" t="s">
        <v>359</v>
      </c>
      <c r="D137" s="45">
        <f>D123-D135</f>
        <v>22.4</v>
      </c>
      <c r="E137" s="45">
        <f t="shared" ref="E137:H137" si="138">E123-E135</f>
        <v>21.1</v>
      </c>
      <c r="F137" s="45">
        <f t="shared" si="138"/>
        <v>21.999999999999996</v>
      </c>
      <c r="G137" s="45">
        <f t="shared" si="138"/>
        <v>21.499999999999996</v>
      </c>
      <c r="H137" s="45">
        <f t="shared" si="138"/>
        <v>22.1</v>
      </c>
      <c r="I137" s="45">
        <f t="shared" ref="I137" si="139">I123-I135</f>
        <v>0</v>
      </c>
    </row>
    <row r="138" spans="1:9" x14ac:dyDescent="0.35">
      <c r="A138" s="45" t="s">
        <v>344</v>
      </c>
      <c r="B138" s="45" t="s">
        <v>229</v>
      </c>
      <c r="C138" s="45" t="s">
        <v>360</v>
      </c>
      <c r="D138" s="45">
        <f>D125-D136</f>
        <v>22.099999999999998</v>
      </c>
      <c r="E138" s="45">
        <f t="shared" ref="E138:H138" si="140">E125-E136</f>
        <v>22.6</v>
      </c>
      <c r="F138" s="45">
        <f t="shared" si="140"/>
        <v>22.7</v>
      </c>
      <c r="G138" s="45">
        <f t="shared" si="140"/>
        <v>22.5</v>
      </c>
      <c r="H138" s="45">
        <f t="shared" si="140"/>
        <v>23.200000000000003</v>
      </c>
      <c r="I138" s="45">
        <f t="shared" ref="I138" si="141">I125-I136</f>
        <v>0</v>
      </c>
    </row>
    <row r="139" spans="1:9" x14ac:dyDescent="0.35">
      <c r="A139" s="45" t="s">
        <v>344</v>
      </c>
      <c r="B139" s="45" t="s">
        <v>231</v>
      </c>
      <c r="C139" s="45" t="s">
        <v>361</v>
      </c>
      <c r="D139" s="45">
        <f>D137-D138</f>
        <v>0.30000000000000071</v>
      </c>
      <c r="E139" s="45">
        <f t="shared" ref="E139:H139" si="142">E137-E138</f>
        <v>-1.5</v>
      </c>
      <c r="F139" s="45">
        <f t="shared" si="142"/>
        <v>-0.70000000000000284</v>
      </c>
      <c r="G139" s="45">
        <f t="shared" si="142"/>
        <v>-1.0000000000000036</v>
      </c>
      <c r="H139" s="45">
        <f t="shared" si="142"/>
        <v>-1.1000000000000014</v>
      </c>
      <c r="I139" s="45">
        <f t="shared" ref="I139" si="143">I137-I138</f>
        <v>0</v>
      </c>
    </row>
  </sheetData>
  <autoFilter ref="A2:H139" xr:uid="{421A370A-A51F-4745-B0F1-E405E21AA301}"/>
  <phoneticPr fontId="17"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17AD8-9EEC-4E90-ACB7-D671953F7AED}">
  <sheetPr>
    <tabColor theme="9" tint="0.79998168889431442"/>
  </sheetPr>
  <dimension ref="B1:R69"/>
  <sheetViews>
    <sheetView zoomScale="90" zoomScaleNormal="90" workbookViewId="0">
      <selection activeCell="B57" sqref="B57:I69"/>
    </sheetView>
  </sheetViews>
  <sheetFormatPr defaultColWidth="9.1796875" defaultRowHeight="16.5" x14ac:dyDescent="0.45"/>
  <cols>
    <col min="1" max="1" width="1.54296875" style="12" customWidth="1"/>
    <col min="2" max="2" width="75.453125" style="12" customWidth="1"/>
    <col min="3" max="16" width="9.1796875" style="12"/>
    <col min="17" max="17" width="17.54296875" style="12" customWidth="1"/>
    <col min="18" max="16384" width="9.1796875" style="12"/>
  </cols>
  <sheetData>
    <row r="1" spans="2:18" ht="5.25" customHeight="1" x14ac:dyDescent="0.45"/>
    <row r="2" spans="2:18" ht="29" x14ac:dyDescent="0.75">
      <c r="B2" s="10" t="s">
        <v>362</v>
      </c>
      <c r="C2" s="47"/>
      <c r="D2" s="47"/>
      <c r="E2" s="47"/>
      <c r="F2" s="47"/>
      <c r="G2" s="47"/>
      <c r="H2" s="47"/>
      <c r="I2" s="47"/>
      <c r="J2" s="47"/>
      <c r="K2" s="47"/>
      <c r="L2" s="47"/>
      <c r="M2" s="47"/>
      <c r="N2" s="47"/>
      <c r="O2" s="47"/>
      <c r="P2" s="47"/>
      <c r="Q2" s="180" t="s">
        <v>120</v>
      </c>
    </row>
    <row r="3" spans="2:18" ht="6" customHeight="1" x14ac:dyDescent="0.45">
      <c r="B3" s="1"/>
    </row>
    <row r="4" spans="2:18" ht="4.5" customHeight="1" x14ac:dyDescent="0.45"/>
    <row r="5" spans="2:18" x14ac:dyDescent="0.45">
      <c r="C5" s="12" t="s">
        <v>363</v>
      </c>
      <c r="E5" s="12" t="s">
        <v>364</v>
      </c>
    </row>
    <row r="6" spans="2:18" x14ac:dyDescent="0.45">
      <c r="B6" s="96"/>
      <c r="C6" s="94">
        <v>44044</v>
      </c>
      <c r="D6" s="97">
        <v>44409</v>
      </c>
      <c r="E6" s="46">
        <f>EDATE(F6,-1)</f>
        <v>44713</v>
      </c>
      <c r="F6" s="46">
        <f t="shared" ref="F6:O6" si="0">EDATE(G6,-1)</f>
        <v>44743</v>
      </c>
      <c r="G6" s="46">
        <f t="shared" si="0"/>
        <v>44774</v>
      </c>
      <c r="H6" s="46">
        <f t="shared" si="0"/>
        <v>44805</v>
      </c>
      <c r="I6" s="46">
        <f t="shared" si="0"/>
        <v>44835</v>
      </c>
      <c r="J6" s="46">
        <f t="shared" si="0"/>
        <v>44866</v>
      </c>
      <c r="K6" s="46">
        <f t="shared" si="0"/>
        <v>44896</v>
      </c>
      <c r="L6" s="46">
        <f t="shared" si="0"/>
        <v>44927</v>
      </c>
      <c r="M6" s="46">
        <f t="shared" si="0"/>
        <v>44958</v>
      </c>
      <c r="N6" s="46">
        <f t="shared" si="0"/>
        <v>44986</v>
      </c>
      <c r="O6" s="46">
        <f t="shared" si="0"/>
        <v>45017</v>
      </c>
      <c r="P6" s="183">
        <v>45047</v>
      </c>
      <c r="Q6" s="12" t="s">
        <v>365</v>
      </c>
    </row>
    <row r="7" spans="2:18" ht="21" customHeight="1" x14ac:dyDescent="0.45">
      <c r="B7" s="95" t="s">
        <v>366</v>
      </c>
      <c r="C7" s="95"/>
      <c r="D7" s="98"/>
      <c r="E7" s="49"/>
      <c r="F7" s="49"/>
      <c r="G7" s="49"/>
      <c r="H7" s="49"/>
      <c r="I7" s="49"/>
      <c r="J7" s="49"/>
      <c r="K7" s="49"/>
      <c r="L7" s="49"/>
      <c r="M7" s="49"/>
      <c r="N7" s="49"/>
      <c r="O7" s="49"/>
      <c r="P7" s="49"/>
      <c r="Q7" s="49"/>
    </row>
    <row r="8" spans="2:18" ht="24" customHeight="1" x14ac:dyDescent="0.45">
      <c r="B8" s="96" t="s">
        <v>52</v>
      </c>
      <c r="C8" s="137" t="e">
        <f t="shared" ref="C8:D16" si="1">IFERROR(INDEX(AnnualDATA,MATCH($B8,INDEX(AnnualDATA,,1),0),MATCH(C$6,INDEX(AnnualDATA,1,),0)),NA())</f>
        <v>#N/A</v>
      </c>
      <c r="D8" s="138" t="e">
        <f t="shared" si="1"/>
        <v>#N/A</v>
      </c>
      <c r="E8" s="27">
        <f t="shared" ref="E8:P13" si="2">IFERROR(INDEX(Rolling12Month,MATCH($B8,INDEX(Rolling12Month,,1),0),MATCH(E$6,INDEX(Rolling12Month,1,),0)),NA())</f>
        <v>18</v>
      </c>
      <c r="F8" s="27">
        <f t="shared" si="2"/>
        <v>14</v>
      </c>
      <c r="G8" s="27">
        <f t="shared" si="2"/>
        <v>0</v>
      </c>
      <c r="H8" s="27">
        <f t="shared" si="2"/>
        <v>12</v>
      </c>
      <c r="I8" s="27">
        <f t="shared" si="2"/>
        <v>14</v>
      </c>
      <c r="J8" s="27">
        <f t="shared" si="2"/>
        <v>20</v>
      </c>
      <c r="K8" s="27">
        <f t="shared" si="2"/>
        <v>19</v>
      </c>
      <c r="L8" s="27">
        <f t="shared" si="2"/>
        <v>22</v>
      </c>
      <c r="M8" s="27">
        <f t="shared" si="2"/>
        <v>22</v>
      </c>
      <c r="N8" s="27">
        <f t="shared" si="2"/>
        <v>25</v>
      </c>
      <c r="O8" s="27">
        <f t="shared" si="2"/>
        <v>14</v>
      </c>
      <c r="P8" s="27">
        <f t="shared" si="2"/>
        <v>24</v>
      </c>
    </row>
    <row r="9" spans="2:18" ht="24" customHeight="1" x14ac:dyDescent="0.45">
      <c r="B9" s="100" t="s">
        <v>54</v>
      </c>
      <c r="C9" s="139" t="e">
        <f t="shared" si="1"/>
        <v>#N/A</v>
      </c>
      <c r="D9" s="140">
        <f t="shared" si="1"/>
        <v>0</v>
      </c>
      <c r="E9" s="141">
        <f t="shared" si="2"/>
        <v>11</v>
      </c>
      <c r="F9" s="141">
        <f t="shared" si="2"/>
        <v>12</v>
      </c>
      <c r="G9" s="141">
        <f t="shared" si="2"/>
        <v>0</v>
      </c>
      <c r="H9" s="141">
        <f t="shared" si="2"/>
        <v>11</v>
      </c>
      <c r="I9" s="141">
        <f t="shared" si="2"/>
        <v>14</v>
      </c>
      <c r="J9" s="141">
        <f t="shared" si="2"/>
        <v>19</v>
      </c>
      <c r="K9" s="141">
        <f t="shared" si="2"/>
        <v>17</v>
      </c>
      <c r="L9" s="141">
        <f t="shared" si="2"/>
        <v>16</v>
      </c>
      <c r="M9" s="141">
        <f t="shared" si="2"/>
        <v>13</v>
      </c>
      <c r="N9" s="141">
        <f t="shared" si="2"/>
        <v>12</v>
      </c>
      <c r="O9" s="141">
        <f t="shared" si="2"/>
        <v>4</v>
      </c>
      <c r="P9" s="141">
        <f t="shared" si="2"/>
        <v>0</v>
      </c>
      <c r="Q9" s="101"/>
    </row>
    <row r="10" spans="2:18" ht="24" customHeight="1" x14ac:dyDescent="0.45">
      <c r="B10" s="96" t="s">
        <v>56</v>
      </c>
      <c r="C10" s="137" t="e">
        <f t="shared" si="1"/>
        <v>#N/A</v>
      </c>
      <c r="D10" s="138">
        <f t="shared" si="1"/>
        <v>73</v>
      </c>
      <c r="E10" s="27">
        <f t="shared" si="2"/>
        <v>124</v>
      </c>
      <c r="F10" s="27">
        <f t="shared" si="2"/>
        <v>136</v>
      </c>
      <c r="G10" s="27">
        <f t="shared" si="2"/>
        <v>136</v>
      </c>
      <c r="H10" s="27">
        <f t="shared" si="2"/>
        <v>11</v>
      </c>
      <c r="I10" s="27">
        <f t="shared" si="2"/>
        <v>25</v>
      </c>
      <c r="J10" s="27">
        <f t="shared" si="2"/>
        <v>44</v>
      </c>
      <c r="K10" s="27">
        <f t="shared" si="2"/>
        <v>61</v>
      </c>
      <c r="L10" s="27">
        <f t="shared" si="2"/>
        <v>77</v>
      </c>
      <c r="M10" s="27">
        <f t="shared" si="2"/>
        <v>90</v>
      </c>
      <c r="N10" s="27">
        <f t="shared" si="2"/>
        <v>102</v>
      </c>
      <c r="O10" s="27">
        <f t="shared" si="2"/>
        <v>106</v>
      </c>
      <c r="P10" s="27">
        <f t="shared" si="2"/>
        <v>106</v>
      </c>
    </row>
    <row r="11" spans="2:18" ht="24" customHeight="1" x14ac:dyDescent="0.45">
      <c r="B11" s="105" t="s">
        <v>76</v>
      </c>
      <c r="C11" s="139" t="e">
        <f t="shared" si="1"/>
        <v>#N/A</v>
      </c>
      <c r="D11" s="140" t="e">
        <f t="shared" si="1"/>
        <v>#N/A</v>
      </c>
      <c r="E11" s="142">
        <f t="shared" si="2"/>
        <v>2</v>
      </c>
      <c r="F11" s="142">
        <f t="shared" si="2"/>
        <v>2</v>
      </c>
      <c r="G11" s="142">
        <f t="shared" si="2"/>
        <v>0</v>
      </c>
      <c r="H11" s="142">
        <f t="shared" si="2"/>
        <v>5</v>
      </c>
      <c r="I11" s="142">
        <f t="shared" si="2"/>
        <v>1</v>
      </c>
      <c r="J11" s="142">
        <f t="shared" si="2"/>
        <v>2</v>
      </c>
      <c r="K11" s="142">
        <f t="shared" si="2"/>
        <v>2</v>
      </c>
      <c r="L11" s="142">
        <f t="shared" si="2"/>
        <v>2</v>
      </c>
      <c r="M11" s="142">
        <f t="shared" si="2"/>
        <v>2</v>
      </c>
      <c r="N11" s="142">
        <f t="shared" si="2"/>
        <v>3</v>
      </c>
      <c r="O11" s="142">
        <f t="shared" si="2"/>
        <v>0</v>
      </c>
      <c r="P11" s="142">
        <f t="shared" si="2"/>
        <v>0</v>
      </c>
      <c r="Q11" s="101"/>
      <c r="R11" s="91"/>
    </row>
    <row r="12" spans="2:18" ht="24" customHeight="1" x14ac:dyDescent="0.45">
      <c r="B12" s="99" t="s">
        <v>78</v>
      </c>
      <c r="C12" s="137" t="e">
        <f t="shared" si="1"/>
        <v>#N/A</v>
      </c>
      <c r="D12" s="138" t="e">
        <f t="shared" si="1"/>
        <v>#N/A</v>
      </c>
      <c r="E12" s="143">
        <f t="shared" si="2"/>
        <v>2</v>
      </c>
      <c r="F12" s="143">
        <f t="shared" si="2"/>
        <v>2</v>
      </c>
      <c r="G12" s="143">
        <f t="shared" si="2"/>
        <v>0</v>
      </c>
      <c r="H12" s="143">
        <f t="shared" si="2"/>
        <v>5</v>
      </c>
      <c r="I12" s="143">
        <f t="shared" si="2"/>
        <v>1</v>
      </c>
      <c r="J12" s="143">
        <f t="shared" si="2"/>
        <v>2</v>
      </c>
      <c r="K12" s="143">
        <f t="shared" si="2"/>
        <v>2</v>
      </c>
      <c r="L12" s="143">
        <f t="shared" si="2"/>
        <v>2</v>
      </c>
      <c r="M12" s="143">
        <f t="shared" si="2"/>
        <v>1</v>
      </c>
      <c r="N12" s="143">
        <f t="shared" si="2"/>
        <v>1</v>
      </c>
      <c r="O12" s="143">
        <f t="shared" si="2"/>
        <v>0</v>
      </c>
      <c r="P12" s="143">
        <f t="shared" si="2"/>
        <v>0</v>
      </c>
    </row>
    <row r="13" spans="2:18" ht="24" customHeight="1" x14ac:dyDescent="0.45">
      <c r="B13" s="105" t="s">
        <v>80</v>
      </c>
      <c r="C13" s="139" t="e">
        <f t="shared" si="1"/>
        <v>#N/A</v>
      </c>
      <c r="D13" s="140" t="e">
        <f t="shared" si="1"/>
        <v>#N/A</v>
      </c>
      <c r="E13" s="142">
        <f t="shared" si="2"/>
        <v>0</v>
      </c>
      <c r="F13" s="142">
        <f t="shared" si="2"/>
        <v>0</v>
      </c>
      <c r="G13" s="142">
        <f t="shared" si="2"/>
        <v>0</v>
      </c>
      <c r="H13" s="142">
        <f t="shared" si="2"/>
        <v>0</v>
      </c>
      <c r="I13" s="142">
        <f t="shared" si="2"/>
        <v>0</v>
      </c>
      <c r="J13" s="142">
        <f t="shared" si="2"/>
        <v>0</v>
      </c>
      <c r="K13" s="142">
        <f t="shared" si="2"/>
        <v>0</v>
      </c>
      <c r="L13" s="142">
        <f t="shared" si="2"/>
        <v>0</v>
      </c>
      <c r="M13" s="142">
        <f t="shared" si="2"/>
        <v>0</v>
      </c>
      <c r="N13" s="142">
        <f t="shared" si="2"/>
        <v>1</v>
      </c>
      <c r="O13" s="142">
        <f t="shared" si="2"/>
        <v>0</v>
      </c>
      <c r="P13" s="142">
        <f t="shared" si="2"/>
        <v>0</v>
      </c>
      <c r="Q13" s="101"/>
    </row>
    <row r="14" spans="2:18" ht="24" customHeight="1" x14ac:dyDescent="0.45">
      <c r="B14" s="99" t="s">
        <v>82</v>
      </c>
      <c r="C14" s="137" t="e">
        <f t="shared" si="1"/>
        <v>#N/A</v>
      </c>
      <c r="D14" s="138" t="e">
        <f t="shared" si="1"/>
        <v>#N/A</v>
      </c>
      <c r="E14" s="143">
        <f t="shared" ref="E14:P16" si="3">IFERROR(INDEX(Rolling12Month,MATCH($B14,INDEX(Rolling12Month,,1),0),MATCH(E$6,INDEX(Rolling12Month,1,),0)),NA())</f>
        <v>7</v>
      </c>
      <c r="F14" s="143">
        <f t="shared" si="3"/>
        <v>5</v>
      </c>
      <c r="G14" s="143">
        <f t="shared" si="3"/>
        <v>0</v>
      </c>
      <c r="H14" s="143">
        <f t="shared" si="3"/>
        <v>4</v>
      </c>
      <c r="I14" s="143">
        <f t="shared" si="3"/>
        <v>6</v>
      </c>
      <c r="J14" s="143">
        <f t="shared" si="3"/>
        <v>7</v>
      </c>
      <c r="K14" s="143">
        <f t="shared" si="3"/>
        <v>7</v>
      </c>
      <c r="L14" s="143">
        <f t="shared" si="3"/>
        <v>9</v>
      </c>
      <c r="M14" s="143">
        <f t="shared" si="3"/>
        <v>9</v>
      </c>
      <c r="N14" s="143">
        <f t="shared" si="3"/>
        <v>8</v>
      </c>
      <c r="O14" s="143">
        <f t="shared" si="3"/>
        <v>7</v>
      </c>
      <c r="P14" s="143">
        <f t="shared" si="3"/>
        <v>6</v>
      </c>
      <c r="R14" s="91"/>
    </row>
    <row r="15" spans="2:18" ht="24" customHeight="1" x14ac:dyDescent="0.45">
      <c r="B15" s="105" t="s">
        <v>84</v>
      </c>
      <c r="C15" s="139" t="e">
        <f t="shared" si="1"/>
        <v>#N/A</v>
      </c>
      <c r="D15" s="140" t="e">
        <f t="shared" si="1"/>
        <v>#N/A</v>
      </c>
      <c r="E15" s="142">
        <f t="shared" si="3"/>
        <v>5</v>
      </c>
      <c r="F15" s="142">
        <f t="shared" si="3"/>
        <v>4</v>
      </c>
      <c r="G15" s="142">
        <f t="shared" si="3"/>
        <v>0</v>
      </c>
      <c r="H15" s="142">
        <f t="shared" si="3"/>
        <v>3</v>
      </c>
      <c r="I15" s="142">
        <f t="shared" si="3"/>
        <v>6</v>
      </c>
      <c r="J15" s="142">
        <f t="shared" si="3"/>
        <v>7</v>
      </c>
      <c r="K15" s="142">
        <f t="shared" si="3"/>
        <v>5</v>
      </c>
      <c r="L15" s="142">
        <f t="shared" si="3"/>
        <v>6</v>
      </c>
      <c r="M15" s="142">
        <f t="shared" si="3"/>
        <v>5</v>
      </c>
      <c r="N15" s="142">
        <f t="shared" si="3"/>
        <v>4</v>
      </c>
      <c r="O15" s="142">
        <f t="shared" si="3"/>
        <v>4</v>
      </c>
      <c r="P15" s="142">
        <f t="shared" si="3"/>
        <v>0</v>
      </c>
      <c r="Q15" s="101"/>
    </row>
    <row r="16" spans="2:18" ht="24" customHeight="1" x14ac:dyDescent="0.45">
      <c r="B16" s="99" t="s">
        <v>86</v>
      </c>
      <c r="C16" s="137" t="e">
        <f t="shared" si="1"/>
        <v>#N/A</v>
      </c>
      <c r="D16" s="138" t="e">
        <f t="shared" si="1"/>
        <v>#N/A</v>
      </c>
      <c r="E16" s="143">
        <f t="shared" si="3"/>
        <v>0</v>
      </c>
      <c r="F16" s="143">
        <f t="shared" si="3"/>
        <v>1</v>
      </c>
      <c r="G16" s="143">
        <f t="shared" si="3"/>
        <v>0</v>
      </c>
      <c r="H16" s="143">
        <f t="shared" si="3"/>
        <v>1</v>
      </c>
      <c r="I16" s="143">
        <f t="shared" si="3"/>
        <v>0</v>
      </c>
      <c r="J16" s="143">
        <f t="shared" si="3"/>
        <v>0</v>
      </c>
      <c r="K16" s="143">
        <f t="shared" si="3"/>
        <v>1</v>
      </c>
      <c r="L16" s="143">
        <f t="shared" si="3"/>
        <v>3</v>
      </c>
      <c r="M16" s="143">
        <f t="shared" si="3"/>
        <v>3</v>
      </c>
      <c r="N16" s="143">
        <f t="shared" si="3"/>
        <v>3</v>
      </c>
      <c r="O16" s="143">
        <f t="shared" si="3"/>
        <v>3</v>
      </c>
      <c r="P16" s="143">
        <f t="shared" si="3"/>
        <v>4</v>
      </c>
    </row>
    <row r="17" spans="2:17" ht="21" customHeight="1" x14ac:dyDescent="0.45">
      <c r="B17" s="95" t="s">
        <v>367</v>
      </c>
      <c r="C17" s="144"/>
      <c r="D17" s="145"/>
      <c r="E17" s="119"/>
      <c r="F17" s="119"/>
      <c r="G17" s="119"/>
      <c r="H17" s="119"/>
      <c r="I17" s="119"/>
      <c r="J17" s="119"/>
      <c r="K17" s="119"/>
      <c r="L17" s="119"/>
      <c r="M17" s="119"/>
      <c r="N17" s="119"/>
      <c r="O17" s="119"/>
      <c r="P17" s="119"/>
      <c r="Q17" s="48"/>
    </row>
    <row r="18" spans="2:17" ht="24" customHeight="1" x14ac:dyDescent="0.45">
      <c r="B18" s="99" t="s">
        <v>17</v>
      </c>
      <c r="C18" s="137" t="e">
        <f t="shared" ref="C18:D21" si="4">IFERROR(INDEX(AnnualDATA,MATCH($B18,INDEX(AnnualDATA,,1),0),MATCH(C$6,INDEX(AnnualDATA,1,),0)),NA())</f>
        <v>#N/A</v>
      </c>
      <c r="D18" s="138">
        <f t="shared" si="4"/>
        <v>0</v>
      </c>
      <c r="E18" s="27">
        <f t="shared" ref="E18:P21" si="5">IFERROR(INDEX(Rolling12Month,MATCH($B18,INDEX(Rolling12Month,,1),0),MATCH(E$6,INDEX(Rolling12Month,1,),0)),NA())</f>
        <v>646</v>
      </c>
      <c r="F18" s="27">
        <f t="shared" si="5"/>
        <v>550</v>
      </c>
      <c r="G18" s="27">
        <f t="shared" si="5"/>
        <v>0</v>
      </c>
      <c r="H18" s="27">
        <f t="shared" si="5"/>
        <v>561</v>
      </c>
      <c r="I18" s="27">
        <f t="shared" si="5"/>
        <v>668</v>
      </c>
      <c r="J18" s="27">
        <f t="shared" si="5"/>
        <v>918</v>
      </c>
      <c r="K18" s="27">
        <f t="shared" si="5"/>
        <v>490</v>
      </c>
      <c r="L18" s="27">
        <f t="shared" si="5"/>
        <v>759</v>
      </c>
      <c r="M18" s="27">
        <f t="shared" si="5"/>
        <v>724</v>
      </c>
      <c r="N18" s="27">
        <f t="shared" si="5"/>
        <v>934</v>
      </c>
      <c r="O18" s="27">
        <f t="shared" si="5"/>
        <v>367</v>
      </c>
      <c r="P18" s="27">
        <f t="shared" si="5"/>
        <v>665</v>
      </c>
    </row>
    <row r="19" spans="2:17" ht="24" customHeight="1" x14ac:dyDescent="0.45">
      <c r="B19" s="99" t="s">
        <v>62</v>
      </c>
      <c r="C19" s="137" t="e">
        <f t="shared" si="4"/>
        <v>#N/A</v>
      </c>
      <c r="D19" s="138">
        <f t="shared" si="4"/>
        <v>0</v>
      </c>
      <c r="E19" s="146">
        <f t="shared" si="5"/>
        <v>5.8999999999999997E-2</v>
      </c>
      <c r="F19" s="146">
        <f t="shared" si="5"/>
        <v>6.4100000000000004E-2</v>
      </c>
      <c r="G19" s="146">
        <f t="shared" si="5"/>
        <v>6.4100000000000004E-2</v>
      </c>
      <c r="H19" s="146">
        <f t="shared" si="5"/>
        <v>5.884080468209184E-3</v>
      </c>
      <c r="I19" s="146">
        <f t="shared" si="5"/>
        <v>1.2890436533741688E-2</v>
      </c>
      <c r="J19" s="146">
        <f t="shared" si="5"/>
        <v>2.2518931845356714E-2</v>
      </c>
      <c r="K19" s="146">
        <f t="shared" si="5"/>
        <v>2.7658324767678464E-2</v>
      </c>
      <c r="L19" s="146">
        <f t="shared" si="5"/>
        <v>3.5619139518785002E-2</v>
      </c>
      <c r="M19" s="146">
        <f t="shared" si="5"/>
        <v>4.3212854775439992E-2</v>
      </c>
      <c r="N19" s="146">
        <f t="shared" si="5"/>
        <v>5.3009166998804307E-2</v>
      </c>
      <c r="O19" s="146">
        <f t="shared" si="5"/>
        <v>5.685846741205345E-2</v>
      </c>
      <c r="P19" s="146">
        <f t="shared" si="5"/>
        <v>6.3833357806632962E-2</v>
      </c>
    </row>
    <row r="20" spans="2:17" s="92" customFormat="1" ht="24" customHeight="1" x14ac:dyDescent="0.45">
      <c r="B20" s="105" t="s">
        <v>64</v>
      </c>
      <c r="C20" s="147" t="e">
        <f t="shared" si="4"/>
        <v>#N/A</v>
      </c>
      <c r="D20" s="148" t="e">
        <f t="shared" si="4"/>
        <v>#N/A</v>
      </c>
      <c r="E20" s="142">
        <f t="shared" si="5"/>
        <v>40</v>
      </c>
      <c r="F20" s="142">
        <f t="shared" si="5"/>
        <v>45</v>
      </c>
      <c r="G20" s="142">
        <f t="shared" si="5"/>
        <v>0</v>
      </c>
      <c r="H20" s="142">
        <f t="shared" si="5"/>
        <v>62</v>
      </c>
      <c r="I20" s="142">
        <f t="shared" si="5"/>
        <v>63</v>
      </c>
      <c r="J20" s="142">
        <f t="shared" si="5"/>
        <v>92</v>
      </c>
      <c r="K20" s="142">
        <f t="shared" si="5"/>
        <v>53</v>
      </c>
      <c r="L20" s="142">
        <f t="shared" si="5"/>
        <v>45</v>
      </c>
      <c r="M20" s="142">
        <f t="shared" si="5"/>
        <v>43</v>
      </c>
      <c r="N20" s="142">
        <f t="shared" si="5"/>
        <v>47</v>
      </c>
      <c r="O20" s="142">
        <f t="shared" si="5"/>
        <v>13</v>
      </c>
      <c r="P20" s="142">
        <f t="shared" si="5"/>
        <v>21</v>
      </c>
      <c r="Q20" s="104"/>
    </row>
    <row r="21" spans="2:17" s="92" customFormat="1" ht="24" customHeight="1" x14ac:dyDescent="0.45">
      <c r="B21" s="99" t="s">
        <v>66</v>
      </c>
      <c r="C21" s="149" t="e">
        <f t="shared" si="4"/>
        <v>#N/A</v>
      </c>
      <c r="D21" s="150" t="e">
        <f t="shared" si="4"/>
        <v>#N/A</v>
      </c>
      <c r="E21" s="143">
        <f t="shared" si="5"/>
        <v>258</v>
      </c>
      <c r="F21" s="143">
        <f t="shared" si="5"/>
        <v>195</v>
      </c>
      <c r="G21" s="143">
        <f t="shared" si="5"/>
        <v>0</v>
      </c>
      <c r="H21" s="143">
        <f t="shared" si="5"/>
        <v>234</v>
      </c>
      <c r="I21" s="143">
        <f t="shared" si="5"/>
        <v>271</v>
      </c>
      <c r="J21" s="143">
        <f t="shared" si="5"/>
        <v>331</v>
      </c>
      <c r="K21" s="143">
        <f t="shared" si="5"/>
        <v>167</v>
      </c>
      <c r="L21" s="143">
        <f t="shared" si="5"/>
        <v>285</v>
      </c>
      <c r="M21" s="143">
        <f t="shared" si="5"/>
        <v>274</v>
      </c>
      <c r="N21" s="143">
        <f t="shared" si="5"/>
        <v>378</v>
      </c>
      <c r="O21" s="143">
        <f t="shared" si="5"/>
        <v>145</v>
      </c>
      <c r="P21" s="143">
        <f t="shared" si="5"/>
        <v>250</v>
      </c>
    </row>
    <row r="22" spans="2:17" ht="21" customHeight="1" x14ac:dyDescent="0.45">
      <c r="B22" s="95" t="s">
        <v>368</v>
      </c>
      <c r="C22" s="144"/>
      <c r="D22" s="145"/>
      <c r="E22" s="119"/>
      <c r="F22" s="119"/>
      <c r="G22" s="119"/>
      <c r="H22" s="119"/>
      <c r="I22" s="119"/>
      <c r="J22" s="119"/>
      <c r="K22" s="119"/>
      <c r="L22" s="119"/>
      <c r="M22" s="119"/>
      <c r="N22" s="119"/>
      <c r="O22" s="119"/>
      <c r="P22" s="119"/>
      <c r="Q22" s="48"/>
    </row>
    <row r="23" spans="2:17" ht="24" customHeight="1" x14ac:dyDescent="0.45">
      <c r="B23" s="96" t="s">
        <v>68</v>
      </c>
      <c r="C23" s="137" t="e">
        <f>IFERROR(INDEX(AnnualDATA,MATCH($B23,INDEX(AnnualDATA,,1),0),MATCH(C$6,INDEX(AnnualDATA,1,),0)),NA())</f>
        <v>#N/A</v>
      </c>
      <c r="D23" s="151">
        <f>IFERROR(INDEX(AnnualDATA,MATCH($B23,INDEX(AnnualDATA,,1),0),MATCH(D$6,INDEX(AnnualDATA,1,),0)),NA())</f>
        <v>2.6094520150768338E-3</v>
      </c>
      <c r="E23" s="146">
        <f t="shared" ref="E23:P24" si="6">IFERROR(INDEX(Rolling12Month,MATCH($B23,INDEX(Rolling12Month,,1),0),MATCH(E$6,INDEX(Rolling12Month,1,),0)),NA())</f>
        <v>2.7000000000000001E-3</v>
      </c>
      <c r="F23" s="146">
        <f t="shared" si="6"/>
        <v>2.7000000000000001E-3</v>
      </c>
      <c r="G23" s="146">
        <f t="shared" si="6"/>
        <v>2.7000000000000001E-3</v>
      </c>
      <c r="H23" s="146">
        <f t="shared" si="6"/>
        <v>1.0131712259371835E-3</v>
      </c>
      <c r="I23" s="146">
        <f t="shared" si="6"/>
        <v>1.2664640324214793E-3</v>
      </c>
      <c r="J23" s="146">
        <f t="shared" si="6"/>
        <v>1.7730496453900709E-3</v>
      </c>
      <c r="K23" s="146">
        <f t="shared" si="6"/>
        <v>2.2796352583586625E-3</v>
      </c>
      <c r="L23" s="146">
        <f t="shared" si="6"/>
        <v>2.7862208713272541E-3</v>
      </c>
      <c r="M23" s="146">
        <f t="shared" si="6"/>
        <v>3.0395136778115501E-3</v>
      </c>
      <c r="N23" s="146">
        <f t="shared" si="6"/>
        <v>3.2928064842958462E-3</v>
      </c>
      <c r="O23" s="146">
        <f t="shared" si="6"/>
        <v>3.2928064842958462E-3</v>
      </c>
      <c r="P23" s="146">
        <f t="shared" si="6"/>
        <v>3.2928064842958462E-3</v>
      </c>
    </row>
    <row r="24" spans="2:17" ht="24" customHeight="1" x14ac:dyDescent="0.45">
      <c r="B24" s="96" t="s">
        <v>70</v>
      </c>
      <c r="C24" s="137" t="e">
        <f>IFERROR(INDEX(AnnualDATA,MATCH($B24,INDEX(AnnualDATA,,1),0),MATCH(C$6,INDEX(AnnualDATA,1,),0)),NA())</f>
        <v>#N/A</v>
      </c>
      <c r="D24" s="151">
        <f>IFERROR(INDEX(AnnualDATA,MATCH($B24,INDEX(AnnualDATA,,1),0),MATCH(D$6,INDEX(AnnualDATA,1,),0)),NA())</f>
        <v>1.4100394811054709E-3</v>
      </c>
      <c r="E24" s="146">
        <f t="shared" si="6"/>
        <v>2.5951557093425604E-3</v>
      </c>
      <c r="F24" s="146">
        <f t="shared" si="6"/>
        <v>2.5951557093425604E-3</v>
      </c>
      <c r="G24" s="146">
        <f t="shared" si="6"/>
        <v>2.5951557093425604E-3</v>
      </c>
      <c r="H24" s="146">
        <f t="shared" si="6"/>
        <v>2.3644388398486759E-4</v>
      </c>
      <c r="I24" s="146">
        <f t="shared" si="6"/>
        <v>7.0933165195460283E-4</v>
      </c>
      <c r="J24" s="146">
        <f t="shared" si="6"/>
        <v>1.2610340479192938E-3</v>
      </c>
      <c r="K24" s="146">
        <f t="shared" si="6"/>
        <v>1.6551071878940732E-3</v>
      </c>
      <c r="L24" s="146">
        <f t="shared" si="6"/>
        <v>2.1279949558638085E-3</v>
      </c>
      <c r="M24" s="146">
        <f t="shared" si="6"/>
        <v>2.5220680958385876E-3</v>
      </c>
      <c r="N24" s="146">
        <f t="shared" si="6"/>
        <v>2.8373266078184113E-3</v>
      </c>
      <c r="O24" s="146">
        <f t="shared" si="6"/>
        <v>3.1525851197982345E-3</v>
      </c>
      <c r="P24" s="146">
        <f t="shared" si="6"/>
        <v>3.1525851197982345E-3</v>
      </c>
    </row>
    <row r="25" spans="2:17" ht="21" customHeight="1" x14ac:dyDescent="0.45">
      <c r="B25" s="95" t="s">
        <v>369</v>
      </c>
      <c r="C25" s="152"/>
      <c r="D25" s="153"/>
      <c r="E25" s="118"/>
      <c r="F25" s="118"/>
      <c r="G25" s="118"/>
      <c r="H25" s="118"/>
      <c r="I25" s="118"/>
      <c r="J25" s="118"/>
      <c r="K25" s="118"/>
      <c r="L25" s="118"/>
      <c r="M25" s="118"/>
      <c r="N25" s="118"/>
      <c r="O25" s="118"/>
      <c r="P25" s="118"/>
      <c r="Q25" s="49"/>
    </row>
    <row r="26" spans="2:17" ht="24" customHeight="1" x14ac:dyDescent="0.45">
      <c r="B26" s="102" t="s">
        <v>72</v>
      </c>
      <c r="C26" s="154" t="e">
        <f>IFERROR(INDEX(AnnualDATA,MATCH($B26,INDEX(AnnualDATA,,1),0),MATCH(C$6,INDEX(AnnualDATA,1,),0)),NA())</f>
        <v>#N/A</v>
      </c>
      <c r="D26" s="155" t="e">
        <f>IFERROR(INDEX(AnnualDATA,MATCH($B26,INDEX(AnnualDATA,,1),0),MATCH(D$6,INDEX(AnnualDATA,1,),0)),NA())</f>
        <v>#N/A</v>
      </c>
      <c r="E26" s="156">
        <f t="shared" ref="E26:P27" si="7">IFERROR(INDEX(Rolling12Month,MATCH($B26,INDEX(Rolling12Month,,1),0),MATCH(E$6,INDEX(Rolling12Month,1,),0)),NA())</f>
        <v>0.13202022890604206</v>
      </c>
      <c r="F26" s="156">
        <f t="shared" si="7"/>
        <v>0.14373170082512643</v>
      </c>
      <c r="G26" s="156">
        <f t="shared" si="7"/>
        <v>0.14373170082512643</v>
      </c>
      <c r="H26" s="156">
        <f t="shared" si="7"/>
        <v>1.5704154002026342E-2</v>
      </c>
      <c r="I26" s="156">
        <f t="shared" si="7"/>
        <v>3.1408308004052685E-2</v>
      </c>
      <c r="J26" s="156">
        <f t="shared" si="7"/>
        <v>5.4711246200607903E-2</v>
      </c>
      <c r="K26" s="156">
        <f t="shared" si="7"/>
        <v>6.8135764944275576E-2</v>
      </c>
      <c r="L26" s="156">
        <f t="shared" si="7"/>
        <v>7.9000000000000001E-2</v>
      </c>
      <c r="M26" s="156">
        <f t="shared" si="7"/>
        <v>8.9700000000000002E-2</v>
      </c>
      <c r="N26" s="156">
        <f t="shared" si="7"/>
        <v>0.10059999999999999</v>
      </c>
      <c r="O26" s="156">
        <f t="shared" si="7"/>
        <v>0.1031</v>
      </c>
      <c r="P26" s="156">
        <f t="shared" si="7"/>
        <v>1.1031</v>
      </c>
      <c r="Q26" s="103"/>
    </row>
    <row r="27" spans="2:17" ht="24" customHeight="1" x14ac:dyDescent="0.45">
      <c r="B27" s="96" t="s">
        <v>74</v>
      </c>
      <c r="C27" s="137" t="e">
        <f>IFERROR(INDEX(AnnualDATA,MATCH($B27,INDEX(AnnualDATA,,1),0),MATCH(C$6,INDEX(AnnualDATA,1,),0)),NA())</f>
        <v>#N/A</v>
      </c>
      <c r="D27" s="151" t="e">
        <f>IFERROR(INDEX(AnnualDATA,MATCH($B27,INDEX(AnnualDATA,,1),0),MATCH(D$6,INDEX(AnnualDATA,1,),0)),NA())</f>
        <v>#N/A</v>
      </c>
      <c r="E27" s="146">
        <f t="shared" si="7"/>
        <v>0.17880622837370241</v>
      </c>
      <c r="F27" s="146">
        <f t="shared" si="7"/>
        <v>0.19290657439446368</v>
      </c>
      <c r="G27" s="146">
        <f t="shared" si="7"/>
        <v>0.19290657439446368</v>
      </c>
      <c r="H27" s="146">
        <f t="shared" si="7"/>
        <v>1.8442622950819672E-2</v>
      </c>
      <c r="I27" s="146">
        <f t="shared" si="7"/>
        <v>3.980138713745271E-2</v>
      </c>
      <c r="J27" s="146">
        <f t="shared" si="7"/>
        <v>6.5889029003783101E-2</v>
      </c>
      <c r="K27" s="146">
        <f t="shared" si="7"/>
        <v>7.9051071878940726E-2</v>
      </c>
      <c r="L27" s="146">
        <f t="shared" si="7"/>
        <v>0.10151324085750316</v>
      </c>
      <c r="M27" s="146">
        <f t="shared" si="7"/>
        <v>0.12310844892812106</v>
      </c>
      <c r="N27" s="146">
        <f t="shared" si="7"/>
        <v>0.15290037831021439</v>
      </c>
      <c r="O27" s="146">
        <f t="shared" si="7"/>
        <v>0.16432849936948299</v>
      </c>
      <c r="P27" s="146">
        <f t="shared" si="7"/>
        <v>0.18403215636822196</v>
      </c>
    </row>
    <row r="28" spans="2:17" ht="24" customHeight="1" x14ac:dyDescent="0.45">
      <c r="B28" s="95" t="s">
        <v>370</v>
      </c>
      <c r="C28" s="144"/>
      <c r="D28" s="145"/>
      <c r="E28" s="119"/>
      <c r="F28" s="119"/>
      <c r="G28" s="119"/>
      <c r="H28" s="119"/>
      <c r="I28" s="119"/>
      <c r="J28" s="119"/>
      <c r="K28" s="119"/>
      <c r="L28" s="119"/>
      <c r="M28" s="119"/>
      <c r="N28" s="119"/>
      <c r="O28" s="119"/>
      <c r="P28" s="119"/>
      <c r="Q28" s="48"/>
    </row>
    <row r="29" spans="2:17" ht="24" customHeight="1" x14ac:dyDescent="0.45">
      <c r="B29" s="102" t="s">
        <v>87</v>
      </c>
      <c r="C29" s="154" t="e">
        <f t="shared" ref="C29:D40" si="8">IFERROR(INDEX(AnnualDATA,MATCH($B29,INDEX(AnnualDATA,,1),0),MATCH(C$6,INDEX(AnnualDATA,1,),0)),NA())</f>
        <v>#N/A</v>
      </c>
      <c r="D29" s="157" t="e">
        <f t="shared" si="8"/>
        <v>#N/A</v>
      </c>
      <c r="E29" s="158">
        <f t="shared" ref="E29:P40" si="9">IFERROR(INDEX(Rolling12Month,MATCH($B29,INDEX(Rolling12Month,,1),0),MATCH(E$6,INDEX(Rolling12Month,1,),0)),NA())</f>
        <v>2</v>
      </c>
      <c r="F29" s="158">
        <f t="shared" si="9"/>
        <v>0</v>
      </c>
      <c r="G29" s="158">
        <f t="shared" si="9"/>
        <v>0</v>
      </c>
      <c r="H29" s="158">
        <f t="shared" si="9"/>
        <v>0</v>
      </c>
      <c r="I29" s="158">
        <f t="shared" si="9"/>
        <v>3</v>
      </c>
      <c r="J29" s="158">
        <f t="shared" si="9"/>
        <v>2</v>
      </c>
      <c r="K29" s="158">
        <f t="shared" si="9"/>
        <v>3</v>
      </c>
      <c r="L29" s="158">
        <f t="shared" si="9"/>
        <v>1</v>
      </c>
      <c r="M29" s="158">
        <f t="shared" si="9"/>
        <v>0</v>
      </c>
      <c r="N29" s="158">
        <f t="shared" si="9"/>
        <v>1</v>
      </c>
      <c r="O29" s="158">
        <f t="shared" si="9"/>
        <v>0</v>
      </c>
      <c r="P29" s="158">
        <f t="shared" si="9"/>
        <v>0</v>
      </c>
      <c r="Q29" s="103"/>
    </row>
    <row r="30" spans="2:17" ht="24" customHeight="1" x14ac:dyDescent="0.45">
      <c r="B30" s="96" t="s">
        <v>88</v>
      </c>
      <c r="C30" s="137" t="e">
        <f t="shared" si="8"/>
        <v>#N/A</v>
      </c>
      <c r="D30" s="138" t="e">
        <f t="shared" si="8"/>
        <v>#N/A</v>
      </c>
      <c r="E30" s="27">
        <f t="shared" si="9"/>
        <v>1</v>
      </c>
      <c r="F30" s="27">
        <f t="shared" si="9"/>
        <v>1</v>
      </c>
      <c r="G30" s="27">
        <f t="shared" si="9"/>
        <v>0</v>
      </c>
      <c r="H30" s="27">
        <f t="shared" si="9"/>
        <v>2</v>
      </c>
      <c r="I30" s="27">
        <f t="shared" si="9"/>
        <v>1</v>
      </c>
      <c r="J30" s="27">
        <f t="shared" si="9"/>
        <v>1</v>
      </c>
      <c r="K30" s="27">
        <f t="shared" si="9"/>
        <v>1</v>
      </c>
      <c r="L30" s="27">
        <f t="shared" si="9"/>
        <v>1</v>
      </c>
      <c r="M30" s="27">
        <f t="shared" si="9"/>
        <v>0</v>
      </c>
      <c r="N30" s="27">
        <f t="shared" si="9"/>
        <v>0</v>
      </c>
      <c r="O30" s="27">
        <f t="shared" si="9"/>
        <v>0</v>
      </c>
      <c r="P30" s="27">
        <f t="shared" si="9"/>
        <v>0</v>
      </c>
    </row>
    <row r="31" spans="2:17" ht="24" customHeight="1" x14ac:dyDescent="0.45">
      <c r="B31" s="100" t="s">
        <v>89</v>
      </c>
      <c r="C31" s="139" t="e">
        <f t="shared" si="8"/>
        <v>#N/A</v>
      </c>
      <c r="D31" s="140" t="e">
        <f t="shared" si="8"/>
        <v>#N/A</v>
      </c>
      <c r="E31" s="141">
        <f t="shared" si="9"/>
        <v>2</v>
      </c>
      <c r="F31" s="141">
        <f t="shared" si="9"/>
        <v>2</v>
      </c>
      <c r="G31" s="141">
        <f t="shared" si="9"/>
        <v>0</v>
      </c>
      <c r="H31" s="141">
        <f t="shared" si="9"/>
        <v>1</v>
      </c>
      <c r="I31" s="141">
        <f t="shared" si="9"/>
        <v>1</v>
      </c>
      <c r="J31" s="141">
        <f t="shared" si="9"/>
        <v>1</v>
      </c>
      <c r="K31" s="141">
        <f t="shared" si="9"/>
        <v>1</v>
      </c>
      <c r="L31" s="141">
        <f t="shared" si="9"/>
        <v>3</v>
      </c>
      <c r="M31" s="141">
        <f t="shared" si="9"/>
        <v>1</v>
      </c>
      <c r="N31" s="141">
        <f t="shared" si="9"/>
        <v>1</v>
      </c>
      <c r="O31" s="141">
        <f t="shared" si="9"/>
        <v>2</v>
      </c>
      <c r="P31" s="141">
        <f t="shared" si="9"/>
        <v>0</v>
      </c>
      <c r="Q31" s="101"/>
    </row>
    <row r="32" spans="2:17" ht="24" customHeight="1" x14ac:dyDescent="0.45">
      <c r="B32" s="102" t="s">
        <v>90</v>
      </c>
      <c r="C32" s="154" t="e">
        <f t="shared" si="8"/>
        <v>#N/A</v>
      </c>
      <c r="D32" s="157" t="e">
        <f t="shared" si="8"/>
        <v>#N/A</v>
      </c>
      <c r="E32" s="158">
        <f t="shared" si="9"/>
        <v>5</v>
      </c>
      <c r="F32" s="158">
        <f t="shared" si="9"/>
        <v>7</v>
      </c>
      <c r="G32" s="158">
        <f t="shared" si="9"/>
        <v>0</v>
      </c>
      <c r="H32" s="158">
        <f t="shared" si="9"/>
        <v>3</v>
      </c>
      <c r="I32" s="158">
        <f t="shared" si="9"/>
        <v>4</v>
      </c>
      <c r="J32" s="158">
        <f t="shared" si="9"/>
        <v>8</v>
      </c>
      <c r="K32" s="158">
        <f t="shared" si="9"/>
        <v>7</v>
      </c>
      <c r="L32" s="158">
        <f t="shared" si="9"/>
        <v>7</v>
      </c>
      <c r="M32" s="158">
        <f t="shared" si="9"/>
        <v>7</v>
      </c>
      <c r="N32" s="158">
        <f t="shared" si="9"/>
        <v>6</v>
      </c>
      <c r="O32" s="158">
        <f t="shared" si="9"/>
        <v>0</v>
      </c>
      <c r="P32" s="158">
        <f t="shared" si="9"/>
        <v>0</v>
      </c>
      <c r="Q32" s="103"/>
    </row>
    <row r="33" spans="2:17" ht="24" customHeight="1" x14ac:dyDescent="0.45">
      <c r="B33" s="100" t="s">
        <v>91</v>
      </c>
      <c r="C33" s="139" t="e">
        <f t="shared" si="8"/>
        <v>#N/A</v>
      </c>
      <c r="D33" s="140" t="e">
        <f t="shared" si="8"/>
        <v>#N/A</v>
      </c>
      <c r="E33" s="141">
        <f t="shared" si="9"/>
        <v>0</v>
      </c>
      <c r="F33" s="141">
        <f t="shared" si="9"/>
        <v>1</v>
      </c>
      <c r="G33" s="141">
        <f t="shared" si="9"/>
        <v>0</v>
      </c>
      <c r="H33" s="141">
        <f t="shared" si="9"/>
        <v>1</v>
      </c>
      <c r="I33" s="141">
        <f t="shared" si="9"/>
        <v>0</v>
      </c>
      <c r="J33" s="141">
        <f t="shared" si="9"/>
        <v>1</v>
      </c>
      <c r="K33" s="141">
        <f t="shared" si="9"/>
        <v>0</v>
      </c>
      <c r="L33" s="141">
        <f t="shared" si="9"/>
        <v>1</v>
      </c>
      <c r="M33" s="141">
        <f t="shared" si="9"/>
        <v>1</v>
      </c>
      <c r="N33" s="141">
        <f t="shared" si="9"/>
        <v>1</v>
      </c>
      <c r="O33" s="141">
        <f t="shared" si="9"/>
        <v>0</v>
      </c>
      <c r="P33" s="141">
        <f t="shared" si="9"/>
        <v>0</v>
      </c>
      <c r="Q33" s="101"/>
    </row>
    <row r="34" spans="2:17" ht="24" customHeight="1" x14ac:dyDescent="0.45">
      <c r="B34" s="96" t="s">
        <v>92</v>
      </c>
      <c r="C34" s="137" t="e">
        <f t="shared" si="8"/>
        <v>#N/A</v>
      </c>
      <c r="D34" s="138" t="e">
        <f t="shared" si="8"/>
        <v>#N/A</v>
      </c>
      <c r="E34" s="27">
        <f t="shared" si="9"/>
        <v>4</v>
      </c>
      <c r="F34" s="27">
        <f t="shared" si="9"/>
        <v>3</v>
      </c>
      <c r="G34" s="27">
        <f t="shared" si="9"/>
        <v>0</v>
      </c>
      <c r="H34" s="27">
        <f t="shared" si="9"/>
        <v>2</v>
      </c>
      <c r="I34" s="27">
        <f t="shared" si="9"/>
        <v>5</v>
      </c>
      <c r="J34" s="27">
        <f t="shared" si="9"/>
        <v>6</v>
      </c>
      <c r="K34" s="27">
        <f t="shared" si="9"/>
        <v>4</v>
      </c>
      <c r="L34" s="27">
        <f t="shared" si="9"/>
        <v>3</v>
      </c>
      <c r="M34" s="27">
        <f t="shared" si="9"/>
        <v>4</v>
      </c>
      <c r="N34" s="27">
        <f t="shared" si="9"/>
        <v>3</v>
      </c>
      <c r="O34" s="27">
        <f t="shared" si="9"/>
        <v>2</v>
      </c>
      <c r="P34" s="27">
        <f t="shared" si="9"/>
        <v>0</v>
      </c>
    </row>
    <row r="35" spans="2:17" ht="24" customHeight="1" x14ac:dyDescent="0.45">
      <c r="B35" s="100" t="s">
        <v>93</v>
      </c>
      <c r="C35" s="139" t="e">
        <f t="shared" si="8"/>
        <v>#N/A</v>
      </c>
      <c r="D35" s="140" t="e">
        <f t="shared" si="8"/>
        <v>#N/A</v>
      </c>
      <c r="E35" s="141">
        <f t="shared" si="9"/>
        <v>0</v>
      </c>
      <c r="F35" s="141">
        <f t="shared" si="9"/>
        <v>0</v>
      </c>
      <c r="G35" s="141">
        <f t="shared" si="9"/>
        <v>0</v>
      </c>
      <c r="H35" s="141">
        <f t="shared" si="9"/>
        <v>0</v>
      </c>
      <c r="I35" s="141">
        <f t="shared" si="9"/>
        <v>0</v>
      </c>
      <c r="J35" s="141">
        <f t="shared" si="9"/>
        <v>0</v>
      </c>
      <c r="K35" s="141">
        <f t="shared" si="9"/>
        <v>0</v>
      </c>
      <c r="L35" s="141">
        <f t="shared" si="9"/>
        <v>0</v>
      </c>
      <c r="M35" s="141">
        <f t="shared" si="9"/>
        <v>0</v>
      </c>
      <c r="N35" s="141">
        <f t="shared" si="9"/>
        <v>0</v>
      </c>
      <c r="O35" s="141">
        <f t="shared" si="9"/>
        <v>0</v>
      </c>
      <c r="P35" s="141">
        <f t="shared" si="9"/>
        <v>0</v>
      </c>
      <c r="Q35" s="101"/>
    </row>
    <row r="36" spans="2:17" ht="24" customHeight="1" x14ac:dyDescent="0.45">
      <c r="B36" s="102" t="s">
        <v>94</v>
      </c>
      <c r="C36" s="154" t="e">
        <f t="shared" si="8"/>
        <v>#N/A</v>
      </c>
      <c r="D36" s="157" t="e">
        <f t="shared" si="8"/>
        <v>#N/A</v>
      </c>
      <c r="E36" s="158">
        <f t="shared" si="9"/>
        <v>1</v>
      </c>
      <c r="F36" s="158">
        <f t="shared" si="9"/>
        <v>0</v>
      </c>
      <c r="G36" s="158">
        <f t="shared" si="9"/>
        <v>0</v>
      </c>
      <c r="H36" s="158">
        <f t="shared" si="9"/>
        <v>2</v>
      </c>
      <c r="I36" s="158">
        <f t="shared" si="9"/>
        <v>0</v>
      </c>
      <c r="J36" s="158">
        <f t="shared" si="9"/>
        <v>0</v>
      </c>
      <c r="K36" s="158">
        <f t="shared" si="9"/>
        <v>0</v>
      </c>
      <c r="L36" s="158">
        <f t="shared" si="9"/>
        <v>0</v>
      </c>
      <c r="M36" s="158">
        <f t="shared" si="9"/>
        <v>0</v>
      </c>
      <c r="N36" s="158">
        <f t="shared" si="9"/>
        <v>0</v>
      </c>
      <c r="O36" s="158">
        <f t="shared" si="9"/>
        <v>0</v>
      </c>
      <c r="P36" s="158">
        <f t="shared" si="9"/>
        <v>0</v>
      </c>
      <c r="Q36" s="103"/>
    </row>
    <row r="37" spans="2:17" ht="24" customHeight="1" x14ac:dyDescent="0.45">
      <c r="B37" s="96" t="s">
        <v>95</v>
      </c>
      <c r="C37" s="137" t="e">
        <f t="shared" si="8"/>
        <v>#N/A</v>
      </c>
      <c r="D37" s="138" t="e">
        <f t="shared" si="8"/>
        <v>#N/A</v>
      </c>
      <c r="E37" s="27">
        <f t="shared" si="9"/>
        <v>0</v>
      </c>
      <c r="F37" s="27">
        <f t="shared" si="9"/>
        <v>0</v>
      </c>
      <c r="G37" s="27">
        <f t="shared" si="9"/>
        <v>0</v>
      </c>
      <c r="H37" s="27">
        <f t="shared" si="9"/>
        <v>0</v>
      </c>
      <c r="I37" s="27">
        <f t="shared" si="9"/>
        <v>0</v>
      </c>
      <c r="J37" s="27">
        <f t="shared" si="9"/>
        <v>0</v>
      </c>
      <c r="K37" s="27">
        <f t="shared" si="9"/>
        <v>0</v>
      </c>
      <c r="L37" s="27">
        <f t="shared" si="9"/>
        <v>0</v>
      </c>
      <c r="M37" s="27">
        <f t="shared" si="9"/>
        <v>0</v>
      </c>
      <c r="N37" s="27">
        <f t="shared" si="9"/>
        <v>0</v>
      </c>
      <c r="O37" s="27">
        <f t="shared" si="9"/>
        <v>0</v>
      </c>
      <c r="P37" s="27">
        <f t="shared" si="9"/>
        <v>0</v>
      </c>
      <c r="Q37" s="101"/>
    </row>
    <row r="38" spans="2:17" ht="24" customHeight="1" x14ac:dyDescent="0.45">
      <c r="B38" s="100" t="s">
        <v>96</v>
      </c>
      <c r="C38" s="139" t="e">
        <f t="shared" si="8"/>
        <v>#N/A</v>
      </c>
      <c r="D38" s="140" t="e">
        <f t="shared" si="8"/>
        <v>#N/A</v>
      </c>
      <c r="E38" s="141">
        <f t="shared" si="9"/>
        <v>0</v>
      </c>
      <c r="F38" s="141">
        <f t="shared" si="9"/>
        <v>0</v>
      </c>
      <c r="G38" s="141">
        <f t="shared" si="9"/>
        <v>0</v>
      </c>
      <c r="H38" s="141">
        <f t="shared" si="9"/>
        <v>0</v>
      </c>
      <c r="I38" s="141">
        <f t="shared" si="9"/>
        <v>0</v>
      </c>
      <c r="J38" s="141">
        <f t="shared" si="9"/>
        <v>0</v>
      </c>
      <c r="K38" s="141">
        <f t="shared" si="9"/>
        <v>0</v>
      </c>
      <c r="L38" s="141">
        <f t="shared" si="9"/>
        <v>0</v>
      </c>
      <c r="M38" s="141">
        <f t="shared" si="9"/>
        <v>0</v>
      </c>
      <c r="N38" s="141">
        <f t="shared" si="9"/>
        <v>0</v>
      </c>
      <c r="O38" s="141">
        <f t="shared" si="9"/>
        <v>0</v>
      </c>
      <c r="P38" s="141">
        <f t="shared" si="9"/>
        <v>0</v>
      </c>
      <c r="Q38" s="101"/>
    </row>
    <row r="39" spans="2:17" ht="24" customHeight="1" x14ac:dyDescent="0.45">
      <c r="B39" s="102" t="s">
        <v>97</v>
      </c>
      <c r="C39" s="154" t="e">
        <f t="shared" si="8"/>
        <v>#N/A</v>
      </c>
      <c r="D39" s="157" t="e">
        <f t="shared" si="8"/>
        <v>#N/A</v>
      </c>
      <c r="E39" s="158">
        <f t="shared" si="9"/>
        <v>0</v>
      </c>
      <c r="F39" s="158">
        <f t="shared" si="9"/>
        <v>0</v>
      </c>
      <c r="G39" s="158">
        <f t="shared" si="9"/>
        <v>0</v>
      </c>
      <c r="H39" s="158">
        <f t="shared" si="9"/>
        <v>0</v>
      </c>
      <c r="I39" s="158">
        <f t="shared" si="9"/>
        <v>0</v>
      </c>
      <c r="J39" s="158">
        <f t="shared" si="9"/>
        <v>0</v>
      </c>
      <c r="K39" s="158">
        <f t="shared" si="9"/>
        <v>1</v>
      </c>
      <c r="L39" s="158">
        <f t="shared" si="9"/>
        <v>0</v>
      </c>
      <c r="M39" s="158">
        <f t="shared" si="9"/>
        <v>0</v>
      </c>
      <c r="N39" s="158">
        <f t="shared" si="9"/>
        <v>0</v>
      </c>
      <c r="O39" s="158">
        <f t="shared" si="9"/>
        <v>0</v>
      </c>
      <c r="P39" s="158">
        <f t="shared" si="9"/>
        <v>0</v>
      </c>
      <c r="Q39" s="103"/>
    </row>
    <row r="40" spans="2:17" ht="24" customHeight="1" x14ac:dyDescent="0.45">
      <c r="B40" s="96" t="s">
        <v>98</v>
      </c>
      <c r="C40" s="137" t="e">
        <f t="shared" si="8"/>
        <v>#N/A</v>
      </c>
      <c r="D40" s="138" t="e">
        <f t="shared" si="8"/>
        <v>#N/A</v>
      </c>
      <c r="E40" s="27">
        <f t="shared" si="9"/>
        <v>0</v>
      </c>
      <c r="F40" s="27">
        <f t="shared" si="9"/>
        <v>0</v>
      </c>
      <c r="G40" s="27">
        <f t="shared" si="9"/>
        <v>0</v>
      </c>
      <c r="H40" s="27">
        <f t="shared" si="9"/>
        <v>0</v>
      </c>
      <c r="I40" s="27">
        <f t="shared" si="9"/>
        <v>0</v>
      </c>
      <c r="J40" s="27">
        <f t="shared" si="9"/>
        <v>0</v>
      </c>
      <c r="K40" s="27">
        <f t="shared" si="9"/>
        <v>1</v>
      </c>
      <c r="L40" s="27">
        <f t="shared" si="9"/>
        <v>0</v>
      </c>
      <c r="M40" s="27">
        <f t="shared" si="9"/>
        <v>0</v>
      </c>
      <c r="N40" s="27">
        <f t="shared" si="9"/>
        <v>0</v>
      </c>
      <c r="O40" s="27">
        <f t="shared" si="9"/>
        <v>0</v>
      </c>
      <c r="P40" s="27">
        <f t="shared" si="9"/>
        <v>0</v>
      </c>
    </row>
    <row r="41" spans="2:17" ht="4.5" customHeight="1" x14ac:dyDescent="0.45">
      <c r="B41" s="96"/>
      <c r="C41" s="137"/>
      <c r="D41" s="138"/>
      <c r="E41" s="27"/>
      <c r="F41" s="27"/>
      <c r="G41" s="27"/>
      <c r="H41" s="27"/>
      <c r="I41" s="27"/>
      <c r="J41" s="27"/>
      <c r="K41" s="27"/>
      <c r="L41" s="27"/>
      <c r="M41" s="27"/>
      <c r="N41" s="27"/>
      <c r="O41" s="27"/>
      <c r="P41" s="27"/>
    </row>
    <row r="42" spans="2:17" ht="21" customHeight="1" x14ac:dyDescent="0.45">
      <c r="B42" s="95" t="s">
        <v>371</v>
      </c>
      <c r="C42" s="152"/>
      <c r="D42" s="153"/>
      <c r="E42" s="118"/>
      <c r="F42" s="118"/>
      <c r="G42" s="118"/>
      <c r="H42" s="118"/>
      <c r="I42" s="118"/>
      <c r="J42" s="118"/>
      <c r="K42" s="118"/>
      <c r="L42" s="118"/>
      <c r="M42" s="118"/>
      <c r="N42" s="118"/>
      <c r="O42" s="118"/>
      <c r="P42" s="118"/>
      <c r="Q42" s="49"/>
    </row>
    <row r="43" spans="2:17" ht="24" customHeight="1" x14ac:dyDescent="0.45">
      <c r="B43" s="96" t="s">
        <v>99</v>
      </c>
      <c r="C43" s="137" t="e">
        <f t="shared" ref="C43:D54" si="10">IFERROR(INDEX(AnnualDATA,MATCH($B43,INDEX(AnnualDATA,,1),0),MATCH(C$6,INDEX(AnnualDATA,1,),0)),NA())</f>
        <v>#N/A</v>
      </c>
      <c r="D43" s="138" t="e">
        <f t="shared" si="10"/>
        <v>#N/A</v>
      </c>
      <c r="E43" s="27">
        <f t="shared" ref="E43:P54" si="11">IFERROR(INDEX(Rolling12Month,MATCH($B43,INDEX(Rolling12Month,,1),0),MATCH(E$6,INDEX(Rolling12Month,1,),0)),NA())</f>
        <v>66</v>
      </c>
      <c r="F43" s="27">
        <f t="shared" si="11"/>
        <v>55</v>
      </c>
      <c r="G43" s="27">
        <f t="shared" si="11"/>
        <v>0</v>
      </c>
      <c r="H43" s="27">
        <f t="shared" si="11"/>
        <v>27</v>
      </c>
      <c r="I43" s="27">
        <f t="shared" si="11"/>
        <v>38</v>
      </c>
      <c r="J43" s="27">
        <f t="shared" si="11"/>
        <v>53</v>
      </c>
      <c r="K43" s="27">
        <f t="shared" si="11"/>
        <v>22</v>
      </c>
      <c r="L43" s="27">
        <f t="shared" si="11"/>
        <v>26</v>
      </c>
      <c r="M43" s="27">
        <f t="shared" si="11"/>
        <v>24</v>
      </c>
      <c r="N43" s="27">
        <f t="shared" si="11"/>
        <v>43</v>
      </c>
      <c r="O43" s="27">
        <f t="shared" si="11"/>
        <v>16</v>
      </c>
      <c r="P43" s="27">
        <f t="shared" si="11"/>
        <v>38</v>
      </c>
    </row>
    <row r="44" spans="2:17" ht="24" customHeight="1" x14ac:dyDescent="0.45">
      <c r="B44" s="100" t="s">
        <v>100</v>
      </c>
      <c r="C44" s="139" t="e">
        <f t="shared" si="10"/>
        <v>#N/A</v>
      </c>
      <c r="D44" s="140" t="e">
        <f t="shared" si="10"/>
        <v>#N/A</v>
      </c>
      <c r="E44" s="141">
        <f t="shared" si="11"/>
        <v>14</v>
      </c>
      <c r="F44" s="141">
        <f t="shared" si="11"/>
        <v>12</v>
      </c>
      <c r="G44" s="141">
        <f t="shared" si="11"/>
        <v>0</v>
      </c>
      <c r="H44" s="141">
        <f t="shared" si="11"/>
        <v>20</v>
      </c>
      <c r="I44" s="141">
        <f t="shared" si="11"/>
        <v>20</v>
      </c>
      <c r="J44" s="141">
        <f t="shared" si="11"/>
        <v>22</v>
      </c>
      <c r="K44" s="141">
        <f t="shared" si="11"/>
        <v>14</v>
      </c>
      <c r="L44" s="141">
        <f t="shared" si="11"/>
        <v>14</v>
      </c>
      <c r="M44" s="141">
        <f t="shared" si="11"/>
        <v>8</v>
      </c>
      <c r="N44" s="141">
        <f t="shared" si="11"/>
        <v>12</v>
      </c>
      <c r="O44" s="141">
        <f t="shared" si="11"/>
        <v>4</v>
      </c>
      <c r="P44" s="141">
        <f t="shared" si="11"/>
        <v>8</v>
      </c>
      <c r="Q44" s="101"/>
    </row>
    <row r="45" spans="2:17" ht="24" customHeight="1" x14ac:dyDescent="0.45">
      <c r="B45" s="96" t="s">
        <v>101</v>
      </c>
      <c r="C45" s="137" t="e">
        <f t="shared" si="10"/>
        <v>#N/A</v>
      </c>
      <c r="D45" s="138" t="e">
        <f t="shared" si="10"/>
        <v>#N/A</v>
      </c>
      <c r="E45" s="27">
        <f t="shared" si="11"/>
        <v>72</v>
      </c>
      <c r="F45" s="27">
        <f t="shared" si="11"/>
        <v>58</v>
      </c>
      <c r="G45" s="27">
        <f t="shared" si="11"/>
        <v>0</v>
      </c>
      <c r="H45" s="27">
        <f t="shared" si="11"/>
        <v>69</v>
      </c>
      <c r="I45" s="27">
        <f t="shared" si="11"/>
        <v>83</v>
      </c>
      <c r="J45" s="27">
        <f t="shared" si="11"/>
        <v>74</v>
      </c>
      <c r="K45" s="27">
        <f t="shared" si="11"/>
        <v>45</v>
      </c>
      <c r="L45" s="27">
        <f t="shared" si="11"/>
        <v>78</v>
      </c>
      <c r="M45" s="27">
        <f t="shared" si="11"/>
        <v>64</v>
      </c>
      <c r="N45" s="27">
        <f t="shared" si="11"/>
        <v>105</v>
      </c>
      <c r="O45" s="27">
        <f t="shared" si="11"/>
        <v>36</v>
      </c>
      <c r="P45" s="27">
        <f t="shared" si="11"/>
        <v>69</v>
      </c>
    </row>
    <row r="46" spans="2:17" ht="24" customHeight="1" x14ac:dyDescent="0.45">
      <c r="B46" s="100" t="s">
        <v>102</v>
      </c>
      <c r="C46" s="139" t="e">
        <f t="shared" si="10"/>
        <v>#N/A</v>
      </c>
      <c r="D46" s="140" t="e">
        <f t="shared" si="10"/>
        <v>#N/A</v>
      </c>
      <c r="E46" s="141">
        <f t="shared" si="11"/>
        <v>281</v>
      </c>
      <c r="F46" s="141">
        <f t="shared" si="11"/>
        <v>255</v>
      </c>
      <c r="G46" s="141">
        <f t="shared" si="11"/>
        <v>0</v>
      </c>
      <c r="H46" s="141">
        <f t="shared" si="11"/>
        <v>235</v>
      </c>
      <c r="I46" s="141">
        <f t="shared" si="11"/>
        <v>293</v>
      </c>
      <c r="J46" s="141">
        <f t="shared" si="11"/>
        <v>436</v>
      </c>
      <c r="K46" s="141">
        <f t="shared" si="11"/>
        <v>245</v>
      </c>
      <c r="L46" s="141">
        <f t="shared" si="11"/>
        <v>403</v>
      </c>
      <c r="M46" s="141">
        <f t="shared" si="11"/>
        <v>383</v>
      </c>
      <c r="N46" s="141">
        <f t="shared" si="11"/>
        <v>466</v>
      </c>
      <c r="O46" s="141">
        <f t="shared" si="11"/>
        <v>191</v>
      </c>
      <c r="P46" s="141">
        <f t="shared" si="11"/>
        <v>354</v>
      </c>
      <c r="Q46" s="101"/>
    </row>
    <row r="47" spans="2:17" ht="24" customHeight="1" x14ac:dyDescent="0.45">
      <c r="B47" s="96" t="s">
        <v>103</v>
      </c>
      <c r="C47" s="137" t="e">
        <f t="shared" si="10"/>
        <v>#N/A</v>
      </c>
      <c r="D47" s="138" t="e">
        <f t="shared" si="10"/>
        <v>#N/A</v>
      </c>
      <c r="E47" s="27">
        <f t="shared" si="11"/>
        <v>20</v>
      </c>
      <c r="F47" s="27">
        <f t="shared" si="11"/>
        <v>24</v>
      </c>
      <c r="G47" s="27">
        <f t="shared" si="11"/>
        <v>0</v>
      </c>
      <c r="H47" s="27">
        <f t="shared" si="11"/>
        <v>33</v>
      </c>
      <c r="I47" s="27">
        <f t="shared" si="11"/>
        <v>27</v>
      </c>
      <c r="J47" s="27">
        <f t="shared" si="11"/>
        <v>56</v>
      </c>
      <c r="K47" s="27">
        <f t="shared" si="11"/>
        <v>34</v>
      </c>
      <c r="L47" s="27">
        <f t="shared" si="11"/>
        <v>30</v>
      </c>
      <c r="M47" s="27">
        <f t="shared" si="11"/>
        <v>35</v>
      </c>
      <c r="N47" s="27">
        <f t="shared" si="11"/>
        <v>35</v>
      </c>
      <c r="O47" s="27">
        <f t="shared" si="11"/>
        <v>9</v>
      </c>
      <c r="P47" s="27">
        <f t="shared" si="11"/>
        <v>13</v>
      </c>
    </row>
    <row r="48" spans="2:17" ht="24" customHeight="1" x14ac:dyDescent="0.45">
      <c r="B48" s="100" t="s">
        <v>104</v>
      </c>
      <c r="C48" s="139" t="e">
        <f t="shared" si="10"/>
        <v>#N/A</v>
      </c>
      <c r="D48" s="140" t="e">
        <f t="shared" si="10"/>
        <v>#N/A</v>
      </c>
      <c r="E48" s="141">
        <f t="shared" si="11"/>
        <v>180</v>
      </c>
      <c r="F48" s="141">
        <f t="shared" si="11"/>
        <v>137</v>
      </c>
      <c r="G48" s="141">
        <f t="shared" si="11"/>
        <v>0</v>
      </c>
      <c r="H48" s="141">
        <f t="shared" si="11"/>
        <v>158</v>
      </c>
      <c r="I48" s="141">
        <f t="shared" si="11"/>
        <v>175</v>
      </c>
      <c r="J48" s="141">
        <f t="shared" si="11"/>
        <v>247</v>
      </c>
      <c r="K48" s="141">
        <f t="shared" si="11"/>
        <v>117</v>
      </c>
      <c r="L48" s="141">
        <f t="shared" si="11"/>
        <v>207</v>
      </c>
      <c r="M48" s="141">
        <f t="shared" si="11"/>
        <v>210</v>
      </c>
      <c r="N48" s="141">
        <f t="shared" si="11"/>
        <v>272</v>
      </c>
      <c r="O48" s="141">
        <f t="shared" si="11"/>
        <v>109</v>
      </c>
      <c r="P48" s="141">
        <f t="shared" si="11"/>
        <v>172</v>
      </c>
      <c r="Q48" s="101"/>
    </row>
    <row r="49" spans="2:17" ht="24" customHeight="1" x14ac:dyDescent="0.45">
      <c r="B49" s="96" t="s">
        <v>105</v>
      </c>
      <c r="C49" s="137" t="e">
        <f t="shared" si="10"/>
        <v>#N/A</v>
      </c>
      <c r="D49" s="138" t="e">
        <f t="shared" si="10"/>
        <v>#N/A</v>
      </c>
      <c r="E49" s="27">
        <f t="shared" si="11"/>
        <v>0</v>
      </c>
      <c r="F49" s="27">
        <f t="shared" si="11"/>
        <v>0</v>
      </c>
      <c r="G49" s="27">
        <f t="shared" si="11"/>
        <v>0</v>
      </c>
      <c r="H49" s="27">
        <f t="shared" si="11"/>
        <v>0</v>
      </c>
      <c r="I49" s="27">
        <f t="shared" si="11"/>
        <v>0</v>
      </c>
      <c r="J49" s="27">
        <f t="shared" si="11"/>
        <v>0</v>
      </c>
      <c r="K49" s="27">
        <f t="shared" si="11"/>
        <v>0</v>
      </c>
      <c r="L49" s="27">
        <f t="shared" si="11"/>
        <v>0</v>
      </c>
      <c r="M49" s="27">
        <f t="shared" si="11"/>
        <v>0</v>
      </c>
      <c r="N49" s="27">
        <f t="shared" si="11"/>
        <v>0</v>
      </c>
      <c r="O49" s="27">
        <f t="shared" si="11"/>
        <v>0</v>
      </c>
      <c r="P49" s="27">
        <f t="shared" si="11"/>
        <v>0</v>
      </c>
    </row>
    <row r="50" spans="2:17" ht="24" customHeight="1" x14ac:dyDescent="0.45">
      <c r="B50" s="100" t="s">
        <v>106</v>
      </c>
      <c r="C50" s="139" t="e">
        <f t="shared" si="10"/>
        <v>#N/A</v>
      </c>
      <c r="D50" s="140" t="e">
        <f t="shared" si="10"/>
        <v>#N/A</v>
      </c>
      <c r="E50" s="141">
        <f t="shared" si="11"/>
        <v>1</v>
      </c>
      <c r="F50" s="141">
        <f t="shared" si="11"/>
        <v>1</v>
      </c>
      <c r="G50" s="141">
        <f t="shared" si="11"/>
        <v>0</v>
      </c>
      <c r="H50" s="141">
        <f t="shared" si="11"/>
        <v>1</v>
      </c>
      <c r="I50" s="141">
        <f t="shared" si="11"/>
        <v>3</v>
      </c>
      <c r="J50" s="141">
        <f t="shared" si="11"/>
        <v>5</v>
      </c>
      <c r="K50" s="141">
        <f t="shared" si="11"/>
        <v>1</v>
      </c>
      <c r="L50" s="141">
        <f t="shared" si="11"/>
        <v>1</v>
      </c>
      <c r="M50" s="141">
        <f t="shared" si="11"/>
        <v>0</v>
      </c>
      <c r="N50" s="141">
        <f t="shared" si="11"/>
        <v>0</v>
      </c>
      <c r="O50" s="141">
        <f t="shared" si="11"/>
        <v>0</v>
      </c>
      <c r="P50" s="141">
        <f t="shared" si="11"/>
        <v>0</v>
      </c>
      <c r="Q50" s="101"/>
    </row>
    <row r="51" spans="2:17" ht="24" customHeight="1" x14ac:dyDescent="0.45">
      <c r="B51" s="96" t="s">
        <v>107</v>
      </c>
      <c r="C51" s="137" t="e">
        <f t="shared" si="10"/>
        <v>#N/A</v>
      </c>
      <c r="D51" s="138" t="e">
        <f t="shared" si="10"/>
        <v>#N/A</v>
      </c>
      <c r="E51" s="141">
        <f t="shared" si="11"/>
        <v>0</v>
      </c>
      <c r="F51" s="141">
        <f t="shared" si="11"/>
        <v>0</v>
      </c>
      <c r="G51" s="141">
        <f t="shared" si="11"/>
        <v>0</v>
      </c>
      <c r="H51" s="141">
        <f t="shared" si="11"/>
        <v>0</v>
      </c>
      <c r="I51" s="141">
        <f t="shared" si="11"/>
        <v>0</v>
      </c>
      <c r="J51" s="141">
        <f t="shared" si="11"/>
        <v>0</v>
      </c>
      <c r="K51" s="141">
        <f t="shared" si="11"/>
        <v>0</v>
      </c>
      <c r="L51" s="141">
        <f t="shared" si="11"/>
        <v>0</v>
      </c>
      <c r="M51" s="141">
        <f t="shared" si="11"/>
        <v>0</v>
      </c>
      <c r="N51" s="141">
        <f t="shared" si="11"/>
        <v>0</v>
      </c>
      <c r="O51" s="141">
        <f t="shared" si="11"/>
        <v>0</v>
      </c>
      <c r="P51" s="141">
        <f t="shared" si="11"/>
        <v>0</v>
      </c>
      <c r="Q51" s="101"/>
    </row>
    <row r="52" spans="2:17" ht="24" customHeight="1" x14ac:dyDescent="0.45">
      <c r="B52" s="96" t="s">
        <v>108</v>
      </c>
      <c r="C52" s="137" t="e">
        <f t="shared" si="10"/>
        <v>#N/A</v>
      </c>
      <c r="D52" s="138" t="e">
        <f t="shared" si="10"/>
        <v>#N/A</v>
      </c>
      <c r="E52" s="141">
        <f t="shared" si="11"/>
        <v>0</v>
      </c>
      <c r="F52" s="141">
        <f t="shared" si="11"/>
        <v>1</v>
      </c>
      <c r="G52" s="141">
        <f t="shared" si="11"/>
        <v>0</v>
      </c>
      <c r="H52" s="141">
        <f t="shared" si="11"/>
        <v>3</v>
      </c>
      <c r="I52" s="141">
        <f t="shared" si="11"/>
        <v>3</v>
      </c>
      <c r="J52" s="141">
        <f t="shared" si="11"/>
        <v>6</v>
      </c>
      <c r="K52" s="141">
        <f t="shared" si="11"/>
        <v>3</v>
      </c>
      <c r="L52" s="141">
        <f t="shared" si="11"/>
        <v>0</v>
      </c>
      <c r="M52" s="141">
        <f t="shared" si="11"/>
        <v>0</v>
      </c>
      <c r="N52" s="141">
        <f t="shared" si="11"/>
        <v>0</v>
      </c>
      <c r="O52" s="141">
        <f t="shared" si="11"/>
        <v>0</v>
      </c>
      <c r="P52" s="141">
        <f t="shared" si="11"/>
        <v>0</v>
      </c>
    </row>
    <row r="53" spans="2:17" ht="24" customHeight="1" x14ac:dyDescent="0.45">
      <c r="B53" s="100" t="s">
        <v>109</v>
      </c>
      <c r="C53" s="139" t="e">
        <f t="shared" si="10"/>
        <v>#N/A</v>
      </c>
      <c r="D53" s="140" t="e">
        <f t="shared" si="10"/>
        <v>#N/A</v>
      </c>
      <c r="E53" s="141">
        <f t="shared" si="11"/>
        <v>5</v>
      </c>
      <c r="F53" s="141">
        <f t="shared" si="11"/>
        <v>8</v>
      </c>
      <c r="G53" s="141">
        <f t="shared" si="11"/>
        <v>0</v>
      </c>
      <c r="H53" s="141">
        <f t="shared" si="11"/>
        <v>8</v>
      </c>
      <c r="I53" s="141">
        <f t="shared" si="11"/>
        <v>13</v>
      </c>
      <c r="J53" s="141">
        <f t="shared" si="11"/>
        <v>9</v>
      </c>
      <c r="K53" s="141">
        <f t="shared" si="11"/>
        <v>4</v>
      </c>
      <c r="L53" s="141">
        <f t="shared" si="11"/>
        <v>0</v>
      </c>
      <c r="M53" s="141">
        <f t="shared" si="11"/>
        <v>0</v>
      </c>
      <c r="N53" s="141">
        <f t="shared" si="11"/>
        <v>0</v>
      </c>
      <c r="O53" s="141">
        <f t="shared" si="11"/>
        <v>0</v>
      </c>
      <c r="P53" s="141">
        <f t="shared" si="11"/>
        <v>0</v>
      </c>
      <c r="Q53" s="101"/>
    </row>
    <row r="54" spans="2:17" ht="24" customHeight="1" x14ac:dyDescent="0.45">
      <c r="B54" s="96" t="s">
        <v>110</v>
      </c>
      <c r="C54" s="137" t="e">
        <f t="shared" si="10"/>
        <v>#N/A</v>
      </c>
      <c r="D54" s="138" t="e">
        <f t="shared" si="10"/>
        <v>#N/A</v>
      </c>
      <c r="E54" s="141">
        <f t="shared" si="11"/>
        <v>7</v>
      </c>
      <c r="F54" s="141">
        <f t="shared" si="11"/>
        <v>2</v>
      </c>
      <c r="G54" s="141">
        <f t="shared" si="11"/>
        <v>0</v>
      </c>
      <c r="H54" s="141">
        <f t="shared" si="11"/>
        <v>7</v>
      </c>
      <c r="I54" s="141">
        <f t="shared" si="11"/>
        <v>13</v>
      </c>
      <c r="J54" s="141">
        <f t="shared" si="11"/>
        <v>10</v>
      </c>
      <c r="K54" s="141">
        <f t="shared" si="11"/>
        <v>5</v>
      </c>
      <c r="L54" s="141">
        <f t="shared" si="11"/>
        <v>0</v>
      </c>
      <c r="M54" s="141">
        <f t="shared" si="11"/>
        <v>0</v>
      </c>
      <c r="N54" s="141">
        <f t="shared" si="11"/>
        <v>0</v>
      </c>
      <c r="O54" s="141">
        <f t="shared" si="11"/>
        <v>0</v>
      </c>
      <c r="P54" s="141">
        <f t="shared" si="11"/>
        <v>0</v>
      </c>
      <c r="Q54" s="101"/>
    </row>
    <row r="56" spans="2:17" x14ac:dyDescent="0.45">
      <c r="B56" s="280" t="s">
        <v>144</v>
      </c>
      <c r="C56" s="281"/>
      <c r="D56" s="281"/>
      <c r="E56" s="281"/>
      <c r="F56" s="281"/>
      <c r="G56" s="281"/>
      <c r="H56" s="282"/>
      <c r="I56" s="106"/>
    </row>
    <row r="57" spans="2:17" x14ac:dyDescent="0.45">
      <c r="B57" s="309" t="s">
        <v>429</v>
      </c>
      <c r="C57" s="284"/>
      <c r="D57" s="284"/>
      <c r="E57" s="284"/>
      <c r="F57" s="284"/>
      <c r="G57" s="284"/>
      <c r="H57" s="284"/>
      <c r="I57" s="285"/>
    </row>
    <row r="58" spans="2:17" x14ac:dyDescent="0.45">
      <c r="B58" s="286"/>
      <c r="C58" s="287"/>
      <c r="D58" s="287"/>
      <c r="E58" s="287"/>
      <c r="F58" s="287"/>
      <c r="G58" s="287"/>
      <c r="H58" s="287"/>
      <c r="I58" s="288"/>
    </row>
    <row r="59" spans="2:17" x14ac:dyDescent="0.45">
      <c r="B59" s="286"/>
      <c r="C59" s="287"/>
      <c r="D59" s="287"/>
      <c r="E59" s="287"/>
      <c r="F59" s="287"/>
      <c r="G59" s="287"/>
      <c r="H59" s="287"/>
      <c r="I59" s="288"/>
    </row>
    <row r="60" spans="2:17" x14ac:dyDescent="0.45">
      <c r="B60" s="286"/>
      <c r="C60" s="287"/>
      <c r="D60" s="287"/>
      <c r="E60" s="287"/>
      <c r="F60" s="287"/>
      <c r="G60" s="287"/>
      <c r="H60" s="287"/>
      <c r="I60" s="288"/>
    </row>
    <row r="61" spans="2:17" x14ac:dyDescent="0.45">
      <c r="B61" s="286"/>
      <c r="C61" s="287"/>
      <c r="D61" s="287"/>
      <c r="E61" s="287"/>
      <c r="F61" s="287"/>
      <c r="G61" s="287"/>
      <c r="H61" s="287"/>
      <c r="I61" s="288"/>
    </row>
    <row r="62" spans="2:17" x14ac:dyDescent="0.45">
      <c r="B62" s="286"/>
      <c r="C62" s="287"/>
      <c r="D62" s="287"/>
      <c r="E62" s="287"/>
      <c r="F62" s="287"/>
      <c r="G62" s="287"/>
      <c r="H62" s="287"/>
      <c r="I62" s="288"/>
    </row>
    <row r="63" spans="2:17" x14ac:dyDescent="0.45">
      <c r="B63" s="286"/>
      <c r="C63" s="287"/>
      <c r="D63" s="287"/>
      <c r="E63" s="287"/>
      <c r="F63" s="287"/>
      <c r="G63" s="287"/>
      <c r="H63" s="287"/>
      <c r="I63" s="288"/>
    </row>
    <row r="64" spans="2:17" x14ac:dyDescent="0.45">
      <c r="B64" s="286"/>
      <c r="C64" s="287"/>
      <c r="D64" s="287"/>
      <c r="E64" s="287"/>
      <c r="F64" s="287"/>
      <c r="G64" s="287"/>
      <c r="H64" s="287"/>
      <c r="I64" s="288"/>
    </row>
    <row r="65" spans="2:9" x14ac:dyDescent="0.45">
      <c r="B65" s="286"/>
      <c r="C65" s="287"/>
      <c r="D65" s="287"/>
      <c r="E65" s="287"/>
      <c r="F65" s="287"/>
      <c r="G65" s="287"/>
      <c r="H65" s="287"/>
      <c r="I65" s="288"/>
    </row>
    <row r="66" spans="2:9" x14ac:dyDescent="0.45">
      <c r="B66" s="286"/>
      <c r="C66" s="287"/>
      <c r="D66" s="287"/>
      <c r="E66" s="287"/>
      <c r="F66" s="287"/>
      <c r="G66" s="287"/>
      <c r="H66" s="287"/>
      <c r="I66" s="288"/>
    </row>
    <row r="67" spans="2:9" x14ac:dyDescent="0.45">
      <c r="B67" s="286"/>
      <c r="C67" s="287"/>
      <c r="D67" s="287"/>
      <c r="E67" s="287"/>
      <c r="F67" s="287"/>
      <c r="G67" s="287"/>
      <c r="H67" s="287"/>
      <c r="I67" s="288"/>
    </row>
    <row r="68" spans="2:9" x14ac:dyDescent="0.45">
      <c r="B68" s="286"/>
      <c r="C68" s="287"/>
      <c r="D68" s="287"/>
      <c r="E68" s="287"/>
      <c r="F68" s="287"/>
      <c r="G68" s="287"/>
      <c r="H68" s="287"/>
      <c r="I68" s="288"/>
    </row>
    <row r="69" spans="2:9" x14ac:dyDescent="0.45">
      <c r="B69" s="289"/>
      <c r="C69" s="290"/>
      <c r="D69" s="290"/>
      <c r="E69" s="290"/>
      <c r="F69" s="290"/>
      <c r="G69" s="290"/>
      <c r="H69" s="290"/>
      <c r="I69" s="291"/>
    </row>
  </sheetData>
  <mergeCells count="2">
    <mergeCell ref="B57:I69"/>
    <mergeCell ref="B56:H56"/>
  </mergeCells>
  <hyperlinks>
    <hyperlink ref="Q2" location="Dash2Excl" display="Dashboard &gt;" xr:uid="{DE5F4EBF-2E53-455F-8386-8442CAC42934}"/>
  </hyperlinks>
  <pageMargins left="0.7" right="0.7" top="0.75" bottom="0.75" header="0.3" footer="0.3"/>
  <pageSetup paperSize="9" orientation="portrait" r:id="rId1"/>
  <extLst>
    <ext xmlns:x14="http://schemas.microsoft.com/office/spreadsheetml/2009/9/main" uri="{05C60535-1F16-4fd2-B633-F4F36F0B64E0}">
      <x14:sparklineGroups xmlns:xm="http://schemas.microsoft.com/office/excel/2006/main">
        <x14:sparklineGroup displayEmptyCellsAs="gap" high="1" low="1" xr2:uid="{0171E396-3E59-4218-9236-9261CFF9D5F6}">
          <x14:colorSeries rgb="FF376092"/>
          <x14:colorNegative rgb="FFD00000"/>
          <x14:colorAxis rgb="FF000000"/>
          <x14:colorMarkers rgb="FFD00000"/>
          <x14:colorFirst rgb="FFD00000"/>
          <x14:colorLast rgb="FFD00000"/>
          <x14:colorHigh rgb="FFFF0000"/>
          <x14:colorLow rgb="FF00B050"/>
          <x14:sparklines>
            <x14:sparkline>
              <xm:f>'8 Exclusions'!E8:P8</xm:f>
              <xm:sqref>Q8</xm:sqref>
            </x14:sparkline>
          </x14:sparklines>
        </x14:sparklineGroup>
        <x14:sparklineGroup displayEmptyCellsAs="gap" high="1" low="1" xr2:uid="{D02276D0-394D-427F-9C08-FFC1E5058F44}">
          <x14:colorSeries rgb="FF376092"/>
          <x14:colorNegative rgb="FFD00000"/>
          <x14:colorAxis rgb="FF000000"/>
          <x14:colorMarkers rgb="FFD00000"/>
          <x14:colorFirst rgb="FFD00000"/>
          <x14:colorLast rgb="FFD00000"/>
          <x14:colorHigh rgb="FFFF0000"/>
          <x14:colorLow rgb="FF00B050"/>
          <x14:sparklines>
            <x14:sparkline>
              <xm:f>'8 Exclusions'!E9:P9</xm:f>
              <xm:sqref>Q9</xm:sqref>
            </x14:sparkline>
          </x14:sparklines>
        </x14:sparklineGroup>
        <x14:sparklineGroup displayEmptyCellsAs="gap" high="1" low="1" xr2:uid="{27FF7F53-C236-408F-866B-F9778D46D707}">
          <x14:colorSeries rgb="FF376092"/>
          <x14:colorNegative rgb="FFD00000"/>
          <x14:colorAxis rgb="FF000000"/>
          <x14:colorMarkers rgb="FFD00000"/>
          <x14:colorFirst rgb="FFD00000"/>
          <x14:colorLast rgb="FFD00000"/>
          <x14:colorHigh rgb="FFFF0000"/>
          <x14:colorLow rgb="FF00B050"/>
          <x14:sparklines>
            <x14:sparkline>
              <xm:f>'8 Exclusions'!E10:P10</xm:f>
              <xm:sqref>Q10</xm:sqref>
            </x14:sparkline>
          </x14:sparklines>
        </x14:sparklineGroup>
        <x14:sparklineGroup displayEmptyCellsAs="gap" high="1" low="1" xr2:uid="{67CC772E-1AFE-4FAA-BE03-0B4CE4A167CE}">
          <x14:colorSeries rgb="FF376092"/>
          <x14:colorNegative rgb="FFD00000"/>
          <x14:colorAxis rgb="FF000000"/>
          <x14:colorMarkers rgb="FFD00000"/>
          <x14:colorFirst rgb="FFD00000"/>
          <x14:colorLast rgb="FFD00000"/>
          <x14:colorHigh rgb="FFFF0000"/>
          <x14:colorLow rgb="FF00B050"/>
          <x14:sparklines>
            <x14:sparkline>
              <xm:f>'8 Exclusions'!E11:P11</xm:f>
              <xm:sqref>Q11</xm:sqref>
            </x14:sparkline>
          </x14:sparklines>
        </x14:sparklineGroup>
        <x14:sparklineGroup displayEmptyCellsAs="gap" high="1" low="1" xr2:uid="{9455AFA6-2DA7-4AE8-8356-34726243725E}">
          <x14:colorSeries rgb="FF376092"/>
          <x14:colorNegative rgb="FFD00000"/>
          <x14:colorAxis rgb="FF000000"/>
          <x14:colorMarkers rgb="FFD00000"/>
          <x14:colorFirst rgb="FFD00000"/>
          <x14:colorLast rgb="FFD00000"/>
          <x14:colorHigh rgb="FFFF0000"/>
          <x14:colorLow rgb="FF00B050"/>
          <x14:sparklines>
            <x14:sparkline>
              <xm:f>'8 Exclusions'!E12:P12</xm:f>
              <xm:sqref>Q12</xm:sqref>
            </x14:sparkline>
          </x14:sparklines>
        </x14:sparklineGroup>
        <x14:sparklineGroup displayEmptyCellsAs="gap" high="1" low="1" xr2:uid="{FD8D926B-62CD-4FB9-8B15-A685710B4E59}">
          <x14:colorSeries rgb="FF376092"/>
          <x14:colorNegative rgb="FFD00000"/>
          <x14:colorAxis rgb="FF000000"/>
          <x14:colorMarkers rgb="FFD00000"/>
          <x14:colorFirst rgb="FFD00000"/>
          <x14:colorLast rgb="FFD00000"/>
          <x14:colorHigh rgb="FFFF0000"/>
          <x14:colorLow rgb="FF00B050"/>
          <x14:sparklines>
            <x14:sparkline>
              <xm:f>'8 Exclusions'!E13:P13</xm:f>
              <xm:sqref>Q13</xm:sqref>
            </x14:sparkline>
          </x14:sparklines>
        </x14:sparklineGroup>
        <x14:sparklineGroup displayEmptyCellsAs="gap" high="1" low="1" xr2:uid="{CA39F3F2-9E6E-439A-B2A8-2646E69CAF52}">
          <x14:colorSeries rgb="FF376092"/>
          <x14:colorNegative rgb="FFD00000"/>
          <x14:colorAxis rgb="FF000000"/>
          <x14:colorMarkers rgb="FFD00000"/>
          <x14:colorFirst rgb="FFD00000"/>
          <x14:colorLast rgb="FFD00000"/>
          <x14:colorHigh rgb="FFFF0000"/>
          <x14:colorLow rgb="FF00B050"/>
          <x14:sparklines>
            <x14:sparkline>
              <xm:f>'8 Exclusions'!E14:P14</xm:f>
              <xm:sqref>Q14</xm:sqref>
            </x14:sparkline>
          </x14:sparklines>
        </x14:sparklineGroup>
        <x14:sparklineGroup displayEmptyCellsAs="gap" high="1" low="1" xr2:uid="{38F94C6E-E359-407B-972C-2F41EDDA8B91}">
          <x14:colorSeries rgb="FF376092"/>
          <x14:colorNegative rgb="FFD00000"/>
          <x14:colorAxis rgb="FF000000"/>
          <x14:colorMarkers rgb="FFD00000"/>
          <x14:colorFirst rgb="FFD00000"/>
          <x14:colorLast rgb="FFD00000"/>
          <x14:colorHigh rgb="FFFF0000"/>
          <x14:colorLow rgb="FF00B050"/>
          <x14:sparklines>
            <x14:sparkline>
              <xm:f>'8 Exclusions'!E15:P15</xm:f>
              <xm:sqref>Q15</xm:sqref>
            </x14:sparkline>
          </x14:sparklines>
        </x14:sparklineGroup>
        <x14:sparklineGroup displayEmptyCellsAs="gap" high="1" low="1" xr2:uid="{470FB699-4696-439E-91AF-F96ED932F7C0}">
          <x14:colorSeries rgb="FF376092"/>
          <x14:colorNegative rgb="FFD00000"/>
          <x14:colorAxis rgb="FF000000"/>
          <x14:colorMarkers rgb="FFD00000"/>
          <x14:colorFirst rgb="FFD00000"/>
          <x14:colorLast rgb="FFD00000"/>
          <x14:colorHigh rgb="FFFF0000"/>
          <x14:colorLow rgb="FF00B050"/>
          <x14:sparklines>
            <x14:sparkline>
              <xm:f>'8 Exclusions'!E16:P16</xm:f>
              <xm:sqref>Q16</xm:sqref>
            </x14:sparkline>
          </x14:sparklines>
        </x14:sparklineGroup>
        <x14:sparklineGroup displayEmptyCellsAs="gap" high="1" low="1" xr2:uid="{E4B0EB69-8443-4F32-B4F7-F9C5E914D5F9}">
          <x14:colorSeries rgb="FF376092"/>
          <x14:colorNegative rgb="FFD00000"/>
          <x14:colorAxis rgb="FF000000"/>
          <x14:colorMarkers rgb="FFD00000"/>
          <x14:colorFirst rgb="FFD00000"/>
          <x14:colorLast rgb="FFD00000"/>
          <x14:colorHigh rgb="FFFF0000"/>
          <x14:colorLow rgb="FF00B050"/>
          <x14:sparklines>
            <x14:sparkline>
              <xm:f>'8 Exclusions'!E17:P17</xm:f>
              <xm:sqref>Q17</xm:sqref>
            </x14:sparkline>
          </x14:sparklines>
        </x14:sparklineGroup>
        <x14:sparklineGroup displayEmptyCellsAs="gap" high="1" low="1" xr2:uid="{1FF012F9-BA92-4E48-9BC9-C753FB505103}">
          <x14:colorSeries rgb="FF376092"/>
          <x14:colorNegative rgb="FFD00000"/>
          <x14:colorAxis rgb="FF000000"/>
          <x14:colorMarkers rgb="FFD00000"/>
          <x14:colorFirst rgb="FFD00000"/>
          <x14:colorLast rgb="FFD00000"/>
          <x14:colorHigh rgb="FFFF0000"/>
          <x14:colorLow rgb="FF00B050"/>
          <x14:sparklines>
            <x14:sparkline>
              <xm:f>'8 Exclusions'!E18:P18</xm:f>
              <xm:sqref>Q18</xm:sqref>
            </x14:sparkline>
          </x14:sparklines>
        </x14:sparklineGroup>
        <x14:sparklineGroup displayEmptyCellsAs="gap" high="1" low="1" xr2:uid="{BCC6DE7B-65A7-4099-AE5E-C797A86C4F0A}">
          <x14:colorSeries rgb="FF376092"/>
          <x14:colorNegative rgb="FFD00000"/>
          <x14:colorAxis rgb="FF000000"/>
          <x14:colorMarkers rgb="FFD00000"/>
          <x14:colorFirst rgb="FFD00000"/>
          <x14:colorLast rgb="FFD00000"/>
          <x14:colorHigh rgb="FFFF0000"/>
          <x14:colorLow rgb="FF00B050"/>
          <x14:sparklines>
            <x14:sparkline>
              <xm:f>'8 Exclusions'!E19:P19</xm:f>
              <xm:sqref>Q19</xm:sqref>
            </x14:sparkline>
          </x14:sparklines>
        </x14:sparklineGroup>
        <x14:sparklineGroup displayEmptyCellsAs="gap" high="1" low="1" xr2:uid="{FE0B85B8-2359-4AAC-B4BF-76454F4E296B}">
          <x14:colorSeries rgb="FF376092"/>
          <x14:colorNegative rgb="FFD00000"/>
          <x14:colorAxis rgb="FF000000"/>
          <x14:colorMarkers rgb="FFD00000"/>
          <x14:colorFirst rgb="FFD00000"/>
          <x14:colorLast rgb="FFD00000"/>
          <x14:colorHigh rgb="FFFF0000"/>
          <x14:colorLow rgb="FF00B050"/>
          <x14:sparklines>
            <x14:sparkline>
              <xm:f>'8 Exclusions'!E20:P20</xm:f>
              <xm:sqref>Q20</xm:sqref>
            </x14:sparkline>
          </x14:sparklines>
        </x14:sparklineGroup>
        <x14:sparklineGroup displayEmptyCellsAs="gap" high="1" low="1" xr2:uid="{CBDD709E-97C3-4DFA-A062-2B773AA23260}">
          <x14:colorSeries rgb="FF376092"/>
          <x14:colorNegative rgb="FFD00000"/>
          <x14:colorAxis rgb="FF000000"/>
          <x14:colorMarkers rgb="FFD00000"/>
          <x14:colorFirst rgb="FFD00000"/>
          <x14:colorLast rgb="FFD00000"/>
          <x14:colorHigh rgb="FFFF0000"/>
          <x14:colorLow rgb="FF00B050"/>
          <x14:sparklines>
            <x14:sparkline>
              <xm:f>'8 Exclusions'!E21:P21</xm:f>
              <xm:sqref>Q21</xm:sqref>
            </x14:sparkline>
          </x14:sparklines>
        </x14:sparklineGroup>
        <x14:sparklineGroup displayEmptyCellsAs="gap" high="1" low="1" xr2:uid="{2A32BAC3-2B8A-4F2A-9B65-3F10C3D4C9F8}">
          <x14:colorSeries rgb="FF376092"/>
          <x14:colorNegative rgb="FFD00000"/>
          <x14:colorAxis rgb="FF000000"/>
          <x14:colorMarkers rgb="FFD00000"/>
          <x14:colorFirst rgb="FFD00000"/>
          <x14:colorLast rgb="FFD00000"/>
          <x14:colorHigh rgb="FFFF0000"/>
          <x14:colorLow rgb="FF00B050"/>
          <x14:sparklines>
            <x14:sparkline>
              <xm:f>'8 Exclusions'!E22:P22</xm:f>
              <xm:sqref>Q22</xm:sqref>
            </x14:sparkline>
          </x14:sparklines>
        </x14:sparklineGroup>
        <x14:sparklineGroup displayEmptyCellsAs="gap" high="1" low="1" xr2:uid="{EC37E3E1-200D-46FC-8609-4CEFE7807FC4}">
          <x14:colorSeries rgb="FF376092"/>
          <x14:colorNegative rgb="FFD00000"/>
          <x14:colorAxis rgb="FF000000"/>
          <x14:colorMarkers rgb="FFD00000"/>
          <x14:colorFirst rgb="FFD00000"/>
          <x14:colorLast rgb="FFD00000"/>
          <x14:colorHigh rgb="FFFF0000"/>
          <x14:colorLow rgb="FF00B050"/>
          <x14:sparklines>
            <x14:sparkline>
              <xm:f>'8 Exclusions'!E23:P23</xm:f>
              <xm:sqref>Q23</xm:sqref>
            </x14:sparkline>
          </x14:sparklines>
        </x14:sparklineGroup>
        <x14:sparklineGroup displayEmptyCellsAs="gap" high="1" low="1" xr2:uid="{C186449F-CB94-45C4-A010-9ADC09525B20}">
          <x14:colorSeries rgb="FF376092"/>
          <x14:colorNegative rgb="FFD00000"/>
          <x14:colorAxis rgb="FF000000"/>
          <x14:colorMarkers rgb="FFD00000"/>
          <x14:colorFirst rgb="FFD00000"/>
          <x14:colorLast rgb="FFD00000"/>
          <x14:colorHigh rgb="FFFF0000"/>
          <x14:colorLow rgb="FF00B050"/>
          <x14:sparklines>
            <x14:sparkline>
              <xm:f>'8 Exclusions'!E24:P24</xm:f>
              <xm:sqref>Q24</xm:sqref>
            </x14:sparkline>
          </x14:sparklines>
        </x14:sparklineGroup>
        <x14:sparklineGroup displayEmptyCellsAs="gap" high="1" low="1" xr2:uid="{D0112357-CF4F-4424-B3EE-17562C19AD91}">
          <x14:colorSeries rgb="FF376092"/>
          <x14:colorNegative rgb="FFD00000"/>
          <x14:colorAxis rgb="FF000000"/>
          <x14:colorMarkers rgb="FFD00000"/>
          <x14:colorFirst rgb="FFD00000"/>
          <x14:colorLast rgb="FFD00000"/>
          <x14:colorHigh rgb="FFFF0000"/>
          <x14:colorLow rgb="FF00B050"/>
          <x14:sparklines>
            <x14:sparkline>
              <xm:f>'8 Exclusions'!E25:P25</xm:f>
              <xm:sqref>Q25</xm:sqref>
            </x14:sparkline>
          </x14:sparklines>
        </x14:sparklineGroup>
        <x14:sparklineGroup displayEmptyCellsAs="gap" high="1" low="1" xr2:uid="{41510785-9514-4517-A0E6-D171F32A156B}">
          <x14:colorSeries rgb="FF376092"/>
          <x14:colorNegative rgb="FFD00000"/>
          <x14:colorAxis rgb="FF000000"/>
          <x14:colorMarkers rgb="FFD00000"/>
          <x14:colorFirst rgb="FFD00000"/>
          <x14:colorLast rgb="FFD00000"/>
          <x14:colorHigh rgb="FFFF0000"/>
          <x14:colorLow rgb="FF00B050"/>
          <x14:sparklines>
            <x14:sparkline>
              <xm:f>'8 Exclusions'!E26:P26</xm:f>
              <xm:sqref>Q26</xm:sqref>
            </x14:sparkline>
          </x14:sparklines>
        </x14:sparklineGroup>
        <x14:sparklineGroup displayEmptyCellsAs="gap" high="1" low="1" xr2:uid="{88EFF88D-8F64-4C42-99C0-67AA9FF07946}">
          <x14:colorSeries rgb="FF376092"/>
          <x14:colorNegative rgb="FFD00000"/>
          <x14:colorAxis rgb="FF000000"/>
          <x14:colorMarkers rgb="FFD00000"/>
          <x14:colorFirst rgb="FFD00000"/>
          <x14:colorLast rgb="FFD00000"/>
          <x14:colorHigh rgb="FFFF0000"/>
          <x14:colorLow rgb="FF00B050"/>
          <x14:sparklines>
            <x14:sparkline>
              <xm:f>'8 Exclusions'!E27:P27</xm:f>
              <xm:sqref>Q27</xm:sqref>
            </x14:sparkline>
          </x14:sparklines>
        </x14:sparklineGroup>
        <x14:sparklineGroup displayEmptyCellsAs="gap" high="1" low="1" xr2:uid="{B43630A4-8DF8-49B1-A1F2-5406D7F06A0D}">
          <x14:colorSeries rgb="FF376092"/>
          <x14:colorNegative rgb="FFD00000"/>
          <x14:colorAxis rgb="FF000000"/>
          <x14:colorMarkers rgb="FFD00000"/>
          <x14:colorFirst rgb="FFD00000"/>
          <x14:colorLast rgb="FFD00000"/>
          <x14:colorHigh rgb="FFFF0000"/>
          <x14:colorLow rgb="FF00B050"/>
          <x14:sparklines>
            <x14:sparkline>
              <xm:f>'8 Exclusions'!E29:P29</xm:f>
              <xm:sqref>Q29</xm:sqref>
            </x14:sparkline>
          </x14:sparklines>
        </x14:sparklineGroup>
        <x14:sparklineGroup displayEmptyCellsAs="gap" high="1" low="1" xr2:uid="{B53AB1CA-A7C1-4E49-8B11-6437C3DDCFA5}">
          <x14:colorSeries rgb="FF376092"/>
          <x14:colorNegative rgb="FFD00000"/>
          <x14:colorAxis rgb="FF000000"/>
          <x14:colorMarkers rgb="FFD00000"/>
          <x14:colorFirst rgb="FFD00000"/>
          <x14:colorLast rgb="FFD00000"/>
          <x14:colorHigh rgb="FFFF0000"/>
          <x14:colorLow rgb="FF00B050"/>
          <x14:sparklines>
            <x14:sparkline>
              <xm:f>'8 Exclusions'!E30:P30</xm:f>
              <xm:sqref>Q30</xm:sqref>
            </x14:sparkline>
          </x14:sparklines>
        </x14:sparklineGroup>
        <x14:sparklineGroup displayEmptyCellsAs="gap" high="1" low="1" xr2:uid="{F30F1983-DD7D-4ECC-B71D-F4B9537EC4F5}">
          <x14:colorSeries rgb="FF376092"/>
          <x14:colorNegative rgb="FFD00000"/>
          <x14:colorAxis rgb="FF000000"/>
          <x14:colorMarkers rgb="FFD00000"/>
          <x14:colorFirst rgb="FFD00000"/>
          <x14:colorLast rgb="FFD00000"/>
          <x14:colorHigh rgb="FFFF0000"/>
          <x14:colorLow rgb="FF00B050"/>
          <x14:sparklines>
            <x14:sparkline>
              <xm:f>'8 Exclusions'!E31:P31</xm:f>
              <xm:sqref>Q31</xm:sqref>
            </x14:sparkline>
          </x14:sparklines>
        </x14:sparklineGroup>
        <x14:sparklineGroup displayEmptyCellsAs="gap" high="1" low="1" xr2:uid="{D941906F-B266-48F7-A6AE-0C029C504CBA}">
          <x14:colorSeries rgb="FF376092"/>
          <x14:colorNegative rgb="FFD00000"/>
          <x14:colorAxis rgb="FF000000"/>
          <x14:colorMarkers rgb="FFD00000"/>
          <x14:colorFirst rgb="FFD00000"/>
          <x14:colorLast rgb="FFD00000"/>
          <x14:colorHigh rgb="FFFF0000"/>
          <x14:colorLow rgb="FF00B050"/>
          <x14:sparklines>
            <x14:sparkline>
              <xm:f>'8 Exclusions'!E32:P32</xm:f>
              <xm:sqref>Q32</xm:sqref>
            </x14:sparkline>
          </x14:sparklines>
        </x14:sparklineGroup>
        <x14:sparklineGroup displayEmptyCellsAs="gap" high="1" low="1" xr2:uid="{F63AF1E2-53D6-46D1-9233-E49780C96D11}">
          <x14:colorSeries rgb="FF376092"/>
          <x14:colorNegative rgb="FFD00000"/>
          <x14:colorAxis rgb="FF000000"/>
          <x14:colorMarkers rgb="FFD00000"/>
          <x14:colorFirst rgb="FFD00000"/>
          <x14:colorLast rgb="FFD00000"/>
          <x14:colorHigh rgb="FFFF0000"/>
          <x14:colorLow rgb="FF00B050"/>
          <x14:sparklines>
            <x14:sparkline>
              <xm:f>'8 Exclusions'!E28:P28</xm:f>
              <xm:sqref>Q28</xm:sqref>
            </x14:sparkline>
          </x14:sparklines>
        </x14:sparklineGroup>
        <x14:sparklineGroup displayEmptyCellsAs="gap" high="1" low="1" xr2:uid="{B82415BA-2D70-4870-B977-92267F19B2A2}">
          <x14:colorSeries rgb="FF376092"/>
          <x14:colorNegative rgb="FFD00000"/>
          <x14:colorAxis rgb="FF000000"/>
          <x14:colorMarkers rgb="FFD00000"/>
          <x14:colorFirst rgb="FFD00000"/>
          <x14:colorLast rgb="FFD00000"/>
          <x14:colorHigh rgb="FFFF0000"/>
          <x14:colorLow rgb="FF00B050"/>
          <x14:sparklines>
            <x14:sparkline>
              <xm:f>'8 Exclusions'!E33:P33</xm:f>
              <xm:sqref>Q33</xm:sqref>
            </x14:sparkline>
          </x14:sparklines>
        </x14:sparklineGroup>
        <x14:sparklineGroup displayEmptyCellsAs="gap" high="1" low="1" xr2:uid="{89D703B8-3257-4ECF-BE62-E05804EA0E21}">
          <x14:colorSeries rgb="FF376092"/>
          <x14:colorNegative rgb="FFD00000"/>
          <x14:colorAxis rgb="FF000000"/>
          <x14:colorMarkers rgb="FFD00000"/>
          <x14:colorFirst rgb="FFD00000"/>
          <x14:colorLast rgb="FFD00000"/>
          <x14:colorHigh rgb="FFFF0000"/>
          <x14:colorLow rgb="FF00B050"/>
          <x14:sparklines>
            <x14:sparkline>
              <xm:f>'8 Exclusions'!E34:P34</xm:f>
              <xm:sqref>Q34</xm:sqref>
            </x14:sparkline>
          </x14:sparklines>
        </x14:sparklineGroup>
        <x14:sparklineGroup displayEmptyCellsAs="gap" high="1" low="1" xr2:uid="{BD4556B9-C7A6-46B5-BD4D-81808F1E09F5}">
          <x14:colorSeries rgb="FF376092"/>
          <x14:colorNegative rgb="FFD00000"/>
          <x14:colorAxis rgb="FF000000"/>
          <x14:colorMarkers rgb="FFD00000"/>
          <x14:colorFirst rgb="FFD00000"/>
          <x14:colorLast rgb="FFD00000"/>
          <x14:colorHigh rgb="FFFF0000"/>
          <x14:colorLow rgb="FF00B050"/>
          <x14:sparklines>
            <x14:sparkline>
              <xm:f>'8 Exclusions'!E36:P36</xm:f>
              <xm:sqref>Q36</xm:sqref>
            </x14:sparkline>
          </x14:sparklines>
        </x14:sparklineGroup>
        <x14:sparklineGroup displayEmptyCellsAs="gap" high="1" low="1" xr2:uid="{AFB6CD1F-EFF5-410E-BA3A-AAC00A12B618}">
          <x14:colorSeries rgb="FF376092"/>
          <x14:colorNegative rgb="FFD00000"/>
          <x14:colorAxis rgb="FF000000"/>
          <x14:colorMarkers rgb="FFD00000"/>
          <x14:colorFirst rgb="FFD00000"/>
          <x14:colorLast rgb="FFD00000"/>
          <x14:colorHigh rgb="FFFF0000"/>
          <x14:colorLow rgb="FF00B050"/>
          <x14:sparklines>
            <x14:sparkline>
              <xm:f>'8 Exclusions'!E42:P42</xm:f>
              <xm:sqref>Q42</xm:sqref>
            </x14:sparkline>
          </x14:sparklines>
        </x14:sparklineGroup>
        <x14:sparklineGroup displayEmptyCellsAs="gap" high="1" low="1" xr2:uid="{24130E18-5DA1-4723-883A-A8CD945BE344}">
          <x14:colorSeries rgb="FF376092"/>
          <x14:colorNegative rgb="FFD00000"/>
          <x14:colorAxis rgb="FF000000"/>
          <x14:colorMarkers rgb="FFD00000"/>
          <x14:colorFirst rgb="FFD00000"/>
          <x14:colorLast rgb="FFD00000"/>
          <x14:colorHigh rgb="FFFF0000"/>
          <x14:colorLow rgb="FF00B050"/>
          <x14:sparklines>
            <x14:sparkline>
              <xm:f>'8 Exclusions'!E43:P43</xm:f>
              <xm:sqref>Q43</xm:sqref>
            </x14:sparkline>
          </x14:sparklines>
        </x14:sparklineGroup>
        <x14:sparklineGroup displayEmptyCellsAs="gap" high="1" low="1" xr2:uid="{4FB0D5A7-9DB5-498E-A28D-C57B22C85985}">
          <x14:colorSeries rgb="FF376092"/>
          <x14:colorNegative rgb="FFD00000"/>
          <x14:colorAxis rgb="FF000000"/>
          <x14:colorMarkers rgb="FFD00000"/>
          <x14:colorFirst rgb="FFD00000"/>
          <x14:colorLast rgb="FFD00000"/>
          <x14:colorHigh rgb="FFFF0000"/>
          <x14:colorLow rgb="FF00B050"/>
          <x14:sparklines>
            <x14:sparkline>
              <xm:f>'8 Exclusions'!E44:P44</xm:f>
              <xm:sqref>Q44</xm:sqref>
            </x14:sparkline>
          </x14:sparklines>
        </x14:sparklineGroup>
        <x14:sparklineGroup displayEmptyCellsAs="gap" high="1" low="1" xr2:uid="{E741F7D9-233E-46A8-868E-ABFD8CCB3D0E}">
          <x14:colorSeries rgb="FF376092"/>
          <x14:colorNegative rgb="FFD00000"/>
          <x14:colorAxis rgb="FF000000"/>
          <x14:colorMarkers rgb="FFD00000"/>
          <x14:colorFirst rgb="FFD00000"/>
          <x14:colorLast rgb="FFD00000"/>
          <x14:colorHigh rgb="FFFF0000"/>
          <x14:colorLow rgb="FF00B050"/>
          <x14:sparklines>
            <x14:sparkline>
              <xm:f>'8 Exclusions'!E45:P45</xm:f>
              <xm:sqref>Q45</xm:sqref>
            </x14:sparkline>
          </x14:sparklines>
        </x14:sparklineGroup>
        <x14:sparklineGroup displayEmptyCellsAs="gap" high="1" low="1" xr2:uid="{8C9FE9B5-E9DD-43E6-8D75-BF523B43F178}">
          <x14:colorSeries rgb="FF376092"/>
          <x14:colorNegative rgb="FFD00000"/>
          <x14:colorAxis rgb="FF000000"/>
          <x14:colorMarkers rgb="FFD00000"/>
          <x14:colorFirst rgb="FFD00000"/>
          <x14:colorLast rgb="FFD00000"/>
          <x14:colorHigh rgb="FFFF0000"/>
          <x14:colorLow rgb="FF00B050"/>
          <x14:sparklines>
            <x14:sparkline>
              <xm:f>'8 Exclusions'!E46:P46</xm:f>
              <xm:sqref>Q46</xm:sqref>
            </x14:sparkline>
          </x14:sparklines>
        </x14:sparklineGroup>
        <x14:sparklineGroup displayEmptyCellsAs="gap" high="1" low="1" xr2:uid="{225AD7C5-9B5A-4012-BE69-0566A620DD1D}">
          <x14:colorSeries rgb="FF376092"/>
          <x14:colorNegative rgb="FFD00000"/>
          <x14:colorAxis rgb="FF000000"/>
          <x14:colorMarkers rgb="FFD00000"/>
          <x14:colorFirst rgb="FFD00000"/>
          <x14:colorLast rgb="FFD00000"/>
          <x14:colorHigh rgb="FFFF0000"/>
          <x14:colorLow rgb="FF00B050"/>
          <x14:sparklines>
            <x14:sparkline>
              <xm:f>'8 Exclusions'!E47:P47</xm:f>
              <xm:sqref>Q47</xm:sqref>
            </x14:sparkline>
          </x14:sparklines>
        </x14:sparklineGroup>
        <x14:sparklineGroup displayEmptyCellsAs="gap" high="1" low="1" xr2:uid="{2A8DDAAB-2BA8-4BD6-9EA8-42375EFF29EE}">
          <x14:colorSeries rgb="FF376092"/>
          <x14:colorNegative rgb="FFD00000"/>
          <x14:colorAxis rgb="FF000000"/>
          <x14:colorMarkers rgb="FFD00000"/>
          <x14:colorFirst rgb="FFD00000"/>
          <x14:colorLast rgb="FFD00000"/>
          <x14:colorHigh rgb="FFFF0000"/>
          <x14:colorLow rgb="FF00B050"/>
          <x14:sparklines>
            <x14:sparkline>
              <xm:f>'8 Exclusions'!E48:P48</xm:f>
              <xm:sqref>Q48</xm:sqref>
            </x14:sparkline>
          </x14:sparklines>
        </x14:sparklineGroup>
        <x14:sparklineGroup displayEmptyCellsAs="gap" high="1" low="1" xr2:uid="{9AE1C25F-173D-416F-9FB5-792FC9D05A71}">
          <x14:colorSeries rgb="FF376092"/>
          <x14:colorNegative rgb="FFD00000"/>
          <x14:colorAxis rgb="FF000000"/>
          <x14:colorMarkers rgb="FFD00000"/>
          <x14:colorFirst rgb="FFD00000"/>
          <x14:colorLast rgb="FFD00000"/>
          <x14:colorHigh rgb="FFFF0000"/>
          <x14:colorLow rgb="FF93D07B"/>
          <x14:sparklines>
            <x14:sparkline>
              <xm:f>'8 Exclusions'!E53:P53</xm:f>
              <xm:sqref>Q53</xm:sqref>
            </x14:sparkline>
          </x14:sparklines>
        </x14:sparklineGroup>
        <x14:sparklineGroup displayEmptyCellsAs="gap" high="1" low="1" xr2:uid="{5E5C7212-DD29-4B9C-A6D7-B7720359E3FC}">
          <x14:colorSeries rgb="FF376092"/>
          <x14:colorNegative rgb="FFD00000"/>
          <x14:colorAxis rgb="FF000000"/>
          <x14:colorMarkers rgb="FFD00000"/>
          <x14:colorFirst rgb="FFD00000"/>
          <x14:colorLast rgb="FFD00000"/>
          <x14:colorHigh rgb="FFFF0000"/>
          <x14:colorLow rgb="FF93D07B"/>
          <x14:sparklines>
            <x14:sparkline>
              <xm:f>'8 Exclusions'!E52:P52</xm:f>
              <xm:sqref>Q52</xm:sqref>
            </x14:sparkline>
          </x14:sparklines>
        </x14:sparklineGroup>
        <x14:sparklineGroup displayEmptyCellsAs="gap" high="1" low="1" xr2:uid="{38130C10-ABE2-435A-9686-AECAFA3079A1}">
          <x14:colorSeries rgb="FF376092"/>
          <x14:colorNegative rgb="FFD00000"/>
          <x14:colorAxis rgb="FF000000"/>
          <x14:colorMarkers rgb="FFD00000"/>
          <x14:colorFirst rgb="FFD00000"/>
          <x14:colorLast rgb="FFD00000"/>
          <x14:colorHigh rgb="FFFF0000"/>
          <x14:colorLow rgb="FF00B050"/>
          <x14:sparklines>
            <x14:sparkline>
              <xm:f>'8 Exclusions'!E50:P50</xm:f>
              <xm:sqref>Q50</xm:sqref>
            </x14:sparkline>
          </x14:sparklines>
        </x14:sparklineGroup>
        <x14:sparklineGroup displayEmptyCellsAs="gap" high="1" low="1" xr2:uid="{64A7D395-3F64-403E-9945-5EA3AE8B6D80}">
          <x14:colorSeries rgb="FF376092"/>
          <x14:colorNegative rgb="FFD00000"/>
          <x14:colorAxis rgb="FF000000"/>
          <x14:colorMarkers rgb="FFD00000"/>
          <x14:colorFirst rgb="FFD00000"/>
          <x14:colorLast rgb="FFD00000"/>
          <x14:colorHigh rgb="FFFF0000"/>
          <x14:colorLow rgb="FF92D050"/>
          <x14:sparklines>
            <x14:sparkline>
              <xm:f>'8 Exclusions'!E39:P39</xm:f>
              <xm:sqref>Q39</xm:sqref>
            </x14:sparkline>
          </x14:sparklines>
        </x14:sparklineGroup>
        <x14:sparklineGroup displayEmptyCellsAs="gap" high="1" low="1" xr2:uid="{29A45FC5-770A-44A5-ABA1-A4EC9F0B041E}">
          <x14:colorSeries rgb="FF376092"/>
          <x14:colorNegative rgb="FFD00000"/>
          <x14:colorAxis rgb="FF000000"/>
          <x14:colorMarkers rgb="FFD00000"/>
          <x14:colorFirst rgb="FFD00000"/>
          <x14:colorLast rgb="FFD00000"/>
          <x14:colorHigh rgb="FFFF0000"/>
          <x14:colorLow rgb="FF92D050"/>
          <x14:sparklines>
            <x14:sparkline>
              <xm:f>'8 Exclusions'!E40:P40</xm:f>
              <xm:sqref>Q40</xm:sqref>
            </x14:sparkline>
          </x14:sparklines>
        </x14:sparklineGroup>
        <x14:sparklineGroup displayEmptyCellsAs="gap" high="1" low="1" xr2:uid="{25334272-31FF-4F4C-B8C0-5A48C9E560EB}">
          <x14:colorSeries rgb="FF376092"/>
          <x14:colorNegative rgb="FFD00000"/>
          <x14:colorAxis rgb="FF000000"/>
          <x14:colorMarkers rgb="FFD00000"/>
          <x14:colorFirst rgb="FFD00000"/>
          <x14:colorLast rgb="FFD00000"/>
          <x14:colorHigh rgb="FFFF0000"/>
          <x14:colorLow rgb="FF93D07B"/>
          <x14:sparklines>
            <x14:sparkline>
              <xm:f>'8 Exclusions'!E54:P54</xm:f>
              <xm:sqref>Q54</xm:sqref>
            </x14:sparkline>
          </x14:sparklines>
        </x14:sparklineGroup>
      </x14:sparklineGroup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DFEDAC1AD5C24CAE9AED668465E4B4" ma:contentTypeVersion="7" ma:contentTypeDescription="Create a new document." ma:contentTypeScope="" ma:versionID="1b6eae37cbe0d28af466d1ff1a9a8df8">
  <xsd:schema xmlns:xsd="http://www.w3.org/2001/XMLSchema" xmlns:xs="http://www.w3.org/2001/XMLSchema" xmlns:p="http://schemas.microsoft.com/office/2006/metadata/properties" xmlns:ns2="304f2935-d4b9-4a2b-aa8f-c513b5eef475" xmlns:ns3="2a9e3364-73c5-4a8c-b5df-1f4e5270de29" targetNamespace="http://schemas.microsoft.com/office/2006/metadata/properties" ma:root="true" ma:fieldsID="d02750157fa2f3a338259abf44c1427a" ns2:_="" ns3:_="">
    <xsd:import namespace="304f2935-d4b9-4a2b-aa8f-c513b5eef475"/>
    <xsd:import namespace="2a9e3364-73c5-4a8c-b5df-1f4e5270de2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4f2935-d4b9-4a2b-aa8f-c513b5eef4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a9e3364-73c5-4a8c-b5df-1f4e5270de2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62B9D7-ABC0-4605-859D-658A78F06E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4f2935-d4b9-4a2b-aa8f-c513b5eef475"/>
    <ds:schemaRef ds:uri="2a9e3364-73c5-4a8c-b5df-1f4e5270de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1D99DC-20CC-4C72-942A-F596FDAC3F9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3298E30-6A4D-44C1-8F29-3CAAE16E97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23</vt:i4>
      </vt:variant>
    </vt:vector>
  </HeadingPairs>
  <TitlesOfParts>
    <vt:vector size="37" baseType="lpstr">
      <vt:lpstr>Glossary</vt:lpstr>
      <vt:lpstr>Dashboard</vt:lpstr>
      <vt:lpstr>Monthly Data</vt:lpstr>
      <vt:lpstr>AnnualData</vt:lpstr>
      <vt:lpstr>2&amp;3 Education</vt:lpstr>
      <vt:lpstr>4&amp;7 EHCPs</vt:lpstr>
      <vt:lpstr>EHCP data</vt:lpstr>
      <vt:lpstr>Attainment Data</vt:lpstr>
      <vt:lpstr>8 Exclusions</vt:lpstr>
      <vt:lpstr>Exclusion Data</vt:lpstr>
      <vt:lpstr>9 NEET</vt:lpstr>
      <vt:lpstr>NEET Data</vt:lpstr>
      <vt:lpstr>14 Local Offer</vt:lpstr>
      <vt:lpstr>LocalOfferData</vt:lpstr>
      <vt:lpstr>AnnualDATA</vt:lpstr>
      <vt:lpstr>AnnualReview</vt:lpstr>
      <vt:lpstr>Dash2Acc2Assm</vt:lpstr>
      <vt:lpstr>Dash2Acc2Serv</vt:lpstr>
      <vt:lpstr>Dash2AnnRev</vt:lpstr>
      <vt:lpstr>Dash2Educatio</vt:lpstr>
      <vt:lpstr>Dash2EHCP</vt:lpstr>
      <vt:lpstr>Dash2Excl</vt:lpstr>
      <vt:lpstr>Dash2Neet</vt:lpstr>
      <vt:lpstr>Dash2SENDid</vt:lpstr>
      <vt:lpstr>DashToLO</vt:lpstr>
      <vt:lpstr>EHCPMonthly</vt:lpstr>
      <vt:lpstr>ExclusionMonth</vt:lpstr>
      <vt:lpstr>KPI14Lo</vt:lpstr>
      <vt:lpstr>KPI2and3</vt:lpstr>
      <vt:lpstr>KPI4and7</vt:lpstr>
      <vt:lpstr>KPI8exc</vt:lpstr>
      <vt:lpstr>KPI9NEET</vt:lpstr>
      <vt:lpstr>LocalOfferMonth</vt:lpstr>
      <vt:lpstr>LocalOfferRolling</vt:lpstr>
      <vt:lpstr>NEETRolling</vt:lpstr>
      <vt:lpstr>NEETSuffENG</vt:lpstr>
      <vt:lpstr>Rolling12Month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Diane Norman</dc:creator>
  <cp:keywords/>
  <dc:description/>
  <cp:lastModifiedBy>Wendy Allen</cp:lastModifiedBy>
  <cp:revision/>
  <dcterms:created xsi:type="dcterms:W3CDTF">2022-12-16T10:14:03Z</dcterms:created>
  <dcterms:modified xsi:type="dcterms:W3CDTF">2023-07-14T14:48:12Z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0x010100FEDFEDAC1AD5C24CAE9AED668465E4B4</vt:lpwstr>
  </property>
</Properties>
</file>