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Z:\Accounting Services\Schools Accountancy Team\CFR\2022-23\"/>
    </mc:Choice>
  </mc:AlternateContent>
  <xr:revisionPtr revIDLastSave="0" documentId="8_{5F5C4B0F-8375-4772-B29C-40366AA4F980}" xr6:coauthVersionLast="47" xr6:coauthVersionMax="47" xr10:uidLastSave="{00000000-0000-0000-0000-000000000000}"/>
  <bookViews>
    <workbookView xWindow="-120" yWindow="-120" windowWidth="29040" windowHeight="15840" tabRatio="674" firstSheet="2" activeTab="2" xr2:uid="{2A837415-6282-4C50-BA83-B8142C9ED07E}"/>
  </bookViews>
  <sheets>
    <sheet name="CFR HEADERS" sheetId="1" state="hidden" r:id="rId1"/>
    <sheet name="carry forward data" sheetId="5" state="hidden" r:id="rId2"/>
    <sheet name="CFR RETURN" sheetId="7" r:id="rId3"/>
  </sheets>
  <externalReferences>
    <externalReference r:id="rId4"/>
    <externalReference r:id="rId5"/>
    <externalReference r:id="rId6"/>
    <externalReference r:id="rId7"/>
  </externalReferences>
  <definedNames>
    <definedName name="_xlnm._FilterDatabase" localSheetId="0" hidden="1">'CFR HEADERS'!$A$6:$HZ$108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F82" i="1" l="1"/>
  <c r="FJ47" i="1"/>
  <c r="HM8" i="1"/>
  <c r="GY110" i="1"/>
  <c r="HN103" i="1" l="1"/>
  <c r="HN89" i="1"/>
  <c r="HN81" i="1"/>
  <c r="HN40" i="1"/>
  <c r="HN20" i="1"/>
  <c r="FH107" i="1" l="1"/>
  <c r="HD107" i="1"/>
  <c r="FJ62" i="1"/>
  <c r="FW66" i="1"/>
  <c r="GB66" i="1"/>
  <c r="GA66" i="1"/>
  <c r="FZ66" i="1"/>
  <c r="FX66" i="1"/>
  <c r="FB66" i="1"/>
  <c r="HD47" i="1" l="1"/>
  <c r="GT106" i="1"/>
  <c r="GT19" i="1"/>
  <c r="E96" i="7"/>
  <c r="E92" i="7"/>
  <c r="E90" i="7"/>
  <c r="E71" i="7"/>
  <c r="FK9" i="1"/>
  <c r="FA14" i="1"/>
  <c r="D6" i="7" l="1"/>
  <c r="HD19" i="1"/>
  <c r="HN9" i="1" l="1"/>
  <c r="HN10" i="1"/>
  <c r="HN11" i="1"/>
  <c r="HN12" i="1"/>
  <c r="HN14" i="1"/>
  <c r="HN16" i="1"/>
  <c r="HN17" i="1"/>
  <c r="HN18" i="1"/>
  <c r="HN21" i="1"/>
  <c r="HN22" i="1"/>
  <c r="HN23" i="1"/>
  <c r="HN24" i="1"/>
  <c r="HN25" i="1"/>
  <c r="HN26" i="1"/>
  <c r="HN27" i="1"/>
  <c r="HN28" i="1"/>
  <c r="HN29" i="1"/>
  <c r="HN30" i="1"/>
  <c r="HN31" i="1"/>
  <c r="HN32" i="1"/>
  <c r="HN33" i="1"/>
  <c r="HN34" i="1"/>
  <c r="HN35" i="1"/>
  <c r="HN36" i="1"/>
  <c r="HN37" i="1"/>
  <c r="HN38" i="1"/>
  <c r="HN39" i="1"/>
  <c r="HN41" i="1"/>
  <c r="HN42" i="1"/>
  <c r="HN43" i="1"/>
  <c r="HN44" i="1"/>
  <c r="HN48" i="1"/>
  <c r="HN49" i="1"/>
  <c r="HN50" i="1"/>
  <c r="HN51" i="1"/>
  <c r="HN52" i="1"/>
  <c r="HN53" i="1"/>
  <c r="HN56" i="1"/>
  <c r="HN57" i="1"/>
  <c r="HN58" i="1"/>
  <c r="HN59" i="1"/>
  <c r="HN60" i="1"/>
  <c r="HN61" i="1"/>
  <c r="HN62" i="1"/>
  <c r="HN63" i="1"/>
  <c r="HN64" i="1"/>
  <c r="HN65" i="1"/>
  <c r="HN66" i="1"/>
  <c r="HN67" i="1"/>
  <c r="HN68" i="1"/>
  <c r="HN69" i="1"/>
  <c r="HN70" i="1"/>
  <c r="HN71" i="1"/>
  <c r="HN72" i="1"/>
  <c r="HN73" i="1"/>
  <c r="HN74" i="1"/>
  <c r="HN77" i="1"/>
  <c r="HN78" i="1"/>
  <c r="HN79" i="1"/>
  <c r="HN80" i="1"/>
  <c r="HN82" i="1"/>
  <c r="HN83" i="1"/>
  <c r="HN84" i="1"/>
  <c r="HN85" i="1"/>
  <c r="HN86" i="1"/>
  <c r="HN87" i="1"/>
  <c r="HN88" i="1"/>
  <c r="HN90" i="1"/>
  <c r="HN91" i="1"/>
  <c r="HN92" i="1"/>
  <c r="HN93" i="1"/>
  <c r="HN94" i="1"/>
  <c r="HN95" i="1"/>
  <c r="HN96" i="1"/>
  <c r="HN97" i="1"/>
  <c r="HN98" i="1"/>
  <c r="HN99" i="1"/>
  <c r="HN100" i="1"/>
  <c r="HN101" i="1"/>
  <c r="HN102" i="1"/>
  <c r="HN104" i="1"/>
  <c r="HN105" i="1"/>
  <c r="HN107" i="1"/>
  <c r="HN108" i="1"/>
  <c r="HN8" i="1"/>
  <c r="E189" i="5"/>
  <c r="G189" i="5" s="1"/>
  <c r="FA62" i="1" l="1"/>
  <c r="HM9" i="1"/>
  <c r="HM10" i="1"/>
  <c r="HM11" i="1"/>
  <c r="HM12" i="1"/>
  <c r="HM13" i="1"/>
  <c r="HM14" i="1"/>
  <c r="HM15" i="1"/>
  <c r="HM16" i="1"/>
  <c r="HM17" i="1"/>
  <c r="HM18" i="1"/>
  <c r="HM20" i="1"/>
  <c r="HM21" i="1"/>
  <c r="HM22" i="1"/>
  <c r="HM23" i="1"/>
  <c r="HM24" i="1"/>
  <c r="HM25" i="1"/>
  <c r="HM26" i="1"/>
  <c r="HM27" i="1"/>
  <c r="HM28" i="1"/>
  <c r="HM29" i="1"/>
  <c r="HM30" i="1"/>
  <c r="HM31" i="1"/>
  <c r="HM32" i="1"/>
  <c r="HM33" i="1"/>
  <c r="HM34" i="1"/>
  <c r="HM35" i="1"/>
  <c r="HM36" i="1"/>
  <c r="HM37" i="1"/>
  <c r="HM38" i="1"/>
  <c r="HM39" i="1"/>
  <c r="HM40" i="1"/>
  <c r="HM41" i="1"/>
  <c r="HM42" i="1"/>
  <c r="HM43" i="1"/>
  <c r="HM44" i="1"/>
  <c r="HM45" i="1"/>
  <c r="HM46" i="1"/>
  <c r="HM47" i="1"/>
  <c r="HM48" i="1"/>
  <c r="HM49" i="1"/>
  <c r="HM50" i="1"/>
  <c r="HM51" i="1"/>
  <c r="HM52" i="1"/>
  <c r="HM53" i="1"/>
  <c r="HM54" i="1"/>
  <c r="HM56" i="1"/>
  <c r="HM57" i="1"/>
  <c r="HM58" i="1"/>
  <c r="HM59" i="1"/>
  <c r="HM60" i="1"/>
  <c r="HM61" i="1"/>
  <c r="HM62" i="1"/>
  <c r="HM63" i="1"/>
  <c r="HM64" i="1"/>
  <c r="HM65" i="1"/>
  <c r="HM66" i="1"/>
  <c r="HM67" i="1"/>
  <c r="HM68" i="1"/>
  <c r="HM69" i="1"/>
  <c r="HM70" i="1"/>
  <c r="HM71" i="1"/>
  <c r="HM72" i="1"/>
  <c r="HM73" i="1"/>
  <c r="HM74" i="1"/>
  <c r="HM75" i="1"/>
  <c r="HM76" i="1"/>
  <c r="HM77" i="1"/>
  <c r="HM78" i="1"/>
  <c r="HM79" i="1"/>
  <c r="HM80" i="1"/>
  <c r="HM81" i="1"/>
  <c r="HM82" i="1"/>
  <c r="HM83" i="1"/>
  <c r="HM84" i="1"/>
  <c r="HM85" i="1"/>
  <c r="HM86" i="1"/>
  <c r="HM87" i="1"/>
  <c r="HM88" i="1"/>
  <c r="HM89" i="1"/>
  <c r="HM90" i="1"/>
  <c r="HM91" i="1"/>
  <c r="HM92" i="1"/>
  <c r="HM93" i="1"/>
  <c r="HM94" i="1"/>
  <c r="HM95" i="1"/>
  <c r="HM96" i="1"/>
  <c r="HM97" i="1"/>
  <c r="HM98" i="1"/>
  <c r="HM99" i="1"/>
  <c r="HM100" i="1"/>
  <c r="HM101" i="1"/>
  <c r="HM102" i="1"/>
  <c r="HM103" i="1"/>
  <c r="HM104" i="1"/>
  <c r="HM105" i="1"/>
  <c r="HM108" i="1"/>
  <c r="EY9" i="1"/>
  <c r="IC9" i="1" s="1"/>
  <c r="EY10" i="1"/>
  <c r="IC10" i="1" s="1"/>
  <c r="EY11" i="1"/>
  <c r="IC11" i="1" s="1"/>
  <c r="EY12" i="1"/>
  <c r="IC12" i="1" s="1"/>
  <c r="EY13" i="1"/>
  <c r="IC13" i="1" s="1"/>
  <c r="EY14" i="1"/>
  <c r="IC14" i="1" s="1"/>
  <c r="EY15" i="1"/>
  <c r="IC15" i="1" s="1"/>
  <c r="EY16" i="1"/>
  <c r="IC16" i="1" s="1"/>
  <c r="EY17" i="1"/>
  <c r="IC17" i="1" s="1"/>
  <c r="EY18" i="1"/>
  <c r="IC18" i="1" s="1"/>
  <c r="EY19" i="1"/>
  <c r="IC19" i="1" s="1"/>
  <c r="EY20" i="1"/>
  <c r="IC20" i="1" s="1"/>
  <c r="EY21" i="1"/>
  <c r="IC21" i="1" s="1"/>
  <c r="EY22" i="1"/>
  <c r="IC22" i="1" s="1"/>
  <c r="EY23" i="1"/>
  <c r="IC23" i="1" s="1"/>
  <c r="EY24" i="1"/>
  <c r="IC24" i="1" s="1"/>
  <c r="EY25" i="1"/>
  <c r="IC25" i="1" s="1"/>
  <c r="EY26" i="1"/>
  <c r="IC26" i="1" s="1"/>
  <c r="EY27" i="1"/>
  <c r="IC27" i="1" s="1"/>
  <c r="EY28" i="1"/>
  <c r="IC28" i="1" s="1"/>
  <c r="EY29" i="1"/>
  <c r="IC29" i="1" s="1"/>
  <c r="EY30" i="1"/>
  <c r="IC30" i="1" s="1"/>
  <c r="EY31" i="1"/>
  <c r="IC31" i="1" s="1"/>
  <c r="EY32" i="1"/>
  <c r="IC32" i="1" s="1"/>
  <c r="EY33" i="1"/>
  <c r="IC33" i="1" s="1"/>
  <c r="EY34" i="1"/>
  <c r="IC34" i="1" s="1"/>
  <c r="EY35" i="1"/>
  <c r="IC35" i="1" s="1"/>
  <c r="EY36" i="1"/>
  <c r="IC36" i="1" s="1"/>
  <c r="EY37" i="1"/>
  <c r="IC37" i="1" s="1"/>
  <c r="EY38" i="1"/>
  <c r="IC38" i="1" s="1"/>
  <c r="EY39" i="1"/>
  <c r="IC39" i="1" s="1"/>
  <c r="EY40" i="1"/>
  <c r="IC40" i="1" s="1"/>
  <c r="EY41" i="1"/>
  <c r="IC41" i="1" s="1"/>
  <c r="EY42" i="1"/>
  <c r="IC42" i="1" s="1"/>
  <c r="EY43" i="1"/>
  <c r="IC43" i="1" s="1"/>
  <c r="EY44" i="1"/>
  <c r="IC44" i="1" s="1"/>
  <c r="EY45" i="1"/>
  <c r="IC45" i="1" s="1"/>
  <c r="EY46" i="1"/>
  <c r="IC46" i="1" s="1"/>
  <c r="EY47" i="1"/>
  <c r="IC47" i="1" s="1"/>
  <c r="EY48" i="1"/>
  <c r="IC48" i="1" s="1"/>
  <c r="EY49" i="1"/>
  <c r="EY50" i="1"/>
  <c r="IC50" i="1" s="1"/>
  <c r="EY51" i="1"/>
  <c r="IC51" i="1" s="1"/>
  <c r="EY52" i="1"/>
  <c r="IC52" i="1" s="1"/>
  <c r="EY53" i="1"/>
  <c r="IC53" i="1" s="1"/>
  <c r="EY54" i="1"/>
  <c r="IC54" i="1" s="1"/>
  <c r="EY55" i="1"/>
  <c r="IC55" i="1" s="1"/>
  <c r="EY56" i="1"/>
  <c r="IC56" i="1" s="1"/>
  <c r="EY57" i="1"/>
  <c r="IC57" i="1" s="1"/>
  <c r="EY58" i="1"/>
  <c r="IC58" i="1" s="1"/>
  <c r="EY59" i="1"/>
  <c r="IC59" i="1" s="1"/>
  <c r="EY60" i="1"/>
  <c r="IC60" i="1" s="1"/>
  <c r="EY61" i="1"/>
  <c r="IC61" i="1" s="1"/>
  <c r="EY62" i="1"/>
  <c r="IC62" i="1" s="1"/>
  <c r="EY63" i="1"/>
  <c r="IC63" i="1" s="1"/>
  <c r="EY64" i="1"/>
  <c r="IC64" i="1" s="1"/>
  <c r="EY65" i="1"/>
  <c r="IC65" i="1" s="1"/>
  <c r="EY66" i="1"/>
  <c r="IC66" i="1" s="1"/>
  <c r="EY67" i="1"/>
  <c r="IC67" i="1" s="1"/>
  <c r="EY68" i="1"/>
  <c r="IC68" i="1" s="1"/>
  <c r="EY69" i="1"/>
  <c r="IC69" i="1" s="1"/>
  <c r="EY70" i="1"/>
  <c r="IC70" i="1" s="1"/>
  <c r="EY71" i="1"/>
  <c r="IC71" i="1" s="1"/>
  <c r="EY72" i="1"/>
  <c r="IC72" i="1" s="1"/>
  <c r="EY73" i="1"/>
  <c r="IC73" i="1" s="1"/>
  <c r="EY74" i="1"/>
  <c r="IC74" i="1" s="1"/>
  <c r="EY75" i="1"/>
  <c r="IC75" i="1" s="1"/>
  <c r="EY76" i="1"/>
  <c r="IC76" i="1" s="1"/>
  <c r="EY77" i="1"/>
  <c r="IC77" i="1" s="1"/>
  <c r="EY78" i="1"/>
  <c r="IC78" i="1" s="1"/>
  <c r="EY79" i="1"/>
  <c r="IC79" i="1" s="1"/>
  <c r="EY80" i="1"/>
  <c r="IC80" i="1" s="1"/>
  <c r="EY81" i="1"/>
  <c r="IC81" i="1" s="1"/>
  <c r="EY82" i="1"/>
  <c r="IC82" i="1" s="1"/>
  <c r="EY83" i="1"/>
  <c r="IC83" i="1" s="1"/>
  <c r="EY84" i="1"/>
  <c r="IC84" i="1" s="1"/>
  <c r="EY85" i="1"/>
  <c r="IC85" i="1" s="1"/>
  <c r="EY86" i="1"/>
  <c r="IC86" i="1" s="1"/>
  <c r="EY87" i="1"/>
  <c r="IC87" i="1" s="1"/>
  <c r="EY88" i="1"/>
  <c r="IC88" i="1" s="1"/>
  <c r="EY89" i="1"/>
  <c r="IC89" i="1" s="1"/>
  <c r="EY90" i="1"/>
  <c r="IC90" i="1" s="1"/>
  <c r="EY91" i="1"/>
  <c r="IC91" i="1" s="1"/>
  <c r="EY92" i="1"/>
  <c r="IC92" i="1" s="1"/>
  <c r="EY93" i="1"/>
  <c r="IC93" i="1" s="1"/>
  <c r="EY94" i="1"/>
  <c r="IC94" i="1" s="1"/>
  <c r="EY95" i="1"/>
  <c r="IC95" i="1" s="1"/>
  <c r="EY96" i="1"/>
  <c r="IC96" i="1" s="1"/>
  <c r="EY97" i="1"/>
  <c r="IC97" i="1" s="1"/>
  <c r="EY98" i="1"/>
  <c r="IC98" i="1" s="1"/>
  <c r="EY99" i="1"/>
  <c r="IC99" i="1" s="1"/>
  <c r="EY100" i="1"/>
  <c r="IC100" i="1" s="1"/>
  <c r="EY101" i="1"/>
  <c r="IC101" i="1" s="1"/>
  <c r="EY102" i="1"/>
  <c r="IC102" i="1" s="1"/>
  <c r="EY103" i="1"/>
  <c r="IC103" i="1" s="1"/>
  <c r="EY104" i="1"/>
  <c r="IC104" i="1" s="1"/>
  <c r="EY105" i="1"/>
  <c r="IC105" i="1" s="1"/>
  <c r="EY106" i="1"/>
  <c r="IC106" i="1" s="1"/>
  <c r="EY107" i="1"/>
  <c r="IC107" i="1" s="1"/>
  <c r="EY108" i="1"/>
  <c r="IC108" i="1" s="1"/>
  <c r="EY8" i="1"/>
  <c r="IC8" i="1" s="1"/>
  <c r="E85" i="7" l="1"/>
  <c r="E14" i="7"/>
  <c r="E80" i="7" s="1"/>
  <c r="IC49" i="1"/>
  <c r="HE9" i="1"/>
  <c r="HE10" i="1"/>
  <c r="HE11" i="1"/>
  <c r="HE12" i="1"/>
  <c r="HE13" i="1"/>
  <c r="HE14" i="1"/>
  <c r="HE15" i="1"/>
  <c r="HE16" i="1"/>
  <c r="HE17" i="1"/>
  <c r="HE18" i="1"/>
  <c r="HE19" i="1"/>
  <c r="HE20" i="1"/>
  <c r="HE21" i="1"/>
  <c r="HE22" i="1"/>
  <c r="HE23" i="1"/>
  <c r="HE24" i="1"/>
  <c r="HE25" i="1"/>
  <c r="HE26" i="1"/>
  <c r="HE27" i="1"/>
  <c r="HE28" i="1"/>
  <c r="HE29" i="1"/>
  <c r="HE30" i="1"/>
  <c r="HE31" i="1"/>
  <c r="HE32" i="1"/>
  <c r="HE33" i="1"/>
  <c r="HE34" i="1"/>
  <c r="HE35" i="1"/>
  <c r="HE36" i="1"/>
  <c r="HE37" i="1"/>
  <c r="HE38" i="1"/>
  <c r="HE39" i="1"/>
  <c r="HE40" i="1"/>
  <c r="HE41" i="1"/>
  <c r="HE42" i="1"/>
  <c r="HE43" i="1"/>
  <c r="HE44" i="1"/>
  <c r="HE45" i="1"/>
  <c r="HE46" i="1"/>
  <c r="HE47" i="1"/>
  <c r="HE48" i="1"/>
  <c r="HE49" i="1"/>
  <c r="HE50" i="1"/>
  <c r="HE51" i="1"/>
  <c r="HE52" i="1"/>
  <c r="HE53" i="1"/>
  <c r="HE54" i="1"/>
  <c r="HE55" i="1"/>
  <c r="HE56" i="1"/>
  <c r="HE57" i="1"/>
  <c r="HE58" i="1"/>
  <c r="HE59" i="1"/>
  <c r="HE60" i="1"/>
  <c r="HE61" i="1"/>
  <c r="HE62" i="1"/>
  <c r="HE63" i="1"/>
  <c r="HE64" i="1"/>
  <c r="HE65" i="1"/>
  <c r="HE66" i="1"/>
  <c r="HE67" i="1"/>
  <c r="HE68" i="1"/>
  <c r="HE69" i="1"/>
  <c r="HE70" i="1"/>
  <c r="HE71" i="1"/>
  <c r="HE72" i="1"/>
  <c r="HE73" i="1"/>
  <c r="HE74" i="1"/>
  <c r="HE75" i="1"/>
  <c r="HE76" i="1"/>
  <c r="HE77" i="1"/>
  <c r="HE78" i="1"/>
  <c r="HE79" i="1"/>
  <c r="HE80" i="1"/>
  <c r="HE81" i="1"/>
  <c r="HE82" i="1"/>
  <c r="HE83" i="1"/>
  <c r="HE84" i="1"/>
  <c r="HE85" i="1"/>
  <c r="HE86" i="1"/>
  <c r="HE87" i="1"/>
  <c r="HE88" i="1"/>
  <c r="HE89" i="1"/>
  <c r="HE90" i="1"/>
  <c r="HE91" i="1"/>
  <c r="HE93" i="1"/>
  <c r="HE94" i="1"/>
  <c r="HE95" i="1"/>
  <c r="HE96" i="1"/>
  <c r="HE97" i="1"/>
  <c r="HE98" i="1"/>
  <c r="HE99" i="1"/>
  <c r="HE100" i="1"/>
  <c r="HE101" i="1"/>
  <c r="HE102" i="1"/>
  <c r="HE103" i="1"/>
  <c r="HE104" i="1"/>
  <c r="HE106" i="1"/>
  <c r="HE107" i="1"/>
  <c r="HE108" i="1"/>
  <c r="HE8" i="1"/>
  <c r="GT9" i="1"/>
  <c r="GT10" i="1"/>
  <c r="GT11" i="1"/>
  <c r="GT12" i="1"/>
  <c r="GT13" i="1"/>
  <c r="GT14" i="1"/>
  <c r="GT15" i="1"/>
  <c r="GT16" i="1"/>
  <c r="GT17" i="1"/>
  <c r="GT18" i="1"/>
  <c r="GT20" i="1"/>
  <c r="GT21" i="1"/>
  <c r="GT22" i="1"/>
  <c r="GT23" i="1"/>
  <c r="GT24" i="1"/>
  <c r="GT25" i="1"/>
  <c r="GT26" i="1"/>
  <c r="GT27" i="1"/>
  <c r="GT28" i="1"/>
  <c r="GT29" i="1"/>
  <c r="GT30" i="1"/>
  <c r="GT31" i="1"/>
  <c r="GT32" i="1"/>
  <c r="GT33" i="1"/>
  <c r="GT34" i="1"/>
  <c r="GT35" i="1"/>
  <c r="GT36" i="1"/>
  <c r="GT37" i="1"/>
  <c r="GT38" i="1"/>
  <c r="GT39" i="1"/>
  <c r="GT40" i="1"/>
  <c r="GT41" i="1"/>
  <c r="GT42" i="1"/>
  <c r="GT43" i="1"/>
  <c r="GT44" i="1"/>
  <c r="GT45" i="1"/>
  <c r="GT46" i="1"/>
  <c r="GT47" i="1"/>
  <c r="GT48" i="1"/>
  <c r="GT49" i="1"/>
  <c r="GT50" i="1"/>
  <c r="GT51" i="1"/>
  <c r="GT52" i="1"/>
  <c r="GT53" i="1"/>
  <c r="GT54" i="1"/>
  <c r="GT55" i="1"/>
  <c r="GT56" i="1"/>
  <c r="GT57" i="1"/>
  <c r="GT58" i="1"/>
  <c r="GT59" i="1"/>
  <c r="GT60" i="1"/>
  <c r="GT61" i="1"/>
  <c r="GT62" i="1"/>
  <c r="GT63" i="1"/>
  <c r="GT64" i="1"/>
  <c r="GT65" i="1"/>
  <c r="GT66" i="1"/>
  <c r="GT67" i="1"/>
  <c r="GT68" i="1"/>
  <c r="GT69" i="1"/>
  <c r="GT70" i="1"/>
  <c r="GT71" i="1"/>
  <c r="GT72" i="1"/>
  <c r="GT73" i="1"/>
  <c r="GT74" i="1"/>
  <c r="GT75" i="1"/>
  <c r="GT76" i="1"/>
  <c r="GT77" i="1"/>
  <c r="GT78" i="1"/>
  <c r="GT79" i="1"/>
  <c r="GT80" i="1"/>
  <c r="GT81" i="1"/>
  <c r="GT82" i="1"/>
  <c r="GT83" i="1"/>
  <c r="GT84" i="1"/>
  <c r="GT85" i="1"/>
  <c r="GT86" i="1"/>
  <c r="GT87" i="1"/>
  <c r="GT88" i="1"/>
  <c r="GT89" i="1"/>
  <c r="GT90" i="1"/>
  <c r="GT91" i="1"/>
  <c r="GT92" i="1"/>
  <c r="GT93" i="1"/>
  <c r="GT94" i="1"/>
  <c r="GT96" i="1"/>
  <c r="GT97" i="1"/>
  <c r="GT98" i="1"/>
  <c r="GT99" i="1"/>
  <c r="GT100" i="1"/>
  <c r="GT101" i="1"/>
  <c r="GT102" i="1"/>
  <c r="GT103" i="1"/>
  <c r="GT104" i="1"/>
  <c r="GT105" i="1"/>
  <c r="GT108" i="1"/>
  <c r="GT8" i="1"/>
  <c r="FW9" i="1"/>
  <c r="FX9" i="1"/>
  <c r="FZ9" i="1"/>
  <c r="GA9" i="1"/>
  <c r="GB9" i="1"/>
  <c r="GF9" i="1"/>
  <c r="GG9" i="1"/>
  <c r="GH9" i="1"/>
  <c r="GJ9" i="1"/>
  <c r="GK9" i="1"/>
  <c r="GL9" i="1"/>
  <c r="GM9" i="1"/>
  <c r="GN9" i="1"/>
  <c r="GP9" i="1"/>
  <c r="GQ9" i="1"/>
  <c r="GR9" i="1"/>
  <c r="GS9" i="1"/>
  <c r="GU9" i="1"/>
  <c r="GV9" i="1"/>
  <c r="GW9" i="1"/>
  <c r="GX9" i="1"/>
  <c r="GZ9" i="1"/>
  <c r="HA9" i="1"/>
  <c r="HB9" i="1"/>
  <c r="HC9" i="1"/>
  <c r="FW10" i="1"/>
  <c r="FX10" i="1"/>
  <c r="FZ10" i="1"/>
  <c r="GA10" i="1"/>
  <c r="GB10" i="1"/>
  <c r="GF10" i="1"/>
  <c r="GG10" i="1"/>
  <c r="GH10" i="1"/>
  <c r="GJ10" i="1"/>
  <c r="GK10" i="1"/>
  <c r="GL10" i="1"/>
  <c r="GM10" i="1"/>
  <c r="GN10" i="1"/>
  <c r="GP10" i="1"/>
  <c r="GQ10" i="1"/>
  <c r="GR10" i="1"/>
  <c r="GS10" i="1"/>
  <c r="GU10" i="1"/>
  <c r="GV10" i="1"/>
  <c r="GW10" i="1"/>
  <c r="GX10" i="1"/>
  <c r="GZ10" i="1"/>
  <c r="HA10" i="1"/>
  <c r="HB10" i="1"/>
  <c r="HC10" i="1"/>
  <c r="FW11" i="1"/>
  <c r="FX11" i="1"/>
  <c r="FZ11" i="1"/>
  <c r="GA11" i="1"/>
  <c r="GB11" i="1"/>
  <c r="GF11" i="1"/>
  <c r="GG11" i="1"/>
  <c r="GH11" i="1"/>
  <c r="GJ11" i="1"/>
  <c r="GK11" i="1"/>
  <c r="GL11" i="1"/>
  <c r="GM11" i="1"/>
  <c r="GN11" i="1"/>
  <c r="GP11" i="1"/>
  <c r="GQ11" i="1"/>
  <c r="GR11" i="1"/>
  <c r="GS11" i="1"/>
  <c r="GU11" i="1"/>
  <c r="GV11" i="1"/>
  <c r="GW11" i="1"/>
  <c r="GX11" i="1"/>
  <c r="GZ11" i="1"/>
  <c r="HA11" i="1"/>
  <c r="HB11" i="1"/>
  <c r="HC11" i="1"/>
  <c r="FW12" i="1"/>
  <c r="FX12" i="1"/>
  <c r="FZ12" i="1"/>
  <c r="GA12" i="1"/>
  <c r="GB12" i="1"/>
  <c r="GF12" i="1"/>
  <c r="GG12" i="1"/>
  <c r="GH12" i="1"/>
  <c r="GJ12" i="1"/>
  <c r="GK12" i="1"/>
  <c r="GL12" i="1"/>
  <c r="GM12" i="1"/>
  <c r="GN12" i="1"/>
  <c r="GP12" i="1"/>
  <c r="GQ12" i="1"/>
  <c r="GR12" i="1"/>
  <c r="GS12" i="1"/>
  <c r="GU12" i="1"/>
  <c r="GV12" i="1"/>
  <c r="GW12" i="1"/>
  <c r="GX12" i="1"/>
  <c r="GZ12" i="1"/>
  <c r="HA12" i="1"/>
  <c r="HB12" i="1"/>
  <c r="HC12" i="1"/>
  <c r="FW13" i="1"/>
  <c r="FX13" i="1"/>
  <c r="FZ13" i="1"/>
  <c r="GA13" i="1"/>
  <c r="GB13" i="1"/>
  <c r="GF13" i="1"/>
  <c r="GG13" i="1"/>
  <c r="GH13" i="1"/>
  <c r="GJ13" i="1"/>
  <c r="GK13" i="1"/>
  <c r="GL13" i="1"/>
  <c r="GM13" i="1"/>
  <c r="GN13" i="1"/>
  <c r="GP13" i="1"/>
  <c r="GQ13" i="1"/>
  <c r="GR13" i="1"/>
  <c r="GS13" i="1"/>
  <c r="GU13" i="1"/>
  <c r="GV13" i="1"/>
  <c r="GW13" i="1"/>
  <c r="GX13" i="1"/>
  <c r="GZ13" i="1"/>
  <c r="HA13" i="1"/>
  <c r="HB13" i="1"/>
  <c r="HC13" i="1"/>
  <c r="FW14" i="1"/>
  <c r="FX14" i="1"/>
  <c r="FZ14" i="1"/>
  <c r="GA14" i="1"/>
  <c r="GB14" i="1"/>
  <c r="GF14" i="1"/>
  <c r="GG14" i="1"/>
  <c r="GH14" i="1"/>
  <c r="GJ14" i="1"/>
  <c r="GK14" i="1"/>
  <c r="GL14" i="1"/>
  <c r="GM14" i="1"/>
  <c r="GN14" i="1"/>
  <c r="GP14" i="1"/>
  <c r="GQ14" i="1"/>
  <c r="GR14" i="1"/>
  <c r="GS14" i="1"/>
  <c r="GU14" i="1"/>
  <c r="GV14" i="1"/>
  <c r="GW14" i="1"/>
  <c r="GX14" i="1"/>
  <c r="GZ14" i="1"/>
  <c r="HA14" i="1"/>
  <c r="HB14" i="1"/>
  <c r="HC14" i="1"/>
  <c r="FW15" i="1"/>
  <c r="FX15" i="1"/>
  <c r="FZ15" i="1"/>
  <c r="GA15" i="1"/>
  <c r="GB15" i="1"/>
  <c r="GF15" i="1"/>
  <c r="GG15" i="1"/>
  <c r="GH15" i="1"/>
  <c r="GJ15" i="1"/>
  <c r="GK15" i="1"/>
  <c r="GL15" i="1"/>
  <c r="GM15" i="1"/>
  <c r="GN15" i="1"/>
  <c r="GP15" i="1"/>
  <c r="GQ15" i="1"/>
  <c r="GR15" i="1"/>
  <c r="GS15" i="1"/>
  <c r="GU15" i="1"/>
  <c r="GV15" i="1"/>
  <c r="GW15" i="1"/>
  <c r="GX15" i="1"/>
  <c r="GZ15" i="1"/>
  <c r="HA15" i="1"/>
  <c r="HB15" i="1"/>
  <c r="HC15" i="1"/>
  <c r="FW16" i="1"/>
  <c r="FX16" i="1"/>
  <c r="FZ16" i="1"/>
  <c r="GA16" i="1"/>
  <c r="GB16" i="1"/>
  <c r="GF16" i="1"/>
  <c r="GG16" i="1"/>
  <c r="GH16" i="1"/>
  <c r="GJ16" i="1"/>
  <c r="GK16" i="1"/>
  <c r="GL16" i="1"/>
  <c r="GM16" i="1"/>
  <c r="GN16" i="1"/>
  <c r="GP16" i="1"/>
  <c r="GQ16" i="1"/>
  <c r="GR16" i="1"/>
  <c r="GS16" i="1"/>
  <c r="GU16" i="1"/>
  <c r="GV16" i="1"/>
  <c r="GW16" i="1"/>
  <c r="GX16" i="1"/>
  <c r="GZ16" i="1"/>
  <c r="HA16" i="1"/>
  <c r="HB16" i="1"/>
  <c r="HC16" i="1"/>
  <c r="FW17" i="1"/>
  <c r="FX17" i="1"/>
  <c r="FZ17" i="1"/>
  <c r="GA17" i="1"/>
  <c r="GB17" i="1"/>
  <c r="GF17" i="1"/>
  <c r="GG17" i="1"/>
  <c r="GH17" i="1"/>
  <c r="GJ17" i="1"/>
  <c r="GK17" i="1"/>
  <c r="GL17" i="1"/>
  <c r="GM17" i="1"/>
  <c r="GN17" i="1"/>
  <c r="GP17" i="1"/>
  <c r="GQ17" i="1"/>
  <c r="GR17" i="1"/>
  <c r="GS17" i="1"/>
  <c r="GU17" i="1"/>
  <c r="GV17" i="1"/>
  <c r="GW17" i="1"/>
  <c r="GX17" i="1"/>
  <c r="GZ17" i="1"/>
  <c r="HA17" i="1"/>
  <c r="HB17" i="1"/>
  <c r="HC17" i="1"/>
  <c r="FW18" i="1"/>
  <c r="FX18" i="1"/>
  <c r="FZ18" i="1"/>
  <c r="GA18" i="1"/>
  <c r="GB18" i="1"/>
  <c r="GF18" i="1"/>
  <c r="GG18" i="1"/>
  <c r="GH18" i="1"/>
  <c r="GJ18" i="1"/>
  <c r="GK18" i="1"/>
  <c r="GL18" i="1"/>
  <c r="GM18" i="1"/>
  <c r="GN18" i="1"/>
  <c r="GP18" i="1"/>
  <c r="GQ18" i="1"/>
  <c r="GR18" i="1"/>
  <c r="GS18" i="1"/>
  <c r="GU18" i="1"/>
  <c r="GV18" i="1"/>
  <c r="GW18" i="1"/>
  <c r="GX18" i="1"/>
  <c r="GZ18" i="1"/>
  <c r="HA18" i="1"/>
  <c r="HB18" i="1"/>
  <c r="HC18" i="1"/>
  <c r="FW19" i="1"/>
  <c r="FX19" i="1"/>
  <c r="FZ19" i="1"/>
  <c r="GA19" i="1"/>
  <c r="GB19" i="1"/>
  <c r="GF19" i="1"/>
  <c r="GG19" i="1"/>
  <c r="GH19" i="1"/>
  <c r="GJ19" i="1"/>
  <c r="GK19" i="1"/>
  <c r="GL19" i="1"/>
  <c r="GM19" i="1"/>
  <c r="GN19" i="1"/>
  <c r="GP19" i="1"/>
  <c r="GQ19" i="1"/>
  <c r="GR19" i="1"/>
  <c r="GS19" i="1"/>
  <c r="GU19" i="1"/>
  <c r="GV19" i="1"/>
  <c r="GW19" i="1"/>
  <c r="GX19" i="1"/>
  <c r="GZ19" i="1"/>
  <c r="HA19" i="1"/>
  <c r="HB19" i="1"/>
  <c r="HC19" i="1"/>
  <c r="FW20" i="1"/>
  <c r="FX20" i="1"/>
  <c r="FZ20" i="1"/>
  <c r="GA20" i="1"/>
  <c r="GB20" i="1"/>
  <c r="GF20" i="1"/>
  <c r="GG20" i="1"/>
  <c r="GH20" i="1"/>
  <c r="GJ20" i="1"/>
  <c r="GK20" i="1"/>
  <c r="GL20" i="1"/>
  <c r="GM20" i="1"/>
  <c r="GN20" i="1"/>
  <c r="GP20" i="1"/>
  <c r="GQ20" i="1"/>
  <c r="GR20" i="1"/>
  <c r="GS20" i="1"/>
  <c r="GU20" i="1"/>
  <c r="GV20" i="1"/>
  <c r="GW20" i="1"/>
  <c r="GX20" i="1"/>
  <c r="GZ20" i="1"/>
  <c r="HA20" i="1"/>
  <c r="HB20" i="1"/>
  <c r="HC20" i="1"/>
  <c r="FW21" i="1"/>
  <c r="FX21" i="1"/>
  <c r="FZ21" i="1"/>
  <c r="GA21" i="1"/>
  <c r="GB21" i="1"/>
  <c r="GF21" i="1"/>
  <c r="GG21" i="1"/>
  <c r="GH21" i="1"/>
  <c r="GJ21" i="1"/>
  <c r="GK21" i="1"/>
  <c r="GL21" i="1"/>
  <c r="GM21" i="1"/>
  <c r="GN21" i="1"/>
  <c r="GP21" i="1"/>
  <c r="GQ21" i="1"/>
  <c r="GR21" i="1"/>
  <c r="GS21" i="1"/>
  <c r="GU21" i="1"/>
  <c r="GV21" i="1"/>
  <c r="GW21" i="1"/>
  <c r="GX21" i="1"/>
  <c r="GZ21" i="1"/>
  <c r="HA21" i="1"/>
  <c r="HB21" i="1"/>
  <c r="HC21" i="1"/>
  <c r="FW22" i="1"/>
  <c r="FX22" i="1"/>
  <c r="FZ22" i="1"/>
  <c r="GA22" i="1"/>
  <c r="GB22" i="1"/>
  <c r="GF22" i="1"/>
  <c r="GG22" i="1"/>
  <c r="GH22" i="1"/>
  <c r="GJ22" i="1"/>
  <c r="GK22" i="1"/>
  <c r="GL22" i="1"/>
  <c r="GM22" i="1"/>
  <c r="GN22" i="1"/>
  <c r="GP22" i="1"/>
  <c r="GQ22" i="1"/>
  <c r="GR22" i="1"/>
  <c r="GS22" i="1"/>
  <c r="GU22" i="1"/>
  <c r="GV22" i="1"/>
  <c r="GW22" i="1"/>
  <c r="GX22" i="1"/>
  <c r="GZ22" i="1"/>
  <c r="HA22" i="1"/>
  <c r="HB22" i="1"/>
  <c r="HC22" i="1"/>
  <c r="FW23" i="1"/>
  <c r="FX23" i="1"/>
  <c r="FZ23" i="1"/>
  <c r="GA23" i="1"/>
  <c r="GB23" i="1"/>
  <c r="GF23" i="1"/>
  <c r="GG23" i="1"/>
  <c r="GH23" i="1"/>
  <c r="GJ23" i="1"/>
  <c r="GK23" i="1"/>
  <c r="GL23" i="1"/>
  <c r="GM23" i="1"/>
  <c r="GN23" i="1"/>
  <c r="GP23" i="1"/>
  <c r="GQ23" i="1"/>
  <c r="GR23" i="1"/>
  <c r="GS23" i="1"/>
  <c r="GU23" i="1"/>
  <c r="GV23" i="1"/>
  <c r="GW23" i="1"/>
  <c r="GX23" i="1"/>
  <c r="GZ23" i="1"/>
  <c r="HA23" i="1"/>
  <c r="HB23" i="1"/>
  <c r="HC23" i="1"/>
  <c r="FW24" i="1"/>
  <c r="FX24" i="1"/>
  <c r="FZ24" i="1"/>
  <c r="GA24" i="1"/>
  <c r="GB24" i="1"/>
  <c r="GF24" i="1"/>
  <c r="GG24" i="1"/>
  <c r="GH24" i="1"/>
  <c r="GJ24" i="1"/>
  <c r="GK24" i="1"/>
  <c r="GL24" i="1"/>
  <c r="GM24" i="1"/>
  <c r="GN24" i="1"/>
  <c r="GP24" i="1"/>
  <c r="GQ24" i="1"/>
  <c r="GR24" i="1"/>
  <c r="GS24" i="1"/>
  <c r="GU24" i="1"/>
  <c r="GV24" i="1"/>
  <c r="GW24" i="1"/>
  <c r="GX24" i="1"/>
  <c r="GZ24" i="1"/>
  <c r="HA24" i="1"/>
  <c r="HB24" i="1"/>
  <c r="HC24" i="1"/>
  <c r="FW25" i="1"/>
  <c r="FX25" i="1"/>
  <c r="FZ25" i="1"/>
  <c r="GA25" i="1"/>
  <c r="GB25" i="1"/>
  <c r="GF25" i="1"/>
  <c r="GG25" i="1"/>
  <c r="GH25" i="1"/>
  <c r="GJ25" i="1"/>
  <c r="GK25" i="1"/>
  <c r="GL25" i="1"/>
  <c r="GM25" i="1"/>
  <c r="GN25" i="1"/>
  <c r="GP25" i="1"/>
  <c r="GQ25" i="1"/>
  <c r="GR25" i="1"/>
  <c r="GS25" i="1"/>
  <c r="GU25" i="1"/>
  <c r="GV25" i="1"/>
  <c r="GW25" i="1"/>
  <c r="GX25" i="1"/>
  <c r="GZ25" i="1"/>
  <c r="HA25" i="1"/>
  <c r="HB25" i="1"/>
  <c r="HC25" i="1"/>
  <c r="FW26" i="1"/>
  <c r="FX26" i="1"/>
  <c r="FZ26" i="1"/>
  <c r="GA26" i="1"/>
  <c r="GB26" i="1"/>
  <c r="GF26" i="1"/>
  <c r="GG26" i="1"/>
  <c r="GH26" i="1"/>
  <c r="GJ26" i="1"/>
  <c r="GK26" i="1"/>
  <c r="GL26" i="1"/>
  <c r="GM26" i="1"/>
  <c r="GN26" i="1"/>
  <c r="GP26" i="1"/>
  <c r="GQ26" i="1"/>
  <c r="GR26" i="1"/>
  <c r="GS26" i="1"/>
  <c r="GU26" i="1"/>
  <c r="GV26" i="1"/>
  <c r="GW26" i="1"/>
  <c r="GX26" i="1"/>
  <c r="GZ26" i="1"/>
  <c r="HA26" i="1"/>
  <c r="HB26" i="1"/>
  <c r="HC26" i="1"/>
  <c r="FW27" i="1"/>
  <c r="FX27" i="1"/>
  <c r="FZ27" i="1"/>
  <c r="GA27" i="1"/>
  <c r="GB27" i="1"/>
  <c r="GF27" i="1"/>
  <c r="GG27" i="1"/>
  <c r="GH27" i="1"/>
  <c r="GJ27" i="1"/>
  <c r="GK27" i="1"/>
  <c r="GL27" i="1"/>
  <c r="GM27" i="1"/>
  <c r="GN27" i="1"/>
  <c r="GP27" i="1"/>
  <c r="GQ27" i="1"/>
  <c r="GR27" i="1"/>
  <c r="GS27" i="1"/>
  <c r="GU27" i="1"/>
  <c r="GV27" i="1"/>
  <c r="GW27" i="1"/>
  <c r="GX27" i="1"/>
  <c r="GZ27" i="1"/>
  <c r="HA27" i="1"/>
  <c r="HB27" i="1"/>
  <c r="HC27" i="1"/>
  <c r="FW28" i="1"/>
  <c r="FX28" i="1"/>
  <c r="FZ28" i="1"/>
  <c r="GA28" i="1"/>
  <c r="GB28" i="1"/>
  <c r="GF28" i="1"/>
  <c r="GG28" i="1"/>
  <c r="GH28" i="1"/>
  <c r="GJ28" i="1"/>
  <c r="GK28" i="1"/>
  <c r="GL28" i="1"/>
  <c r="GM28" i="1"/>
  <c r="GN28" i="1"/>
  <c r="GP28" i="1"/>
  <c r="GQ28" i="1"/>
  <c r="GR28" i="1"/>
  <c r="GS28" i="1"/>
  <c r="GU28" i="1"/>
  <c r="GV28" i="1"/>
  <c r="GW28" i="1"/>
  <c r="GX28" i="1"/>
  <c r="GZ28" i="1"/>
  <c r="HA28" i="1"/>
  <c r="HB28" i="1"/>
  <c r="HC28" i="1"/>
  <c r="FW29" i="1"/>
  <c r="FX29" i="1"/>
  <c r="FZ29" i="1"/>
  <c r="GA29" i="1"/>
  <c r="GB29" i="1"/>
  <c r="GF29" i="1"/>
  <c r="GG29" i="1"/>
  <c r="GH29" i="1"/>
  <c r="GJ29" i="1"/>
  <c r="GK29" i="1"/>
  <c r="GL29" i="1"/>
  <c r="GM29" i="1"/>
  <c r="GN29" i="1"/>
  <c r="GP29" i="1"/>
  <c r="GQ29" i="1"/>
  <c r="GR29" i="1"/>
  <c r="GS29" i="1"/>
  <c r="GU29" i="1"/>
  <c r="GV29" i="1"/>
  <c r="GW29" i="1"/>
  <c r="GX29" i="1"/>
  <c r="GZ29" i="1"/>
  <c r="HA29" i="1"/>
  <c r="HB29" i="1"/>
  <c r="HC29" i="1"/>
  <c r="FW30" i="1"/>
  <c r="FX30" i="1"/>
  <c r="FZ30" i="1"/>
  <c r="GA30" i="1"/>
  <c r="GB30" i="1"/>
  <c r="GF30" i="1"/>
  <c r="GG30" i="1"/>
  <c r="GH30" i="1"/>
  <c r="GJ30" i="1"/>
  <c r="GK30" i="1"/>
  <c r="GL30" i="1"/>
  <c r="GM30" i="1"/>
  <c r="GN30" i="1"/>
  <c r="GP30" i="1"/>
  <c r="GQ30" i="1"/>
  <c r="GR30" i="1"/>
  <c r="GS30" i="1"/>
  <c r="GU30" i="1"/>
  <c r="GV30" i="1"/>
  <c r="GW30" i="1"/>
  <c r="GX30" i="1"/>
  <c r="GZ30" i="1"/>
  <c r="HA30" i="1"/>
  <c r="HB30" i="1"/>
  <c r="HC30" i="1"/>
  <c r="FW31" i="1"/>
  <c r="FX31" i="1"/>
  <c r="FZ31" i="1"/>
  <c r="GA31" i="1"/>
  <c r="GB31" i="1"/>
  <c r="GF31" i="1"/>
  <c r="GG31" i="1"/>
  <c r="GH31" i="1"/>
  <c r="GJ31" i="1"/>
  <c r="GK31" i="1"/>
  <c r="GL31" i="1"/>
  <c r="GM31" i="1"/>
  <c r="GN31" i="1"/>
  <c r="GP31" i="1"/>
  <c r="GQ31" i="1"/>
  <c r="GR31" i="1"/>
  <c r="GS31" i="1"/>
  <c r="GU31" i="1"/>
  <c r="GV31" i="1"/>
  <c r="GW31" i="1"/>
  <c r="GX31" i="1"/>
  <c r="GZ31" i="1"/>
  <c r="HA31" i="1"/>
  <c r="HB31" i="1"/>
  <c r="HC31" i="1"/>
  <c r="FW32" i="1"/>
  <c r="FX32" i="1"/>
  <c r="FZ32" i="1"/>
  <c r="GA32" i="1"/>
  <c r="GB32" i="1"/>
  <c r="GF32" i="1"/>
  <c r="GG32" i="1"/>
  <c r="GH32" i="1"/>
  <c r="GJ32" i="1"/>
  <c r="GK32" i="1"/>
  <c r="GL32" i="1"/>
  <c r="GM32" i="1"/>
  <c r="GN32" i="1"/>
  <c r="GP32" i="1"/>
  <c r="GQ32" i="1"/>
  <c r="GR32" i="1"/>
  <c r="GS32" i="1"/>
  <c r="GU32" i="1"/>
  <c r="GV32" i="1"/>
  <c r="GW32" i="1"/>
  <c r="GX32" i="1"/>
  <c r="GZ32" i="1"/>
  <c r="HA32" i="1"/>
  <c r="HB32" i="1"/>
  <c r="HC32" i="1"/>
  <c r="FW33" i="1"/>
  <c r="FX33" i="1"/>
  <c r="FZ33" i="1"/>
  <c r="GA33" i="1"/>
  <c r="GB33" i="1"/>
  <c r="GF33" i="1"/>
  <c r="GG33" i="1"/>
  <c r="GH33" i="1"/>
  <c r="GJ33" i="1"/>
  <c r="GK33" i="1"/>
  <c r="GL33" i="1"/>
  <c r="GM33" i="1"/>
  <c r="GN33" i="1"/>
  <c r="GP33" i="1"/>
  <c r="GQ33" i="1"/>
  <c r="GR33" i="1"/>
  <c r="GS33" i="1"/>
  <c r="GU33" i="1"/>
  <c r="GV33" i="1"/>
  <c r="GW33" i="1"/>
  <c r="GX33" i="1"/>
  <c r="GZ33" i="1"/>
  <c r="HA33" i="1"/>
  <c r="HB33" i="1"/>
  <c r="HC33" i="1"/>
  <c r="FW34" i="1"/>
  <c r="FX34" i="1"/>
  <c r="FZ34" i="1"/>
  <c r="GA34" i="1"/>
  <c r="GB34" i="1"/>
  <c r="GF34" i="1"/>
  <c r="GG34" i="1"/>
  <c r="GH34" i="1"/>
  <c r="GJ34" i="1"/>
  <c r="GK34" i="1"/>
  <c r="GL34" i="1"/>
  <c r="GM34" i="1"/>
  <c r="GN34" i="1"/>
  <c r="GP34" i="1"/>
  <c r="GQ34" i="1"/>
  <c r="GR34" i="1"/>
  <c r="GS34" i="1"/>
  <c r="GU34" i="1"/>
  <c r="GV34" i="1"/>
  <c r="GW34" i="1"/>
  <c r="GX34" i="1"/>
  <c r="GZ34" i="1"/>
  <c r="HA34" i="1"/>
  <c r="HB34" i="1"/>
  <c r="HC34" i="1"/>
  <c r="FW35" i="1"/>
  <c r="FX35" i="1"/>
  <c r="FZ35" i="1"/>
  <c r="GA35" i="1"/>
  <c r="GB35" i="1"/>
  <c r="GF35" i="1"/>
  <c r="GG35" i="1"/>
  <c r="GH35" i="1"/>
  <c r="GJ35" i="1"/>
  <c r="GK35" i="1"/>
  <c r="GL35" i="1"/>
  <c r="GM35" i="1"/>
  <c r="GN35" i="1"/>
  <c r="GP35" i="1"/>
  <c r="GQ35" i="1"/>
  <c r="GR35" i="1"/>
  <c r="GS35" i="1"/>
  <c r="GU35" i="1"/>
  <c r="GV35" i="1"/>
  <c r="GW35" i="1"/>
  <c r="GX35" i="1"/>
  <c r="GZ35" i="1"/>
  <c r="HA35" i="1"/>
  <c r="HB35" i="1"/>
  <c r="HC35" i="1"/>
  <c r="FW36" i="1"/>
  <c r="FX36" i="1"/>
  <c r="FZ36" i="1"/>
  <c r="GA36" i="1"/>
  <c r="GB36" i="1"/>
  <c r="GF36" i="1"/>
  <c r="GG36" i="1"/>
  <c r="GH36" i="1"/>
  <c r="GJ36" i="1"/>
  <c r="GK36" i="1"/>
  <c r="GL36" i="1"/>
  <c r="GM36" i="1"/>
  <c r="GN36" i="1"/>
  <c r="GP36" i="1"/>
  <c r="GQ36" i="1"/>
  <c r="GR36" i="1"/>
  <c r="GS36" i="1"/>
  <c r="GU36" i="1"/>
  <c r="GV36" i="1"/>
  <c r="GW36" i="1"/>
  <c r="GX36" i="1"/>
  <c r="GZ36" i="1"/>
  <c r="HA36" i="1"/>
  <c r="HB36" i="1"/>
  <c r="HC36" i="1"/>
  <c r="FW37" i="1"/>
  <c r="FX37" i="1"/>
  <c r="FZ37" i="1"/>
  <c r="GA37" i="1"/>
  <c r="GB37" i="1"/>
  <c r="GF37" i="1"/>
  <c r="GG37" i="1"/>
  <c r="GH37" i="1"/>
  <c r="GJ37" i="1"/>
  <c r="GK37" i="1"/>
  <c r="GL37" i="1"/>
  <c r="GM37" i="1"/>
  <c r="GN37" i="1"/>
  <c r="GP37" i="1"/>
  <c r="GQ37" i="1"/>
  <c r="GR37" i="1"/>
  <c r="GS37" i="1"/>
  <c r="GU37" i="1"/>
  <c r="GV37" i="1"/>
  <c r="GW37" i="1"/>
  <c r="GX37" i="1"/>
  <c r="GZ37" i="1"/>
  <c r="HA37" i="1"/>
  <c r="HB37" i="1"/>
  <c r="HC37" i="1"/>
  <c r="FW38" i="1"/>
  <c r="FX38" i="1"/>
  <c r="FZ38" i="1"/>
  <c r="GA38" i="1"/>
  <c r="GB38" i="1"/>
  <c r="GF38" i="1"/>
  <c r="GG38" i="1"/>
  <c r="GH38" i="1"/>
  <c r="GJ38" i="1"/>
  <c r="GK38" i="1"/>
  <c r="GL38" i="1"/>
  <c r="GM38" i="1"/>
  <c r="GN38" i="1"/>
  <c r="GP38" i="1"/>
  <c r="GQ38" i="1"/>
  <c r="GR38" i="1"/>
  <c r="GS38" i="1"/>
  <c r="GU38" i="1"/>
  <c r="GV38" i="1"/>
  <c r="GW38" i="1"/>
  <c r="GX38" i="1"/>
  <c r="GZ38" i="1"/>
  <c r="HA38" i="1"/>
  <c r="HB38" i="1"/>
  <c r="HC38" i="1"/>
  <c r="FW39" i="1"/>
  <c r="FX39" i="1"/>
  <c r="FZ39" i="1"/>
  <c r="GA39" i="1"/>
  <c r="GB39" i="1"/>
  <c r="GF39" i="1"/>
  <c r="GG39" i="1"/>
  <c r="GH39" i="1"/>
  <c r="GJ39" i="1"/>
  <c r="GK39" i="1"/>
  <c r="GL39" i="1"/>
  <c r="GM39" i="1"/>
  <c r="GN39" i="1"/>
  <c r="GP39" i="1"/>
  <c r="GQ39" i="1"/>
  <c r="GR39" i="1"/>
  <c r="GS39" i="1"/>
  <c r="GU39" i="1"/>
  <c r="GV39" i="1"/>
  <c r="GW39" i="1"/>
  <c r="GX39" i="1"/>
  <c r="GZ39" i="1"/>
  <c r="HA39" i="1"/>
  <c r="HB39" i="1"/>
  <c r="HC39" i="1"/>
  <c r="FW40" i="1"/>
  <c r="FX40" i="1"/>
  <c r="FZ40" i="1"/>
  <c r="GA40" i="1"/>
  <c r="GB40" i="1"/>
  <c r="GF40" i="1"/>
  <c r="GG40" i="1"/>
  <c r="GH40" i="1"/>
  <c r="GJ40" i="1"/>
  <c r="GK40" i="1"/>
  <c r="GL40" i="1"/>
  <c r="GM40" i="1"/>
  <c r="GN40" i="1"/>
  <c r="GP40" i="1"/>
  <c r="GQ40" i="1"/>
  <c r="GR40" i="1"/>
  <c r="GS40" i="1"/>
  <c r="GU40" i="1"/>
  <c r="GV40" i="1"/>
  <c r="GW40" i="1"/>
  <c r="GX40" i="1"/>
  <c r="GZ40" i="1"/>
  <c r="HA40" i="1"/>
  <c r="HB40" i="1"/>
  <c r="HC40" i="1"/>
  <c r="FW41" i="1"/>
  <c r="FX41" i="1"/>
  <c r="FZ41" i="1"/>
  <c r="GA41" i="1"/>
  <c r="GB41" i="1"/>
  <c r="GF41" i="1"/>
  <c r="GG41" i="1"/>
  <c r="GH41" i="1"/>
  <c r="GJ41" i="1"/>
  <c r="GK41" i="1"/>
  <c r="GL41" i="1"/>
  <c r="GM41" i="1"/>
  <c r="GN41" i="1"/>
  <c r="GP41" i="1"/>
  <c r="GQ41" i="1"/>
  <c r="GR41" i="1"/>
  <c r="GS41" i="1"/>
  <c r="GU41" i="1"/>
  <c r="GV41" i="1"/>
  <c r="GW41" i="1"/>
  <c r="GX41" i="1"/>
  <c r="GZ41" i="1"/>
  <c r="HA41" i="1"/>
  <c r="HB41" i="1"/>
  <c r="HC41" i="1"/>
  <c r="FW42" i="1"/>
  <c r="FX42" i="1"/>
  <c r="FZ42" i="1"/>
  <c r="GA42" i="1"/>
  <c r="GB42" i="1"/>
  <c r="GF42" i="1"/>
  <c r="GG42" i="1"/>
  <c r="GH42" i="1"/>
  <c r="GJ42" i="1"/>
  <c r="GK42" i="1"/>
  <c r="GL42" i="1"/>
  <c r="GM42" i="1"/>
  <c r="GN42" i="1"/>
  <c r="GP42" i="1"/>
  <c r="GQ42" i="1"/>
  <c r="GR42" i="1"/>
  <c r="GS42" i="1"/>
  <c r="GU42" i="1"/>
  <c r="GV42" i="1"/>
  <c r="GW42" i="1"/>
  <c r="GX42" i="1"/>
  <c r="GZ42" i="1"/>
  <c r="HA42" i="1"/>
  <c r="HB42" i="1"/>
  <c r="HC42" i="1"/>
  <c r="FW43" i="1"/>
  <c r="FX43" i="1"/>
  <c r="FZ43" i="1"/>
  <c r="GA43" i="1"/>
  <c r="GB43" i="1"/>
  <c r="GF43" i="1"/>
  <c r="GG43" i="1"/>
  <c r="GH43" i="1"/>
  <c r="GJ43" i="1"/>
  <c r="GK43" i="1"/>
  <c r="GL43" i="1"/>
  <c r="GM43" i="1"/>
  <c r="GN43" i="1"/>
  <c r="GP43" i="1"/>
  <c r="GQ43" i="1"/>
  <c r="GR43" i="1"/>
  <c r="GS43" i="1"/>
  <c r="GU43" i="1"/>
  <c r="GV43" i="1"/>
  <c r="GW43" i="1"/>
  <c r="GX43" i="1"/>
  <c r="GZ43" i="1"/>
  <c r="HA43" i="1"/>
  <c r="HB43" i="1"/>
  <c r="HC43" i="1"/>
  <c r="FW44" i="1"/>
  <c r="FX44" i="1"/>
  <c r="FZ44" i="1"/>
  <c r="GA44" i="1"/>
  <c r="GB44" i="1"/>
  <c r="GF44" i="1"/>
  <c r="GG44" i="1"/>
  <c r="GH44" i="1"/>
  <c r="GJ44" i="1"/>
  <c r="GK44" i="1"/>
  <c r="GL44" i="1"/>
  <c r="GM44" i="1"/>
  <c r="GN44" i="1"/>
  <c r="GP44" i="1"/>
  <c r="GQ44" i="1"/>
  <c r="GR44" i="1"/>
  <c r="GS44" i="1"/>
  <c r="GU44" i="1"/>
  <c r="GV44" i="1"/>
  <c r="GW44" i="1"/>
  <c r="GX44" i="1"/>
  <c r="GZ44" i="1"/>
  <c r="HA44" i="1"/>
  <c r="HB44" i="1"/>
  <c r="HC44" i="1"/>
  <c r="FW45" i="1"/>
  <c r="FX45" i="1"/>
  <c r="FZ45" i="1"/>
  <c r="GA45" i="1"/>
  <c r="GB45" i="1"/>
  <c r="GF45" i="1"/>
  <c r="GG45" i="1"/>
  <c r="GH45" i="1"/>
  <c r="GJ45" i="1"/>
  <c r="GK45" i="1"/>
  <c r="GL45" i="1"/>
  <c r="GM45" i="1"/>
  <c r="GN45" i="1"/>
  <c r="GP45" i="1"/>
  <c r="GQ45" i="1"/>
  <c r="GR45" i="1"/>
  <c r="GS45" i="1"/>
  <c r="GU45" i="1"/>
  <c r="GV45" i="1"/>
  <c r="GW45" i="1"/>
  <c r="GX45" i="1"/>
  <c r="GZ45" i="1"/>
  <c r="HA45" i="1"/>
  <c r="HB45" i="1"/>
  <c r="HC45" i="1"/>
  <c r="FW46" i="1"/>
  <c r="FX46" i="1"/>
  <c r="FZ46" i="1"/>
  <c r="GA46" i="1"/>
  <c r="GB46" i="1"/>
  <c r="GF46" i="1"/>
  <c r="GG46" i="1"/>
  <c r="GH46" i="1"/>
  <c r="GJ46" i="1"/>
  <c r="GK46" i="1"/>
  <c r="GL46" i="1"/>
  <c r="GM46" i="1"/>
  <c r="GN46" i="1"/>
  <c r="GP46" i="1"/>
  <c r="GQ46" i="1"/>
  <c r="GR46" i="1"/>
  <c r="GS46" i="1"/>
  <c r="GU46" i="1"/>
  <c r="GV46" i="1"/>
  <c r="GW46" i="1"/>
  <c r="GX46" i="1"/>
  <c r="GZ46" i="1"/>
  <c r="HA46" i="1"/>
  <c r="HB46" i="1"/>
  <c r="HC46" i="1"/>
  <c r="FW47" i="1"/>
  <c r="FX47" i="1"/>
  <c r="FZ47" i="1"/>
  <c r="GA47" i="1"/>
  <c r="GB47" i="1"/>
  <c r="GF47" i="1"/>
  <c r="GG47" i="1"/>
  <c r="GH47" i="1"/>
  <c r="GJ47" i="1"/>
  <c r="GK47" i="1"/>
  <c r="GL47" i="1"/>
  <c r="GM47" i="1"/>
  <c r="GN47" i="1"/>
  <c r="GP47" i="1"/>
  <c r="GQ47" i="1"/>
  <c r="GR47" i="1"/>
  <c r="GS47" i="1"/>
  <c r="GU47" i="1"/>
  <c r="GV47" i="1"/>
  <c r="GW47" i="1"/>
  <c r="GX47" i="1"/>
  <c r="GZ47" i="1"/>
  <c r="HA47" i="1"/>
  <c r="HB47" i="1"/>
  <c r="HC47" i="1"/>
  <c r="FW48" i="1"/>
  <c r="FX48" i="1"/>
  <c r="FZ48" i="1"/>
  <c r="GA48" i="1"/>
  <c r="GB48" i="1"/>
  <c r="GF48" i="1"/>
  <c r="GG48" i="1"/>
  <c r="GH48" i="1"/>
  <c r="GJ48" i="1"/>
  <c r="GK48" i="1"/>
  <c r="GL48" i="1"/>
  <c r="GM48" i="1"/>
  <c r="GN48" i="1"/>
  <c r="GP48" i="1"/>
  <c r="GQ48" i="1"/>
  <c r="GR48" i="1"/>
  <c r="GS48" i="1"/>
  <c r="GU48" i="1"/>
  <c r="GV48" i="1"/>
  <c r="GW48" i="1"/>
  <c r="GX48" i="1"/>
  <c r="GZ48" i="1"/>
  <c r="HA48" i="1"/>
  <c r="HB48" i="1"/>
  <c r="HC48" i="1"/>
  <c r="FW49" i="1"/>
  <c r="FX49" i="1"/>
  <c r="E45" i="7"/>
  <c r="FZ49" i="1"/>
  <c r="GA49" i="1"/>
  <c r="GB49" i="1"/>
  <c r="E50" i="7"/>
  <c r="E51" i="7"/>
  <c r="GF49" i="1"/>
  <c r="GG49" i="1"/>
  <c r="GH49" i="1"/>
  <c r="GJ49" i="1"/>
  <c r="GK49" i="1"/>
  <c r="GL49" i="1"/>
  <c r="GM49" i="1"/>
  <c r="GN49" i="1"/>
  <c r="GP49" i="1"/>
  <c r="GQ49" i="1"/>
  <c r="GR49" i="1"/>
  <c r="GS49" i="1"/>
  <c r="GU49" i="1"/>
  <c r="GV49" i="1"/>
  <c r="GW49" i="1"/>
  <c r="GX49" i="1"/>
  <c r="GZ49" i="1"/>
  <c r="HA49" i="1"/>
  <c r="HB49" i="1"/>
  <c r="HC49" i="1"/>
  <c r="FW50" i="1"/>
  <c r="FX50" i="1"/>
  <c r="FZ50" i="1"/>
  <c r="GA50" i="1"/>
  <c r="GB50" i="1"/>
  <c r="GF50" i="1"/>
  <c r="GG50" i="1"/>
  <c r="GH50" i="1"/>
  <c r="GJ50" i="1"/>
  <c r="GK50" i="1"/>
  <c r="GL50" i="1"/>
  <c r="GM50" i="1"/>
  <c r="GN50" i="1"/>
  <c r="GP50" i="1"/>
  <c r="GQ50" i="1"/>
  <c r="GR50" i="1"/>
  <c r="GS50" i="1"/>
  <c r="GU50" i="1"/>
  <c r="GV50" i="1"/>
  <c r="GW50" i="1"/>
  <c r="GX50" i="1"/>
  <c r="GZ50" i="1"/>
  <c r="HA50" i="1"/>
  <c r="HB50" i="1"/>
  <c r="HC50" i="1"/>
  <c r="FW51" i="1"/>
  <c r="FX51" i="1"/>
  <c r="FZ51" i="1"/>
  <c r="GA51" i="1"/>
  <c r="GB51" i="1"/>
  <c r="GF51" i="1"/>
  <c r="GG51" i="1"/>
  <c r="GH51" i="1"/>
  <c r="GJ51" i="1"/>
  <c r="GK51" i="1"/>
  <c r="GL51" i="1"/>
  <c r="GM51" i="1"/>
  <c r="GN51" i="1"/>
  <c r="GP51" i="1"/>
  <c r="GQ51" i="1"/>
  <c r="GR51" i="1"/>
  <c r="GS51" i="1"/>
  <c r="GU51" i="1"/>
  <c r="GV51" i="1"/>
  <c r="GW51" i="1"/>
  <c r="GX51" i="1"/>
  <c r="GZ51" i="1"/>
  <c r="HA51" i="1"/>
  <c r="HB51" i="1"/>
  <c r="HC51" i="1"/>
  <c r="FW52" i="1"/>
  <c r="FX52" i="1"/>
  <c r="FZ52" i="1"/>
  <c r="GA52" i="1"/>
  <c r="GB52" i="1"/>
  <c r="GF52" i="1"/>
  <c r="GG52" i="1"/>
  <c r="GH52" i="1"/>
  <c r="GJ52" i="1"/>
  <c r="GK52" i="1"/>
  <c r="GL52" i="1"/>
  <c r="GM52" i="1"/>
  <c r="GN52" i="1"/>
  <c r="GP52" i="1"/>
  <c r="GQ52" i="1"/>
  <c r="GR52" i="1"/>
  <c r="GS52" i="1"/>
  <c r="GU52" i="1"/>
  <c r="GV52" i="1"/>
  <c r="GW52" i="1"/>
  <c r="GX52" i="1"/>
  <c r="GZ52" i="1"/>
  <c r="HA52" i="1"/>
  <c r="HB52" i="1"/>
  <c r="HC52" i="1"/>
  <c r="FW53" i="1"/>
  <c r="FX53" i="1"/>
  <c r="FZ53" i="1"/>
  <c r="GA53" i="1"/>
  <c r="GB53" i="1"/>
  <c r="GF53" i="1"/>
  <c r="GG53" i="1"/>
  <c r="GH53" i="1"/>
  <c r="GJ53" i="1"/>
  <c r="GK53" i="1"/>
  <c r="GL53" i="1"/>
  <c r="GM53" i="1"/>
  <c r="GN53" i="1"/>
  <c r="GP53" i="1"/>
  <c r="GQ53" i="1"/>
  <c r="GR53" i="1"/>
  <c r="GS53" i="1"/>
  <c r="GU53" i="1"/>
  <c r="GV53" i="1"/>
  <c r="GW53" i="1"/>
  <c r="GX53" i="1"/>
  <c r="GZ53" i="1"/>
  <c r="HA53" i="1"/>
  <c r="HB53" i="1"/>
  <c r="HC53" i="1"/>
  <c r="FW54" i="1"/>
  <c r="FX54" i="1"/>
  <c r="FZ54" i="1"/>
  <c r="GA54" i="1"/>
  <c r="GB54" i="1"/>
  <c r="GF54" i="1"/>
  <c r="GG54" i="1"/>
  <c r="GH54" i="1"/>
  <c r="GJ54" i="1"/>
  <c r="GK54" i="1"/>
  <c r="GL54" i="1"/>
  <c r="GM54" i="1"/>
  <c r="GN54" i="1"/>
  <c r="GP54" i="1"/>
  <c r="GQ54" i="1"/>
  <c r="GR54" i="1"/>
  <c r="GS54" i="1"/>
  <c r="GU54" i="1"/>
  <c r="GV54" i="1"/>
  <c r="GW54" i="1"/>
  <c r="GX54" i="1"/>
  <c r="GZ54" i="1"/>
  <c r="HA54" i="1"/>
  <c r="HB54" i="1"/>
  <c r="HC54" i="1"/>
  <c r="FW55" i="1"/>
  <c r="FX55" i="1"/>
  <c r="FZ55" i="1"/>
  <c r="GA55" i="1"/>
  <c r="GB55" i="1"/>
  <c r="GF55" i="1"/>
  <c r="GG55" i="1"/>
  <c r="GH55" i="1"/>
  <c r="GJ55" i="1"/>
  <c r="GK55" i="1"/>
  <c r="GL55" i="1"/>
  <c r="GM55" i="1"/>
  <c r="GN55" i="1"/>
  <c r="GP55" i="1"/>
  <c r="GQ55" i="1"/>
  <c r="GR55" i="1"/>
  <c r="GS55" i="1"/>
  <c r="GU55" i="1"/>
  <c r="GV55" i="1"/>
  <c r="GW55" i="1"/>
  <c r="GX55" i="1"/>
  <c r="GZ55" i="1"/>
  <c r="HA55" i="1"/>
  <c r="HB55" i="1"/>
  <c r="HC55" i="1"/>
  <c r="FW56" i="1"/>
  <c r="FX56" i="1"/>
  <c r="FZ56" i="1"/>
  <c r="GA56" i="1"/>
  <c r="GB56" i="1"/>
  <c r="GF56" i="1"/>
  <c r="GG56" i="1"/>
  <c r="GH56" i="1"/>
  <c r="GJ56" i="1"/>
  <c r="GK56" i="1"/>
  <c r="GL56" i="1"/>
  <c r="GM56" i="1"/>
  <c r="GN56" i="1"/>
  <c r="GP56" i="1"/>
  <c r="GQ56" i="1"/>
  <c r="GR56" i="1"/>
  <c r="GS56" i="1"/>
  <c r="GU56" i="1"/>
  <c r="GV56" i="1"/>
  <c r="GW56" i="1"/>
  <c r="GX56" i="1"/>
  <c r="GZ56" i="1"/>
  <c r="HA56" i="1"/>
  <c r="HB56" i="1"/>
  <c r="HC56" i="1"/>
  <c r="FW57" i="1"/>
  <c r="FX57" i="1"/>
  <c r="FZ57" i="1"/>
  <c r="GA57" i="1"/>
  <c r="GB57" i="1"/>
  <c r="GF57" i="1"/>
  <c r="GG57" i="1"/>
  <c r="GH57" i="1"/>
  <c r="GJ57" i="1"/>
  <c r="GK57" i="1"/>
  <c r="GL57" i="1"/>
  <c r="GM57" i="1"/>
  <c r="GN57" i="1"/>
  <c r="GP57" i="1"/>
  <c r="GQ57" i="1"/>
  <c r="GR57" i="1"/>
  <c r="GS57" i="1"/>
  <c r="GU57" i="1"/>
  <c r="GV57" i="1"/>
  <c r="GW57" i="1"/>
  <c r="GX57" i="1"/>
  <c r="GZ57" i="1"/>
  <c r="HA57" i="1"/>
  <c r="HB57" i="1"/>
  <c r="HC57" i="1"/>
  <c r="FW58" i="1"/>
  <c r="FX58" i="1"/>
  <c r="FZ58" i="1"/>
  <c r="GA58" i="1"/>
  <c r="GB58" i="1"/>
  <c r="GF58" i="1"/>
  <c r="GG58" i="1"/>
  <c r="GH58" i="1"/>
  <c r="GJ58" i="1"/>
  <c r="GK58" i="1"/>
  <c r="GL58" i="1"/>
  <c r="GM58" i="1"/>
  <c r="GN58" i="1"/>
  <c r="GP58" i="1"/>
  <c r="GQ58" i="1"/>
  <c r="GR58" i="1"/>
  <c r="GS58" i="1"/>
  <c r="GU58" i="1"/>
  <c r="GV58" i="1"/>
  <c r="GW58" i="1"/>
  <c r="GX58" i="1"/>
  <c r="GZ58" i="1"/>
  <c r="HA58" i="1"/>
  <c r="HB58" i="1"/>
  <c r="HC58" i="1"/>
  <c r="FW59" i="1"/>
  <c r="FX59" i="1"/>
  <c r="FZ59" i="1"/>
  <c r="GA59" i="1"/>
  <c r="GB59" i="1"/>
  <c r="GF59" i="1"/>
  <c r="GG59" i="1"/>
  <c r="GH59" i="1"/>
  <c r="GJ59" i="1"/>
  <c r="GK59" i="1"/>
  <c r="GL59" i="1"/>
  <c r="GM59" i="1"/>
  <c r="GN59" i="1"/>
  <c r="GP59" i="1"/>
  <c r="GQ59" i="1"/>
  <c r="GR59" i="1"/>
  <c r="GS59" i="1"/>
  <c r="GU59" i="1"/>
  <c r="GV59" i="1"/>
  <c r="GW59" i="1"/>
  <c r="GX59" i="1"/>
  <c r="GZ59" i="1"/>
  <c r="HA59" i="1"/>
  <c r="HB59" i="1"/>
  <c r="HC59" i="1"/>
  <c r="FW60" i="1"/>
  <c r="FX60" i="1"/>
  <c r="FZ60" i="1"/>
  <c r="GA60" i="1"/>
  <c r="GB60" i="1"/>
  <c r="GF60" i="1"/>
  <c r="GG60" i="1"/>
  <c r="GH60" i="1"/>
  <c r="GJ60" i="1"/>
  <c r="GK60" i="1"/>
  <c r="GL60" i="1"/>
  <c r="GM60" i="1"/>
  <c r="GN60" i="1"/>
  <c r="GP60" i="1"/>
  <c r="GQ60" i="1"/>
  <c r="GR60" i="1"/>
  <c r="GS60" i="1"/>
  <c r="GU60" i="1"/>
  <c r="GV60" i="1"/>
  <c r="GW60" i="1"/>
  <c r="GX60" i="1"/>
  <c r="GZ60" i="1"/>
  <c r="HA60" i="1"/>
  <c r="HB60" i="1"/>
  <c r="HC60" i="1"/>
  <c r="FW61" i="1"/>
  <c r="FX61" i="1"/>
  <c r="FZ61" i="1"/>
  <c r="GA61" i="1"/>
  <c r="GB61" i="1"/>
  <c r="GF61" i="1"/>
  <c r="GG61" i="1"/>
  <c r="GH61" i="1"/>
  <c r="GJ61" i="1"/>
  <c r="GK61" i="1"/>
  <c r="GL61" i="1"/>
  <c r="GM61" i="1"/>
  <c r="GN61" i="1"/>
  <c r="GP61" i="1"/>
  <c r="GQ61" i="1"/>
  <c r="GR61" i="1"/>
  <c r="GS61" i="1"/>
  <c r="GU61" i="1"/>
  <c r="GV61" i="1"/>
  <c r="GW61" i="1"/>
  <c r="GX61" i="1"/>
  <c r="GZ61" i="1"/>
  <c r="HA61" i="1"/>
  <c r="HB61" i="1"/>
  <c r="HC61" i="1"/>
  <c r="FW62" i="1"/>
  <c r="FX62" i="1"/>
  <c r="FZ62" i="1"/>
  <c r="GA62" i="1"/>
  <c r="GB62" i="1"/>
  <c r="GF62" i="1"/>
  <c r="GG62" i="1"/>
  <c r="GH62" i="1"/>
  <c r="GJ62" i="1"/>
  <c r="GK62" i="1"/>
  <c r="GL62" i="1"/>
  <c r="GM62" i="1"/>
  <c r="GN62" i="1"/>
  <c r="GP62" i="1"/>
  <c r="GQ62" i="1"/>
  <c r="GR62" i="1"/>
  <c r="GS62" i="1"/>
  <c r="GU62" i="1"/>
  <c r="GV62" i="1"/>
  <c r="GW62" i="1"/>
  <c r="GX62" i="1"/>
  <c r="GZ62" i="1"/>
  <c r="HA62" i="1"/>
  <c r="HB62" i="1"/>
  <c r="HC62" i="1"/>
  <c r="FW63" i="1"/>
  <c r="FX63" i="1"/>
  <c r="FZ63" i="1"/>
  <c r="GA63" i="1"/>
  <c r="GB63" i="1"/>
  <c r="GF63" i="1"/>
  <c r="GG63" i="1"/>
  <c r="GH63" i="1"/>
  <c r="GJ63" i="1"/>
  <c r="GK63" i="1"/>
  <c r="GL63" i="1"/>
  <c r="GM63" i="1"/>
  <c r="GN63" i="1"/>
  <c r="GP63" i="1"/>
  <c r="GQ63" i="1"/>
  <c r="GR63" i="1"/>
  <c r="GS63" i="1"/>
  <c r="GU63" i="1"/>
  <c r="GV63" i="1"/>
  <c r="GW63" i="1"/>
  <c r="GX63" i="1"/>
  <c r="GZ63" i="1"/>
  <c r="HA63" i="1"/>
  <c r="HB63" i="1"/>
  <c r="HC63" i="1"/>
  <c r="FW64" i="1"/>
  <c r="FX64" i="1"/>
  <c r="FZ64" i="1"/>
  <c r="GA64" i="1"/>
  <c r="GB64" i="1"/>
  <c r="GF64" i="1"/>
  <c r="GG64" i="1"/>
  <c r="GH64" i="1"/>
  <c r="GJ64" i="1"/>
  <c r="GK64" i="1"/>
  <c r="GL64" i="1"/>
  <c r="GM64" i="1"/>
  <c r="GN64" i="1"/>
  <c r="GP64" i="1"/>
  <c r="GQ64" i="1"/>
  <c r="GR64" i="1"/>
  <c r="GS64" i="1"/>
  <c r="GU64" i="1"/>
  <c r="GV64" i="1"/>
  <c r="GW64" i="1"/>
  <c r="GX64" i="1"/>
  <c r="GZ64" i="1"/>
  <c r="HA64" i="1"/>
  <c r="HB64" i="1"/>
  <c r="HC64" i="1"/>
  <c r="FW65" i="1"/>
  <c r="FX65" i="1"/>
  <c r="FZ65" i="1"/>
  <c r="GA65" i="1"/>
  <c r="GB65" i="1"/>
  <c r="GF65" i="1"/>
  <c r="GG65" i="1"/>
  <c r="GH65" i="1"/>
  <c r="GJ65" i="1"/>
  <c r="GK65" i="1"/>
  <c r="GL65" i="1"/>
  <c r="GM65" i="1"/>
  <c r="GN65" i="1"/>
  <c r="GP65" i="1"/>
  <c r="GQ65" i="1"/>
  <c r="GR65" i="1"/>
  <c r="GS65" i="1"/>
  <c r="GU65" i="1"/>
  <c r="GV65" i="1"/>
  <c r="GW65" i="1"/>
  <c r="GX65" i="1"/>
  <c r="GZ65" i="1"/>
  <c r="HA65" i="1"/>
  <c r="HB65" i="1"/>
  <c r="HC65" i="1"/>
  <c r="GF66" i="1"/>
  <c r="GG66" i="1"/>
  <c r="GH66" i="1"/>
  <c r="GJ66" i="1"/>
  <c r="GK66" i="1"/>
  <c r="GL66" i="1"/>
  <c r="GM66" i="1"/>
  <c r="GN66" i="1"/>
  <c r="GP66" i="1"/>
  <c r="GQ66" i="1"/>
  <c r="GR66" i="1"/>
  <c r="GS66" i="1"/>
  <c r="GU66" i="1"/>
  <c r="GV66" i="1"/>
  <c r="GW66" i="1"/>
  <c r="GX66" i="1"/>
  <c r="GZ66" i="1"/>
  <c r="HA66" i="1"/>
  <c r="HB66" i="1"/>
  <c r="HC66" i="1"/>
  <c r="FW67" i="1"/>
  <c r="FX67" i="1"/>
  <c r="FZ67" i="1"/>
  <c r="GA67" i="1"/>
  <c r="GB67" i="1"/>
  <c r="GF67" i="1"/>
  <c r="GG67" i="1"/>
  <c r="GH67" i="1"/>
  <c r="GJ67" i="1"/>
  <c r="GK67" i="1"/>
  <c r="GL67" i="1"/>
  <c r="GM67" i="1"/>
  <c r="GN67" i="1"/>
  <c r="GP67" i="1"/>
  <c r="GQ67" i="1"/>
  <c r="GR67" i="1"/>
  <c r="GS67" i="1"/>
  <c r="GU67" i="1"/>
  <c r="GV67" i="1"/>
  <c r="GW67" i="1"/>
  <c r="GX67" i="1"/>
  <c r="GZ67" i="1"/>
  <c r="HA67" i="1"/>
  <c r="HB67" i="1"/>
  <c r="HC67" i="1"/>
  <c r="FW68" i="1"/>
  <c r="FX68" i="1"/>
  <c r="FZ68" i="1"/>
  <c r="GA68" i="1"/>
  <c r="GB68" i="1"/>
  <c r="GF68" i="1"/>
  <c r="GG68" i="1"/>
  <c r="GH68" i="1"/>
  <c r="GJ68" i="1"/>
  <c r="GK68" i="1"/>
  <c r="GL68" i="1"/>
  <c r="GM68" i="1"/>
  <c r="GN68" i="1"/>
  <c r="GP68" i="1"/>
  <c r="GQ68" i="1"/>
  <c r="GR68" i="1"/>
  <c r="GS68" i="1"/>
  <c r="GU68" i="1"/>
  <c r="GV68" i="1"/>
  <c r="GW68" i="1"/>
  <c r="GX68" i="1"/>
  <c r="GZ68" i="1"/>
  <c r="HA68" i="1"/>
  <c r="HB68" i="1"/>
  <c r="HC68" i="1"/>
  <c r="FW69" i="1"/>
  <c r="FX69" i="1"/>
  <c r="FZ69" i="1"/>
  <c r="GA69" i="1"/>
  <c r="GB69" i="1"/>
  <c r="GF69" i="1"/>
  <c r="GG69" i="1"/>
  <c r="GH69" i="1"/>
  <c r="GJ69" i="1"/>
  <c r="GK69" i="1"/>
  <c r="GL69" i="1"/>
  <c r="GM69" i="1"/>
  <c r="GN69" i="1"/>
  <c r="GP69" i="1"/>
  <c r="GQ69" i="1"/>
  <c r="GR69" i="1"/>
  <c r="GS69" i="1"/>
  <c r="GU69" i="1"/>
  <c r="GV69" i="1"/>
  <c r="GW69" i="1"/>
  <c r="GX69" i="1"/>
  <c r="GZ69" i="1"/>
  <c r="HA69" i="1"/>
  <c r="HB69" i="1"/>
  <c r="HC69" i="1"/>
  <c r="FW70" i="1"/>
  <c r="FX70" i="1"/>
  <c r="FZ70" i="1"/>
  <c r="GA70" i="1"/>
  <c r="GB70" i="1"/>
  <c r="GF70" i="1"/>
  <c r="GG70" i="1"/>
  <c r="GH70" i="1"/>
  <c r="GJ70" i="1"/>
  <c r="GK70" i="1"/>
  <c r="GL70" i="1"/>
  <c r="GM70" i="1"/>
  <c r="GN70" i="1"/>
  <c r="GP70" i="1"/>
  <c r="GQ70" i="1"/>
  <c r="GR70" i="1"/>
  <c r="GS70" i="1"/>
  <c r="GU70" i="1"/>
  <c r="GV70" i="1"/>
  <c r="GW70" i="1"/>
  <c r="GX70" i="1"/>
  <c r="GZ70" i="1"/>
  <c r="HA70" i="1"/>
  <c r="HB70" i="1"/>
  <c r="HC70" i="1"/>
  <c r="FW71" i="1"/>
  <c r="FX71" i="1"/>
  <c r="FZ71" i="1"/>
  <c r="GA71" i="1"/>
  <c r="GB71" i="1"/>
  <c r="GF71" i="1"/>
  <c r="GG71" i="1"/>
  <c r="GH71" i="1"/>
  <c r="GJ71" i="1"/>
  <c r="GK71" i="1"/>
  <c r="GL71" i="1"/>
  <c r="GM71" i="1"/>
  <c r="GN71" i="1"/>
  <c r="GP71" i="1"/>
  <c r="GQ71" i="1"/>
  <c r="GR71" i="1"/>
  <c r="GS71" i="1"/>
  <c r="GU71" i="1"/>
  <c r="GV71" i="1"/>
  <c r="GW71" i="1"/>
  <c r="GX71" i="1"/>
  <c r="GZ71" i="1"/>
  <c r="HA71" i="1"/>
  <c r="HB71" i="1"/>
  <c r="HC71" i="1"/>
  <c r="FW72" i="1"/>
  <c r="FX72" i="1"/>
  <c r="FZ72" i="1"/>
  <c r="GA72" i="1"/>
  <c r="GB72" i="1"/>
  <c r="GF72" i="1"/>
  <c r="GG72" i="1"/>
  <c r="GH72" i="1"/>
  <c r="GJ72" i="1"/>
  <c r="GK72" i="1"/>
  <c r="GL72" i="1"/>
  <c r="GM72" i="1"/>
  <c r="GN72" i="1"/>
  <c r="GP72" i="1"/>
  <c r="GQ72" i="1"/>
  <c r="GR72" i="1"/>
  <c r="GS72" i="1"/>
  <c r="GU72" i="1"/>
  <c r="GV72" i="1"/>
  <c r="GW72" i="1"/>
  <c r="GX72" i="1"/>
  <c r="GZ72" i="1"/>
  <c r="HA72" i="1"/>
  <c r="HB72" i="1"/>
  <c r="HC72" i="1"/>
  <c r="FW73" i="1"/>
  <c r="FX73" i="1"/>
  <c r="FZ73" i="1"/>
  <c r="GA73" i="1"/>
  <c r="GB73" i="1"/>
  <c r="GF73" i="1"/>
  <c r="GG73" i="1"/>
  <c r="GH73" i="1"/>
  <c r="GJ73" i="1"/>
  <c r="GK73" i="1"/>
  <c r="GL73" i="1"/>
  <c r="GM73" i="1"/>
  <c r="GN73" i="1"/>
  <c r="GP73" i="1"/>
  <c r="GQ73" i="1"/>
  <c r="GR73" i="1"/>
  <c r="GS73" i="1"/>
  <c r="GU73" i="1"/>
  <c r="GV73" i="1"/>
  <c r="GW73" i="1"/>
  <c r="GX73" i="1"/>
  <c r="GZ73" i="1"/>
  <c r="HA73" i="1"/>
  <c r="HB73" i="1"/>
  <c r="HC73" i="1"/>
  <c r="FW74" i="1"/>
  <c r="FX74" i="1"/>
  <c r="FZ74" i="1"/>
  <c r="GA74" i="1"/>
  <c r="GB74" i="1"/>
  <c r="GF74" i="1"/>
  <c r="GG74" i="1"/>
  <c r="GH74" i="1"/>
  <c r="GJ74" i="1"/>
  <c r="GK74" i="1"/>
  <c r="GL74" i="1"/>
  <c r="GM74" i="1"/>
  <c r="GN74" i="1"/>
  <c r="GP74" i="1"/>
  <c r="GQ74" i="1"/>
  <c r="GR74" i="1"/>
  <c r="GS74" i="1"/>
  <c r="GU74" i="1"/>
  <c r="GV74" i="1"/>
  <c r="GW74" i="1"/>
  <c r="GX74" i="1"/>
  <c r="GZ74" i="1"/>
  <c r="HA74" i="1"/>
  <c r="HB74" i="1"/>
  <c r="HC74" i="1"/>
  <c r="FW75" i="1"/>
  <c r="FX75" i="1"/>
  <c r="FZ75" i="1"/>
  <c r="GA75" i="1"/>
  <c r="GB75" i="1"/>
  <c r="GF75" i="1"/>
  <c r="GG75" i="1"/>
  <c r="GH75" i="1"/>
  <c r="GJ75" i="1"/>
  <c r="GK75" i="1"/>
  <c r="GL75" i="1"/>
  <c r="GM75" i="1"/>
  <c r="GN75" i="1"/>
  <c r="GP75" i="1"/>
  <c r="GQ75" i="1"/>
  <c r="GR75" i="1"/>
  <c r="GS75" i="1"/>
  <c r="GU75" i="1"/>
  <c r="GV75" i="1"/>
  <c r="GW75" i="1"/>
  <c r="GX75" i="1"/>
  <c r="GZ75" i="1"/>
  <c r="HA75" i="1"/>
  <c r="HB75" i="1"/>
  <c r="HC75" i="1"/>
  <c r="FW76" i="1"/>
  <c r="FX76" i="1"/>
  <c r="FZ76" i="1"/>
  <c r="GA76" i="1"/>
  <c r="GB76" i="1"/>
  <c r="GF76" i="1"/>
  <c r="GG76" i="1"/>
  <c r="GH76" i="1"/>
  <c r="GJ76" i="1"/>
  <c r="GK76" i="1"/>
  <c r="GL76" i="1"/>
  <c r="GM76" i="1"/>
  <c r="GN76" i="1"/>
  <c r="GP76" i="1"/>
  <c r="GQ76" i="1"/>
  <c r="GR76" i="1"/>
  <c r="GS76" i="1"/>
  <c r="GU76" i="1"/>
  <c r="GV76" i="1"/>
  <c r="GW76" i="1"/>
  <c r="GX76" i="1"/>
  <c r="GZ76" i="1"/>
  <c r="HA76" i="1"/>
  <c r="HB76" i="1"/>
  <c r="HC76" i="1"/>
  <c r="FW77" i="1"/>
  <c r="FX77" i="1"/>
  <c r="FZ77" i="1"/>
  <c r="GA77" i="1"/>
  <c r="GB77" i="1"/>
  <c r="GF77" i="1"/>
  <c r="GG77" i="1"/>
  <c r="GH77" i="1"/>
  <c r="GJ77" i="1"/>
  <c r="GK77" i="1"/>
  <c r="GL77" i="1"/>
  <c r="GM77" i="1"/>
  <c r="GN77" i="1"/>
  <c r="GP77" i="1"/>
  <c r="GQ77" i="1"/>
  <c r="GR77" i="1"/>
  <c r="GS77" i="1"/>
  <c r="GU77" i="1"/>
  <c r="GV77" i="1"/>
  <c r="GW77" i="1"/>
  <c r="GX77" i="1"/>
  <c r="GZ77" i="1"/>
  <c r="HA77" i="1"/>
  <c r="HB77" i="1"/>
  <c r="HC77" i="1"/>
  <c r="FW78" i="1"/>
  <c r="FX78" i="1"/>
  <c r="FZ78" i="1"/>
  <c r="GA78" i="1"/>
  <c r="GB78" i="1"/>
  <c r="GF78" i="1"/>
  <c r="GG78" i="1"/>
  <c r="GH78" i="1"/>
  <c r="GJ78" i="1"/>
  <c r="GK78" i="1"/>
  <c r="GL78" i="1"/>
  <c r="GM78" i="1"/>
  <c r="GN78" i="1"/>
  <c r="GP78" i="1"/>
  <c r="GQ78" i="1"/>
  <c r="GR78" i="1"/>
  <c r="GS78" i="1"/>
  <c r="GU78" i="1"/>
  <c r="GV78" i="1"/>
  <c r="GW78" i="1"/>
  <c r="GX78" i="1"/>
  <c r="GZ78" i="1"/>
  <c r="HA78" i="1"/>
  <c r="HB78" i="1"/>
  <c r="HC78" i="1"/>
  <c r="FW79" i="1"/>
  <c r="FX79" i="1"/>
  <c r="FZ79" i="1"/>
  <c r="GA79" i="1"/>
  <c r="GB79" i="1"/>
  <c r="GF79" i="1"/>
  <c r="GG79" i="1"/>
  <c r="GH79" i="1"/>
  <c r="GJ79" i="1"/>
  <c r="GK79" i="1"/>
  <c r="GL79" i="1"/>
  <c r="GM79" i="1"/>
  <c r="GN79" i="1"/>
  <c r="GP79" i="1"/>
  <c r="GQ79" i="1"/>
  <c r="GR79" i="1"/>
  <c r="GS79" i="1"/>
  <c r="GU79" i="1"/>
  <c r="GV79" i="1"/>
  <c r="GW79" i="1"/>
  <c r="GX79" i="1"/>
  <c r="GZ79" i="1"/>
  <c r="HA79" i="1"/>
  <c r="HB79" i="1"/>
  <c r="HC79" i="1"/>
  <c r="FW80" i="1"/>
  <c r="FX80" i="1"/>
  <c r="FZ80" i="1"/>
  <c r="GA80" i="1"/>
  <c r="GB80" i="1"/>
  <c r="GF80" i="1"/>
  <c r="GG80" i="1"/>
  <c r="GH80" i="1"/>
  <c r="GJ80" i="1"/>
  <c r="GK80" i="1"/>
  <c r="GL80" i="1"/>
  <c r="GM80" i="1"/>
  <c r="GN80" i="1"/>
  <c r="GP80" i="1"/>
  <c r="GQ80" i="1"/>
  <c r="GR80" i="1"/>
  <c r="GS80" i="1"/>
  <c r="GU80" i="1"/>
  <c r="GV80" i="1"/>
  <c r="GW80" i="1"/>
  <c r="GX80" i="1"/>
  <c r="GZ80" i="1"/>
  <c r="HA80" i="1"/>
  <c r="HB80" i="1"/>
  <c r="HC80" i="1"/>
  <c r="FW81" i="1"/>
  <c r="FX81" i="1"/>
  <c r="FZ81" i="1"/>
  <c r="GA81" i="1"/>
  <c r="GB81" i="1"/>
  <c r="GF81" i="1"/>
  <c r="GG81" i="1"/>
  <c r="GH81" i="1"/>
  <c r="GJ81" i="1"/>
  <c r="GK81" i="1"/>
  <c r="GL81" i="1"/>
  <c r="GM81" i="1"/>
  <c r="GN81" i="1"/>
  <c r="GP81" i="1"/>
  <c r="GQ81" i="1"/>
  <c r="GR81" i="1"/>
  <c r="GS81" i="1"/>
  <c r="GU81" i="1"/>
  <c r="GV81" i="1"/>
  <c r="GW81" i="1"/>
  <c r="GX81" i="1"/>
  <c r="GZ81" i="1"/>
  <c r="HA81" i="1"/>
  <c r="HB81" i="1"/>
  <c r="HC81" i="1"/>
  <c r="FW82" i="1"/>
  <c r="FX82" i="1"/>
  <c r="FZ82" i="1"/>
  <c r="GA82" i="1"/>
  <c r="GB82" i="1"/>
  <c r="GG82" i="1"/>
  <c r="GH82" i="1"/>
  <c r="GJ82" i="1"/>
  <c r="GK82" i="1"/>
  <c r="GL82" i="1"/>
  <c r="GM82" i="1"/>
  <c r="GN82" i="1"/>
  <c r="GP82" i="1"/>
  <c r="GQ82" i="1"/>
  <c r="GR82" i="1"/>
  <c r="GS82" i="1"/>
  <c r="GU82" i="1"/>
  <c r="GV82" i="1"/>
  <c r="GW82" i="1"/>
  <c r="GX82" i="1"/>
  <c r="GZ82" i="1"/>
  <c r="HA82" i="1"/>
  <c r="HB82" i="1"/>
  <c r="HC82" i="1"/>
  <c r="FW83" i="1"/>
  <c r="FX83" i="1"/>
  <c r="FZ83" i="1"/>
  <c r="GA83" i="1"/>
  <c r="GB83" i="1"/>
  <c r="GF83" i="1"/>
  <c r="GG83" i="1"/>
  <c r="GH83" i="1"/>
  <c r="GJ83" i="1"/>
  <c r="GK83" i="1"/>
  <c r="GL83" i="1"/>
  <c r="GM83" i="1"/>
  <c r="GN83" i="1"/>
  <c r="GP83" i="1"/>
  <c r="GQ83" i="1"/>
  <c r="GR83" i="1"/>
  <c r="GS83" i="1"/>
  <c r="GU83" i="1"/>
  <c r="GV83" i="1"/>
  <c r="GW83" i="1"/>
  <c r="GX83" i="1"/>
  <c r="GZ83" i="1"/>
  <c r="HA83" i="1"/>
  <c r="HB83" i="1"/>
  <c r="HC83" i="1"/>
  <c r="FW84" i="1"/>
  <c r="FX84" i="1"/>
  <c r="FZ84" i="1"/>
  <c r="GA84" i="1"/>
  <c r="GB84" i="1"/>
  <c r="GF84" i="1"/>
  <c r="GG84" i="1"/>
  <c r="GH84" i="1"/>
  <c r="GJ84" i="1"/>
  <c r="GK84" i="1"/>
  <c r="GL84" i="1"/>
  <c r="GM84" i="1"/>
  <c r="GN84" i="1"/>
  <c r="GP84" i="1"/>
  <c r="GQ84" i="1"/>
  <c r="GR84" i="1"/>
  <c r="GS84" i="1"/>
  <c r="GU84" i="1"/>
  <c r="GV84" i="1"/>
  <c r="GW84" i="1"/>
  <c r="GX84" i="1"/>
  <c r="GZ84" i="1"/>
  <c r="HA84" i="1"/>
  <c r="HB84" i="1"/>
  <c r="HC84" i="1"/>
  <c r="FW85" i="1"/>
  <c r="FX85" i="1"/>
  <c r="FZ85" i="1"/>
  <c r="GA85" i="1"/>
  <c r="GB85" i="1"/>
  <c r="GF85" i="1"/>
  <c r="GG85" i="1"/>
  <c r="GH85" i="1"/>
  <c r="GJ85" i="1"/>
  <c r="GK85" i="1"/>
  <c r="GL85" i="1"/>
  <c r="GM85" i="1"/>
  <c r="GN85" i="1"/>
  <c r="GP85" i="1"/>
  <c r="GQ85" i="1"/>
  <c r="GR85" i="1"/>
  <c r="GS85" i="1"/>
  <c r="GU85" i="1"/>
  <c r="GV85" i="1"/>
  <c r="GW85" i="1"/>
  <c r="GX85" i="1"/>
  <c r="GZ85" i="1"/>
  <c r="HA85" i="1"/>
  <c r="HB85" i="1"/>
  <c r="HC85" i="1"/>
  <c r="FW86" i="1"/>
  <c r="FX86" i="1"/>
  <c r="FZ86" i="1"/>
  <c r="GA86" i="1"/>
  <c r="GB86" i="1"/>
  <c r="GF86" i="1"/>
  <c r="GG86" i="1"/>
  <c r="GH86" i="1"/>
  <c r="GJ86" i="1"/>
  <c r="GK86" i="1"/>
  <c r="GL86" i="1"/>
  <c r="GM86" i="1"/>
  <c r="GN86" i="1"/>
  <c r="GP86" i="1"/>
  <c r="GQ86" i="1"/>
  <c r="GR86" i="1"/>
  <c r="GS86" i="1"/>
  <c r="GU86" i="1"/>
  <c r="GV86" i="1"/>
  <c r="GW86" i="1"/>
  <c r="GX86" i="1"/>
  <c r="GZ86" i="1"/>
  <c r="HA86" i="1"/>
  <c r="HB86" i="1"/>
  <c r="HC86" i="1"/>
  <c r="FW87" i="1"/>
  <c r="FX87" i="1"/>
  <c r="FZ87" i="1"/>
  <c r="GA87" i="1"/>
  <c r="GB87" i="1"/>
  <c r="GF87" i="1"/>
  <c r="GG87" i="1"/>
  <c r="GH87" i="1"/>
  <c r="GJ87" i="1"/>
  <c r="GK87" i="1"/>
  <c r="GL87" i="1"/>
  <c r="GM87" i="1"/>
  <c r="GN87" i="1"/>
  <c r="GP87" i="1"/>
  <c r="GQ87" i="1"/>
  <c r="GR87" i="1"/>
  <c r="GS87" i="1"/>
  <c r="GU87" i="1"/>
  <c r="GV87" i="1"/>
  <c r="GW87" i="1"/>
  <c r="GX87" i="1"/>
  <c r="GZ87" i="1"/>
  <c r="HA87" i="1"/>
  <c r="HB87" i="1"/>
  <c r="HC87" i="1"/>
  <c r="FW88" i="1"/>
  <c r="FX88" i="1"/>
  <c r="FZ88" i="1"/>
  <c r="GA88" i="1"/>
  <c r="GB88" i="1"/>
  <c r="GF88" i="1"/>
  <c r="GG88" i="1"/>
  <c r="GH88" i="1"/>
  <c r="GJ88" i="1"/>
  <c r="GK88" i="1"/>
  <c r="GL88" i="1"/>
  <c r="GM88" i="1"/>
  <c r="GN88" i="1"/>
  <c r="GP88" i="1"/>
  <c r="GQ88" i="1"/>
  <c r="GR88" i="1"/>
  <c r="GS88" i="1"/>
  <c r="GU88" i="1"/>
  <c r="GV88" i="1"/>
  <c r="GW88" i="1"/>
  <c r="GX88" i="1"/>
  <c r="GZ88" i="1"/>
  <c r="HA88" i="1"/>
  <c r="HB88" i="1"/>
  <c r="HC88" i="1"/>
  <c r="FW89" i="1"/>
  <c r="FX89" i="1"/>
  <c r="FZ89" i="1"/>
  <c r="GA89" i="1"/>
  <c r="GB89" i="1"/>
  <c r="GF89" i="1"/>
  <c r="GG89" i="1"/>
  <c r="GH89" i="1"/>
  <c r="GJ89" i="1"/>
  <c r="GK89" i="1"/>
  <c r="GL89" i="1"/>
  <c r="GM89" i="1"/>
  <c r="GN89" i="1"/>
  <c r="GP89" i="1"/>
  <c r="GQ89" i="1"/>
  <c r="GR89" i="1"/>
  <c r="GS89" i="1"/>
  <c r="GU89" i="1"/>
  <c r="GV89" i="1"/>
  <c r="GW89" i="1"/>
  <c r="GX89" i="1"/>
  <c r="GZ89" i="1"/>
  <c r="HA89" i="1"/>
  <c r="HB89" i="1"/>
  <c r="HC89" i="1"/>
  <c r="FW90" i="1"/>
  <c r="FX90" i="1"/>
  <c r="FZ90" i="1"/>
  <c r="GA90" i="1"/>
  <c r="GB90" i="1"/>
  <c r="GF90" i="1"/>
  <c r="GG90" i="1"/>
  <c r="GH90" i="1"/>
  <c r="GJ90" i="1"/>
  <c r="GK90" i="1"/>
  <c r="GL90" i="1"/>
  <c r="GM90" i="1"/>
  <c r="GN90" i="1"/>
  <c r="GP90" i="1"/>
  <c r="GQ90" i="1"/>
  <c r="GR90" i="1"/>
  <c r="GS90" i="1"/>
  <c r="GU90" i="1"/>
  <c r="GV90" i="1"/>
  <c r="GW90" i="1"/>
  <c r="GX90" i="1"/>
  <c r="GZ90" i="1"/>
  <c r="HA90" i="1"/>
  <c r="HB90" i="1"/>
  <c r="HC90" i="1"/>
  <c r="FW91" i="1"/>
  <c r="FX91" i="1"/>
  <c r="FZ91" i="1"/>
  <c r="GA91" i="1"/>
  <c r="GB91" i="1"/>
  <c r="GF91" i="1"/>
  <c r="GG91" i="1"/>
  <c r="GH91" i="1"/>
  <c r="GJ91" i="1"/>
  <c r="GK91" i="1"/>
  <c r="GL91" i="1"/>
  <c r="GM91" i="1"/>
  <c r="GN91" i="1"/>
  <c r="GP91" i="1"/>
  <c r="GQ91" i="1"/>
  <c r="GR91" i="1"/>
  <c r="GS91" i="1"/>
  <c r="GU91" i="1"/>
  <c r="GV91" i="1"/>
  <c r="GW91" i="1"/>
  <c r="GX91" i="1"/>
  <c r="GZ91" i="1"/>
  <c r="HA91" i="1"/>
  <c r="HB91" i="1"/>
  <c r="HC91" i="1"/>
  <c r="FW92" i="1"/>
  <c r="FX92" i="1"/>
  <c r="FZ92" i="1"/>
  <c r="GA92" i="1"/>
  <c r="GB92" i="1"/>
  <c r="GF92" i="1"/>
  <c r="GG92" i="1"/>
  <c r="GH92" i="1"/>
  <c r="GJ92" i="1"/>
  <c r="GK92" i="1"/>
  <c r="GL92" i="1"/>
  <c r="GM92" i="1"/>
  <c r="GN92" i="1"/>
  <c r="GP92" i="1"/>
  <c r="GQ92" i="1"/>
  <c r="GR92" i="1"/>
  <c r="GS92" i="1"/>
  <c r="GU92" i="1"/>
  <c r="GV92" i="1"/>
  <c r="GW92" i="1"/>
  <c r="GX92" i="1"/>
  <c r="GZ92" i="1"/>
  <c r="HA92" i="1"/>
  <c r="HB92" i="1"/>
  <c r="HC92" i="1"/>
  <c r="FW93" i="1"/>
  <c r="FX93" i="1"/>
  <c r="FZ93" i="1"/>
  <c r="GA93" i="1"/>
  <c r="GB93" i="1"/>
  <c r="GF93" i="1"/>
  <c r="GG93" i="1"/>
  <c r="GH93" i="1"/>
  <c r="GJ93" i="1"/>
  <c r="GK93" i="1"/>
  <c r="GL93" i="1"/>
  <c r="GM93" i="1"/>
  <c r="GN93" i="1"/>
  <c r="GP93" i="1"/>
  <c r="GQ93" i="1"/>
  <c r="GR93" i="1"/>
  <c r="GS93" i="1"/>
  <c r="GU93" i="1"/>
  <c r="GV93" i="1"/>
  <c r="GW93" i="1"/>
  <c r="GX93" i="1"/>
  <c r="GZ93" i="1"/>
  <c r="HA93" i="1"/>
  <c r="HB93" i="1"/>
  <c r="HC93" i="1"/>
  <c r="FW94" i="1"/>
  <c r="FX94" i="1"/>
  <c r="FZ94" i="1"/>
  <c r="GA94" i="1"/>
  <c r="GB94" i="1"/>
  <c r="GF94" i="1"/>
  <c r="GG94" i="1"/>
  <c r="GH94" i="1"/>
  <c r="GJ94" i="1"/>
  <c r="GK94" i="1"/>
  <c r="GL94" i="1"/>
  <c r="GM94" i="1"/>
  <c r="GN94" i="1"/>
  <c r="GP94" i="1"/>
  <c r="GQ94" i="1"/>
  <c r="GR94" i="1"/>
  <c r="GS94" i="1"/>
  <c r="GU94" i="1"/>
  <c r="GV94" i="1"/>
  <c r="GW94" i="1"/>
  <c r="GX94" i="1"/>
  <c r="GZ94" i="1"/>
  <c r="HA94" i="1"/>
  <c r="HB94" i="1"/>
  <c r="HC94" i="1"/>
  <c r="FW95" i="1"/>
  <c r="FX95" i="1"/>
  <c r="FZ95" i="1"/>
  <c r="GA95" i="1"/>
  <c r="GB95" i="1"/>
  <c r="GF95" i="1"/>
  <c r="GG95" i="1"/>
  <c r="GH95" i="1"/>
  <c r="GJ95" i="1"/>
  <c r="GK95" i="1"/>
  <c r="GL95" i="1"/>
  <c r="GM95" i="1"/>
  <c r="GN95" i="1"/>
  <c r="GP95" i="1"/>
  <c r="GQ95" i="1"/>
  <c r="GR95" i="1"/>
  <c r="GS95" i="1"/>
  <c r="GU95" i="1"/>
  <c r="GV95" i="1"/>
  <c r="GW95" i="1"/>
  <c r="GX95" i="1"/>
  <c r="GZ95" i="1"/>
  <c r="HA95" i="1"/>
  <c r="HB95" i="1"/>
  <c r="HC95" i="1"/>
  <c r="FW96" i="1"/>
  <c r="FX96" i="1"/>
  <c r="FZ96" i="1"/>
  <c r="GA96" i="1"/>
  <c r="GB96" i="1"/>
  <c r="GF96" i="1"/>
  <c r="GG96" i="1"/>
  <c r="GH96" i="1"/>
  <c r="GJ96" i="1"/>
  <c r="GK96" i="1"/>
  <c r="GL96" i="1"/>
  <c r="GM96" i="1"/>
  <c r="GN96" i="1"/>
  <c r="GP96" i="1"/>
  <c r="GQ96" i="1"/>
  <c r="GR96" i="1"/>
  <c r="GS96" i="1"/>
  <c r="GU96" i="1"/>
  <c r="GV96" i="1"/>
  <c r="GW96" i="1"/>
  <c r="GX96" i="1"/>
  <c r="GZ96" i="1"/>
  <c r="HA96" i="1"/>
  <c r="HB96" i="1"/>
  <c r="HC96" i="1"/>
  <c r="FW97" i="1"/>
  <c r="FX97" i="1"/>
  <c r="FZ97" i="1"/>
  <c r="GA97" i="1"/>
  <c r="GB97" i="1"/>
  <c r="GF97" i="1"/>
  <c r="GG97" i="1"/>
  <c r="GH97" i="1"/>
  <c r="GJ97" i="1"/>
  <c r="GK97" i="1"/>
  <c r="GL97" i="1"/>
  <c r="GM97" i="1"/>
  <c r="GN97" i="1"/>
  <c r="GP97" i="1"/>
  <c r="GQ97" i="1"/>
  <c r="GR97" i="1"/>
  <c r="GS97" i="1"/>
  <c r="GU97" i="1"/>
  <c r="GV97" i="1"/>
  <c r="GW97" i="1"/>
  <c r="GX97" i="1"/>
  <c r="GZ97" i="1"/>
  <c r="HA97" i="1"/>
  <c r="HB97" i="1"/>
  <c r="HC97" i="1"/>
  <c r="FW98" i="1"/>
  <c r="FX98" i="1"/>
  <c r="FZ98" i="1"/>
  <c r="GA98" i="1"/>
  <c r="GB98" i="1"/>
  <c r="GF98" i="1"/>
  <c r="GG98" i="1"/>
  <c r="GH98" i="1"/>
  <c r="GJ98" i="1"/>
  <c r="GK98" i="1"/>
  <c r="GL98" i="1"/>
  <c r="GM98" i="1"/>
  <c r="GN98" i="1"/>
  <c r="GP98" i="1"/>
  <c r="GQ98" i="1"/>
  <c r="GR98" i="1"/>
  <c r="GS98" i="1"/>
  <c r="GU98" i="1"/>
  <c r="GV98" i="1"/>
  <c r="GW98" i="1"/>
  <c r="GX98" i="1"/>
  <c r="GZ98" i="1"/>
  <c r="HA98" i="1"/>
  <c r="HB98" i="1"/>
  <c r="HC98" i="1"/>
  <c r="FW99" i="1"/>
  <c r="FX99" i="1"/>
  <c r="FZ99" i="1"/>
  <c r="GA99" i="1"/>
  <c r="GB99" i="1"/>
  <c r="GF99" i="1"/>
  <c r="GG99" i="1"/>
  <c r="GH99" i="1"/>
  <c r="GJ99" i="1"/>
  <c r="GK99" i="1"/>
  <c r="GL99" i="1"/>
  <c r="GM99" i="1"/>
  <c r="GN99" i="1"/>
  <c r="GP99" i="1"/>
  <c r="GQ99" i="1"/>
  <c r="GR99" i="1"/>
  <c r="GS99" i="1"/>
  <c r="GU99" i="1"/>
  <c r="GV99" i="1"/>
  <c r="GW99" i="1"/>
  <c r="GX99" i="1"/>
  <c r="GZ99" i="1"/>
  <c r="HA99" i="1"/>
  <c r="HB99" i="1"/>
  <c r="HC99" i="1"/>
  <c r="FW100" i="1"/>
  <c r="FX100" i="1"/>
  <c r="FZ100" i="1"/>
  <c r="GA100" i="1"/>
  <c r="GB100" i="1"/>
  <c r="GF100" i="1"/>
  <c r="GG100" i="1"/>
  <c r="GH100" i="1"/>
  <c r="GJ100" i="1"/>
  <c r="GK100" i="1"/>
  <c r="GL100" i="1"/>
  <c r="GM100" i="1"/>
  <c r="GN100" i="1"/>
  <c r="GP100" i="1"/>
  <c r="GQ100" i="1"/>
  <c r="GR100" i="1"/>
  <c r="GS100" i="1"/>
  <c r="GU100" i="1"/>
  <c r="GV100" i="1"/>
  <c r="GW100" i="1"/>
  <c r="GX100" i="1"/>
  <c r="GZ100" i="1"/>
  <c r="HA100" i="1"/>
  <c r="HB100" i="1"/>
  <c r="HC100" i="1"/>
  <c r="FW101" i="1"/>
  <c r="FX101" i="1"/>
  <c r="FZ101" i="1"/>
  <c r="GA101" i="1"/>
  <c r="GB101" i="1"/>
  <c r="GF101" i="1"/>
  <c r="GG101" i="1"/>
  <c r="GH101" i="1"/>
  <c r="GJ101" i="1"/>
  <c r="GK101" i="1"/>
  <c r="GL101" i="1"/>
  <c r="GM101" i="1"/>
  <c r="GN101" i="1"/>
  <c r="GP101" i="1"/>
  <c r="GQ101" i="1"/>
  <c r="GR101" i="1"/>
  <c r="GS101" i="1"/>
  <c r="GU101" i="1"/>
  <c r="GV101" i="1"/>
  <c r="GW101" i="1"/>
  <c r="GX101" i="1"/>
  <c r="GZ101" i="1"/>
  <c r="HA101" i="1"/>
  <c r="HB101" i="1"/>
  <c r="HC101" i="1"/>
  <c r="FW102" i="1"/>
  <c r="FX102" i="1"/>
  <c r="FZ102" i="1"/>
  <c r="GA102" i="1"/>
  <c r="GB102" i="1"/>
  <c r="GF102" i="1"/>
  <c r="GG102" i="1"/>
  <c r="GH102" i="1"/>
  <c r="GJ102" i="1"/>
  <c r="GK102" i="1"/>
  <c r="GL102" i="1"/>
  <c r="GM102" i="1"/>
  <c r="GN102" i="1"/>
  <c r="GP102" i="1"/>
  <c r="GQ102" i="1"/>
  <c r="GR102" i="1"/>
  <c r="GS102" i="1"/>
  <c r="GU102" i="1"/>
  <c r="GV102" i="1"/>
  <c r="GW102" i="1"/>
  <c r="GX102" i="1"/>
  <c r="GZ102" i="1"/>
  <c r="HA102" i="1"/>
  <c r="HB102" i="1"/>
  <c r="HC102" i="1"/>
  <c r="FW103" i="1"/>
  <c r="FX103" i="1"/>
  <c r="FZ103" i="1"/>
  <c r="GA103" i="1"/>
  <c r="GB103" i="1"/>
  <c r="GF103" i="1"/>
  <c r="GG103" i="1"/>
  <c r="GH103" i="1"/>
  <c r="GJ103" i="1"/>
  <c r="GK103" i="1"/>
  <c r="GL103" i="1"/>
  <c r="GM103" i="1"/>
  <c r="GN103" i="1"/>
  <c r="GP103" i="1"/>
  <c r="GQ103" i="1"/>
  <c r="GR103" i="1"/>
  <c r="GS103" i="1"/>
  <c r="GU103" i="1"/>
  <c r="GV103" i="1"/>
  <c r="GW103" i="1"/>
  <c r="GX103" i="1"/>
  <c r="GZ103" i="1"/>
  <c r="HA103" i="1"/>
  <c r="HB103" i="1"/>
  <c r="HC103" i="1"/>
  <c r="FW104" i="1"/>
  <c r="FX104" i="1"/>
  <c r="FZ104" i="1"/>
  <c r="GA104" i="1"/>
  <c r="GB104" i="1"/>
  <c r="GF104" i="1"/>
  <c r="GG104" i="1"/>
  <c r="GH104" i="1"/>
  <c r="GJ104" i="1"/>
  <c r="GK104" i="1"/>
  <c r="GL104" i="1"/>
  <c r="GM104" i="1"/>
  <c r="GN104" i="1"/>
  <c r="GP104" i="1"/>
  <c r="GQ104" i="1"/>
  <c r="GR104" i="1"/>
  <c r="GS104" i="1"/>
  <c r="GU104" i="1"/>
  <c r="GV104" i="1"/>
  <c r="GW104" i="1"/>
  <c r="GX104" i="1"/>
  <c r="GZ104" i="1"/>
  <c r="HA104" i="1"/>
  <c r="HB104" i="1"/>
  <c r="HC104" i="1"/>
  <c r="FW105" i="1"/>
  <c r="FX105" i="1"/>
  <c r="FZ105" i="1"/>
  <c r="GA105" i="1"/>
  <c r="GB105" i="1"/>
  <c r="GF105" i="1"/>
  <c r="GG105" i="1"/>
  <c r="GH105" i="1"/>
  <c r="GJ105" i="1"/>
  <c r="GK105" i="1"/>
  <c r="GL105" i="1"/>
  <c r="GM105" i="1"/>
  <c r="GN105" i="1"/>
  <c r="GP105" i="1"/>
  <c r="GQ105" i="1"/>
  <c r="GR105" i="1"/>
  <c r="GS105" i="1"/>
  <c r="GU105" i="1"/>
  <c r="GV105" i="1"/>
  <c r="GW105" i="1"/>
  <c r="GX105" i="1"/>
  <c r="GZ105" i="1"/>
  <c r="HA105" i="1"/>
  <c r="HB105" i="1"/>
  <c r="HC105" i="1"/>
  <c r="FW106" i="1"/>
  <c r="FX106" i="1"/>
  <c r="FZ106" i="1"/>
  <c r="GA106" i="1"/>
  <c r="GB106" i="1"/>
  <c r="GF106" i="1"/>
  <c r="GG106" i="1"/>
  <c r="GH106" i="1"/>
  <c r="GJ106" i="1"/>
  <c r="GK106" i="1"/>
  <c r="GL106" i="1"/>
  <c r="GM106" i="1"/>
  <c r="GN106" i="1"/>
  <c r="GP106" i="1"/>
  <c r="GQ106" i="1"/>
  <c r="GR106" i="1"/>
  <c r="GS106" i="1"/>
  <c r="GU106" i="1"/>
  <c r="GV106" i="1"/>
  <c r="GW106" i="1"/>
  <c r="GX106" i="1"/>
  <c r="GZ106" i="1"/>
  <c r="HA106" i="1"/>
  <c r="HB106" i="1"/>
  <c r="HC106" i="1"/>
  <c r="FW107" i="1"/>
  <c r="FX107" i="1"/>
  <c r="FZ107" i="1"/>
  <c r="GA107" i="1"/>
  <c r="GB107" i="1"/>
  <c r="GF107" i="1"/>
  <c r="GG107" i="1"/>
  <c r="GH107" i="1"/>
  <c r="GJ107" i="1"/>
  <c r="GK107" i="1"/>
  <c r="GL107" i="1"/>
  <c r="GM107" i="1"/>
  <c r="GN107" i="1"/>
  <c r="GP107" i="1"/>
  <c r="GQ107" i="1"/>
  <c r="GR107" i="1"/>
  <c r="GS107" i="1"/>
  <c r="GU107" i="1"/>
  <c r="GV107" i="1"/>
  <c r="GW107" i="1"/>
  <c r="GX107" i="1"/>
  <c r="GZ107" i="1"/>
  <c r="HA107" i="1"/>
  <c r="HB107" i="1"/>
  <c r="HC107" i="1"/>
  <c r="FW108" i="1"/>
  <c r="FX108" i="1"/>
  <c r="FZ108" i="1"/>
  <c r="GA108" i="1"/>
  <c r="GB108" i="1"/>
  <c r="GF108" i="1"/>
  <c r="GG108" i="1"/>
  <c r="GH108" i="1"/>
  <c r="GJ108" i="1"/>
  <c r="GK108" i="1"/>
  <c r="GL108" i="1"/>
  <c r="GM108" i="1"/>
  <c r="GN108" i="1"/>
  <c r="GP108" i="1"/>
  <c r="GQ108" i="1"/>
  <c r="GR108" i="1"/>
  <c r="GS108" i="1"/>
  <c r="GU108" i="1"/>
  <c r="GV108" i="1"/>
  <c r="GW108" i="1"/>
  <c r="GX108" i="1"/>
  <c r="GZ108" i="1"/>
  <c r="HA108" i="1"/>
  <c r="HB108" i="1"/>
  <c r="HC108" i="1"/>
  <c r="FN8" i="1"/>
  <c r="FN9" i="1"/>
  <c r="FN10" i="1"/>
  <c r="FN11" i="1"/>
  <c r="FN12" i="1"/>
  <c r="FN13" i="1"/>
  <c r="FN14" i="1"/>
  <c r="FN15" i="1"/>
  <c r="FN16" i="1"/>
  <c r="FN17" i="1"/>
  <c r="FN18" i="1"/>
  <c r="FN19" i="1"/>
  <c r="FN20" i="1"/>
  <c r="FN21" i="1"/>
  <c r="FN22" i="1"/>
  <c r="FN23" i="1"/>
  <c r="FN24" i="1"/>
  <c r="FN25" i="1"/>
  <c r="FN26" i="1"/>
  <c r="FN27" i="1"/>
  <c r="FN28" i="1"/>
  <c r="FN29" i="1"/>
  <c r="FN30" i="1"/>
  <c r="FN31" i="1"/>
  <c r="FN32" i="1"/>
  <c r="FN33" i="1"/>
  <c r="FN34" i="1"/>
  <c r="FN35" i="1"/>
  <c r="FN36" i="1"/>
  <c r="FN37" i="1"/>
  <c r="FN38" i="1"/>
  <c r="FN39" i="1"/>
  <c r="FN40" i="1"/>
  <c r="FN41" i="1"/>
  <c r="FN42" i="1"/>
  <c r="FN43" i="1"/>
  <c r="FN44" i="1"/>
  <c r="FN45" i="1"/>
  <c r="FN46" i="1"/>
  <c r="FN47" i="1"/>
  <c r="FN48" i="1"/>
  <c r="FN49" i="1"/>
  <c r="FN50" i="1"/>
  <c r="FN51" i="1"/>
  <c r="FN52" i="1"/>
  <c r="FN53" i="1"/>
  <c r="FN54" i="1"/>
  <c r="FN55" i="1"/>
  <c r="FN56" i="1"/>
  <c r="FN57" i="1"/>
  <c r="FN58" i="1"/>
  <c r="FN59" i="1"/>
  <c r="FN60" i="1"/>
  <c r="FN61" i="1"/>
  <c r="FN62" i="1"/>
  <c r="FN63" i="1"/>
  <c r="FN64" i="1"/>
  <c r="FN65" i="1"/>
  <c r="FN66" i="1"/>
  <c r="FN67" i="1"/>
  <c r="FN68" i="1"/>
  <c r="FN69" i="1"/>
  <c r="FN70" i="1"/>
  <c r="FN71" i="1"/>
  <c r="FN72" i="1"/>
  <c r="FN73" i="1"/>
  <c r="FN74" i="1"/>
  <c r="FN75" i="1"/>
  <c r="FN76" i="1"/>
  <c r="FN77" i="1"/>
  <c r="FN78" i="1"/>
  <c r="FN79" i="1"/>
  <c r="FN80" i="1"/>
  <c r="FN81" i="1"/>
  <c r="FN82" i="1"/>
  <c r="FN83" i="1"/>
  <c r="FN84" i="1"/>
  <c r="FN85" i="1"/>
  <c r="FN86" i="1"/>
  <c r="FN87" i="1"/>
  <c r="FN88" i="1"/>
  <c r="FN89" i="1"/>
  <c r="FN90" i="1"/>
  <c r="FN91" i="1"/>
  <c r="FN92" i="1"/>
  <c r="FN93" i="1"/>
  <c r="FN94" i="1"/>
  <c r="FN95" i="1"/>
  <c r="FN96" i="1"/>
  <c r="FN97" i="1"/>
  <c r="FN98" i="1"/>
  <c r="FN99" i="1"/>
  <c r="FN100" i="1"/>
  <c r="FN101" i="1"/>
  <c r="FN102" i="1"/>
  <c r="FN103" i="1"/>
  <c r="FN104" i="1"/>
  <c r="FN105" i="1"/>
  <c r="FN106" i="1"/>
  <c r="FN107" i="1"/>
  <c r="FN108" i="1"/>
  <c r="HA8" i="1"/>
  <c r="HB8" i="1"/>
  <c r="HC8" i="1"/>
  <c r="GZ8" i="1"/>
  <c r="GX8" i="1"/>
  <c r="GH8" i="1"/>
  <c r="GJ8" i="1"/>
  <c r="GK8" i="1"/>
  <c r="GL8" i="1"/>
  <c r="GM8" i="1"/>
  <c r="GN8" i="1"/>
  <c r="GP8" i="1"/>
  <c r="GQ8" i="1"/>
  <c r="GR8" i="1"/>
  <c r="GS8" i="1"/>
  <c r="GU8" i="1"/>
  <c r="GV8" i="1"/>
  <c r="GW8" i="1"/>
  <c r="FX8" i="1"/>
  <c r="FZ8" i="1"/>
  <c r="GA8" i="1"/>
  <c r="GB8" i="1"/>
  <c r="GF8" i="1"/>
  <c r="GG8" i="1"/>
  <c r="FW8" i="1"/>
  <c r="FB9" i="1"/>
  <c r="FC9" i="1"/>
  <c r="FD9" i="1"/>
  <c r="FE9" i="1"/>
  <c r="FF9" i="1"/>
  <c r="FG9" i="1"/>
  <c r="FH9" i="1"/>
  <c r="FI9" i="1"/>
  <c r="FJ9" i="1"/>
  <c r="FL9" i="1"/>
  <c r="FM9" i="1"/>
  <c r="FO9" i="1"/>
  <c r="FP9" i="1"/>
  <c r="FQ9" i="1"/>
  <c r="FR9" i="1"/>
  <c r="FS9" i="1"/>
  <c r="FT9" i="1"/>
  <c r="FU9" i="1"/>
  <c r="FV9" i="1"/>
  <c r="FB10" i="1"/>
  <c r="FC10" i="1"/>
  <c r="FD10" i="1"/>
  <c r="FE10" i="1"/>
  <c r="FF10" i="1"/>
  <c r="FG10" i="1"/>
  <c r="FH10" i="1"/>
  <c r="FI10" i="1"/>
  <c r="FJ10" i="1"/>
  <c r="FK10" i="1"/>
  <c r="FL10" i="1"/>
  <c r="FM10" i="1"/>
  <c r="FO10" i="1"/>
  <c r="FP10" i="1"/>
  <c r="FQ10" i="1"/>
  <c r="FR10" i="1"/>
  <c r="FS10" i="1"/>
  <c r="FT10" i="1"/>
  <c r="FU10" i="1"/>
  <c r="FV10" i="1"/>
  <c r="FB11" i="1"/>
  <c r="FC11" i="1"/>
  <c r="FD11" i="1"/>
  <c r="FE11" i="1"/>
  <c r="FF11" i="1"/>
  <c r="FG11" i="1"/>
  <c r="FH11" i="1"/>
  <c r="FI11" i="1"/>
  <c r="FJ11" i="1"/>
  <c r="FK11" i="1"/>
  <c r="FL11" i="1"/>
  <c r="FM11" i="1"/>
  <c r="FO11" i="1"/>
  <c r="FP11" i="1"/>
  <c r="FQ11" i="1"/>
  <c r="FR11" i="1"/>
  <c r="FS11" i="1"/>
  <c r="FT11" i="1"/>
  <c r="FU11" i="1"/>
  <c r="FV11" i="1"/>
  <c r="FB12" i="1"/>
  <c r="FC12" i="1"/>
  <c r="FD12" i="1"/>
  <c r="FE12" i="1"/>
  <c r="FF12" i="1"/>
  <c r="FG12" i="1"/>
  <c r="FH12" i="1"/>
  <c r="FI12" i="1"/>
  <c r="FJ12" i="1"/>
  <c r="FK12" i="1"/>
  <c r="FL12" i="1"/>
  <c r="FM12" i="1"/>
  <c r="FO12" i="1"/>
  <c r="FP12" i="1"/>
  <c r="FQ12" i="1"/>
  <c r="FR12" i="1"/>
  <c r="FS12" i="1"/>
  <c r="FT12" i="1"/>
  <c r="FU12" i="1"/>
  <c r="FV12" i="1"/>
  <c r="FB13" i="1"/>
  <c r="FC13" i="1"/>
  <c r="FD13" i="1"/>
  <c r="FE13" i="1"/>
  <c r="FF13" i="1"/>
  <c r="FG13" i="1"/>
  <c r="FH13" i="1"/>
  <c r="FI13" i="1"/>
  <c r="FJ13" i="1"/>
  <c r="FK13" i="1"/>
  <c r="FL13" i="1"/>
  <c r="FM13" i="1"/>
  <c r="FO13" i="1"/>
  <c r="FP13" i="1"/>
  <c r="FQ13" i="1"/>
  <c r="FR13" i="1"/>
  <c r="FS13" i="1"/>
  <c r="FT13" i="1"/>
  <c r="FU13" i="1"/>
  <c r="FV13" i="1"/>
  <c r="FB14" i="1"/>
  <c r="FC14" i="1"/>
  <c r="FD14" i="1"/>
  <c r="FE14" i="1"/>
  <c r="FF14" i="1"/>
  <c r="FG14" i="1"/>
  <c r="FH14" i="1"/>
  <c r="FI14" i="1"/>
  <c r="FJ14" i="1"/>
  <c r="FK14" i="1"/>
  <c r="FL14" i="1"/>
  <c r="FM14" i="1"/>
  <c r="FO14" i="1"/>
  <c r="FP14" i="1"/>
  <c r="FQ14" i="1"/>
  <c r="FR14" i="1"/>
  <c r="FS14" i="1"/>
  <c r="FT14" i="1"/>
  <c r="FU14" i="1"/>
  <c r="FV14" i="1"/>
  <c r="FB15" i="1"/>
  <c r="FC15" i="1"/>
  <c r="FD15" i="1"/>
  <c r="FE15" i="1"/>
  <c r="FF15" i="1"/>
  <c r="FG15" i="1"/>
  <c r="FH15" i="1"/>
  <c r="FI15" i="1"/>
  <c r="FJ15" i="1"/>
  <c r="FK15" i="1"/>
  <c r="FL15" i="1"/>
  <c r="FM15" i="1"/>
  <c r="FO15" i="1"/>
  <c r="FP15" i="1"/>
  <c r="FQ15" i="1"/>
  <c r="FR15" i="1"/>
  <c r="FS15" i="1"/>
  <c r="FT15" i="1"/>
  <c r="FU15" i="1"/>
  <c r="FV15" i="1"/>
  <c r="FB16" i="1"/>
  <c r="FC16" i="1"/>
  <c r="FD16" i="1"/>
  <c r="FE16" i="1"/>
  <c r="FF16" i="1"/>
  <c r="FG16" i="1"/>
  <c r="FH16" i="1"/>
  <c r="FI16" i="1"/>
  <c r="FJ16" i="1"/>
  <c r="FK16" i="1"/>
  <c r="FL16" i="1"/>
  <c r="FM16" i="1"/>
  <c r="FO16" i="1"/>
  <c r="FP16" i="1"/>
  <c r="FQ16" i="1"/>
  <c r="FR16" i="1"/>
  <c r="FS16" i="1"/>
  <c r="FT16" i="1"/>
  <c r="FU16" i="1"/>
  <c r="FV16" i="1"/>
  <c r="FB17" i="1"/>
  <c r="FC17" i="1"/>
  <c r="FD17" i="1"/>
  <c r="FE17" i="1"/>
  <c r="FF17" i="1"/>
  <c r="FG17" i="1"/>
  <c r="FH17" i="1"/>
  <c r="FI17" i="1"/>
  <c r="FJ17" i="1"/>
  <c r="FK17" i="1"/>
  <c r="FL17" i="1"/>
  <c r="FM17" i="1"/>
  <c r="FO17" i="1"/>
  <c r="FP17" i="1"/>
  <c r="FQ17" i="1"/>
  <c r="FR17" i="1"/>
  <c r="FS17" i="1"/>
  <c r="FT17" i="1"/>
  <c r="FU17" i="1"/>
  <c r="FV17" i="1"/>
  <c r="FB18" i="1"/>
  <c r="FC18" i="1"/>
  <c r="FD18" i="1"/>
  <c r="FE18" i="1"/>
  <c r="FF18" i="1"/>
  <c r="FG18" i="1"/>
  <c r="FH18" i="1"/>
  <c r="FI18" i="1"/>
  <c r="FJ18" i="1"/>
  <c r="FK18" i="1"/>
  <c r="FL18" i="1"/>
  <c r="FM18" i="1"/>
  <c r="FO18" i="1"/>
  <c r="FP18" i="1"/>
  <c r="FQ18" i="1"/>
  <c r="FR18" i="1"/>
  <c r="FS18" i="1"/>
  <c r="FT18" i="1"/>
  <c r="FU18" i="1"/>
  <c r="FV18" i="1"/>
  <c r="FB19" i="1"/>
  <c r="FC19" i="1"/>
  <c r="FD19" i="1"/>
  <c r="FE19" i="1"/>
  <c r="FF19" i="1"/>
  <c r="FG19" i="1"/>
  <c r="FH19" i="1"/>
  <c r="FI19" i="1"/>
  <c r="FJ19" i="1"/>
  <c r="FK19" i="1"/>
  <c r="FL19" i="1"/>
  <c r="FM19" i="1"/>
  <c r="FO19" i="1"/>
  <c r="FP19" i="1"/>
  <c r="FQ19" i="1"/>
  <c r="FR19" i="1"/>
  <c r="FS19" i="1"/>
  <c r="FT19" i="1"/>
  <c r="FU19" i="1"/>
  <c r="FV19" i="1"/>
  <c r="FB20" i="1"/>
  <c r="FC20" i="1"/>
  <c r="FD20" i="1"/>
  <c r="FE20" i="1"/>
  <c r="FF20" i="1"/>
  <c r="FG20" i="1"/>
  <c r="FH20" i="1"/>
  <c r="FI20" i="1"/>
  <c r="FJ20" i="1"/>
  <c r="FK20" i="1"/>
  <c r="FL20" i="1"/>
  <c r="FM20" i="1"/>
  <c r="FO20" i="1"/>
  <c r="FP20" i="1"/>
  <c r="FQ20" i="1"/>
  <c r="FR20" i="1"/>
  <c r="FS20" i="1"/>
  <c r="FT20" i="1"/>
  <c r="FU20" i="1"/>
  <c r="FV20" i="1"/>
  <c r="FB21" i="1"/>
  <c r="FC21" i="1"/>
  <c r="FD21" i="1"/>
  <c r="FE21" i="1"/>
  <c r="FF21" i="1"/>
  <c r="FG21" i="1"/>
  <c r="FH21" i="1"/>
  <c r="FI21" i="1"/>
  <c r="FJ21" i="1"/>
  <c r="FK21" i="1"/>
  <c r="FL21" i="1"/>
  <c r="FM21" i="1"/>
  <c r="FO21" i="1"/>
  <c r="FP21" i="1"/>
  <c r="FQ21" i="1"/>
  <c r="FR21" i="1"/>
  <c r="FS21" i="1"/>
  <c r="FT21" i="1"/>
  <c r="FU21" i="1"/>
  <c r="FV21" i="1"/>
  <c r="FB22" i="1"/>
  <c r="FC22" i="1"/>
  <c r="FD22" i="1"/>
  <c r="FE22" i="1"/>
  <c r="FF22" i="1"/>
  <c r="FG22" i="1"/>
  <c r="FH22" i="1"/>
  <c r="FI22" i="1"/>
  <c r="FJ22" i="1"/>
  <c r="FK22" i="1"/>
  <c r="FL22" i="1"/>
  <c r="FM22" i="1"/>
  <c r="FO22" i="1"/>
  <c r="FP22" i="1"/>
  <c r="FQ22" i="1"/>
  <c r="FR22" i="1"/>
  <c r="FS22" i="1"/>
  <c r="FT22" i="1"/>
  <c r="FU22" i="1"/>
  <c r="FV22" i="1"/>
  <c r="FB23" i="1"/>
  <c r="FC23" i="1"/>
  <c r="FD23" i="1"/>
  <c r="FE23" i="1"/>
  <c r="FF23" i="1"/>
  <c r="FG23" i="1"/>
  <c r="FH23" i="1"/>
  <c r="FI23" i="1"/>
  <c r="FJ23" i="1"/>
  <c r="FK23" i="1"/>
  <c r="FL23" i="1"/>
  <c r="FM23" i="1"/>
  <c r="FO23" i="1"/>
  <c r="FP23" i="1"/>
  <c r="FQ23" i="1"/>
  <c r="FR23" i="1"/>
  <c r="FS23" i="1"/>
  <c r="FT23" i="1"/>
  <c r="FU23" i="1"/>
  <c r="FV23" i="1"/>
  <c r="FB24" i="1"/>
  <c r="FC24" i="1"/>
  <c r="FD24" i="1"/>
  <c r="FE24" i="1"/>
  <c r="FF24" i="1"/>
  <c r="FG24" i="1"/>
  <c r="FH24" i="1"/>
  <c r="FI24" i="1"/>
  <c r="FJ24" i="1"/>
  <c r="FK24" i="1"/>
  <c r="FL24" i="1"/>
  <c r="FM24" i="1"/>
  <c r="FO24" i="1"/>
  <c r="FP24" i="1"/>
  <c r="FQ24" i="1"/>
  <c r="FR24" i="1"/>
  <c r="FS24" i="1"/>
  <c r="FT24" i="1"/>
  <c r="FU24" i="1"/>
  <c r="FV24" i="1"/>
  <c r="FB25" i="1"/>
  <c r="FC25" i="1"/>
  <c r="FD25" i="1"/>
  <c r="FE25" i="1"/>
  <c r="FF25" i="1"/>
  <c r="FG25" i="1"/>
  <c r="FH25" i="1"/>
  <c r="FI25" i="1"/>
  <c r="FJ25" i="1"/>
  <c r="FK25" i="1"/>
  <c r="FL25" i="1"/>
  <c r="FM25" i="1"/>
  <c r="FO25" i="1"/>
  <c r="FP25" i="1"/>
  <c r="FQ25" i="1"/>
  <c r="FR25" i="1"/>
  <c r="FS25" i="1"/>
  <c r="FT25" i="1"/>
  <c r="FU25" i="1"/>
  <c r="FV25" i="1"/>
  <c r="FB26" i="1"/>
  <c r="FC26" i="1"/>
  <c r="FD26" i="1"/>
  <c r="FE26" i="1"/>
  <c r="FF26" i="1"/>
  <c r="FG26" i="1"/>
  <c r="FH26" i="1"/>
  <c r="FI26" i="1"/>
  <c r="FJ26" i="1"/>
  <c r="FK26" i="1"/>
  <c r="FL26" i="1"/>
  <c r="FM26" i="1"/>
  <c r="FO26" i="1"/>
  <c r="FP26" i="1"/>
  <c r="FQ26" i="1"/>
  <c r="FR26" i="1"/>
  <c r="FS26" i="1"/>
  <c r="FT26" i="1"/>
  <c r="FU26" i="1"/>
  <c r="FV26" i="1"/>
  <c r="FB27" i="1"/>
  <c r="FC27" i="1"/>
  <c r="FD27" i="1"/>
  <c r="FE27" i="1"/>
  <c r="FF27" i="1"/>
  <c r="FG27" i="1"/>
  <c r="FH27" i="1"/>
  <c r="FI27" i="1"/>
  <c r="FJ27" i="1"/>
  <c r="FK27" i="1"/>
  <c r="FL27" i="1"/>
  <c r="FM27" i="1"/>
  <c r="FO27" i="1"/>
  <c r="FP27" i="1"/>
  <c r="FQ27" i="1"/>
  <c r="FR27" i="1"/>
  <c r="FS27" i="1"/>
  <c r="FT27" i="1"/>
  <c r="FU27" i="1"/>
  <c r="FV27" i="1"/>
  <c r="FB28" i="1"/>
  <c r="FC28" i="1"/>
  <c r="FD28" i="1"/>
  <c r="FE28" i="1"/>
  <c r="FF28" i="1"/>
  <c r="FG28" i="1"/>
  <c r="FH28" i="1"/>
  <c r="FI28" i="1"/>
  <c r="FJ28" i="1"/>
  <c r="FK28" i="1"/>
  <c r="FL28" i="1"/>
  <c r="FM28" i="1"/>
  <c r="FO28" i="1"/>
  <c r="FP28" i="1"/>
  <c r="FQ28" i="1"/>
  <c r="FR28" i="1"/>
  <c r="FS28" i="1"/>
  <c r="FT28" i="1"/>
  <c r="FU28" i="1"/>
  <c r="FV28" i="1"/>
  <c r="FB29" i="1"/>
  <c r="FC29" i="1"/>
  <c r="FD29" i="1"/>
  <c r="FE29" i="1"/>
  <c r="FF29" i="1"/>
  <c r="FG29" i="1"/>
  <c r="FH29" i="1"/>
  <c r="FI29" i="1"/>
  <c r="FJ29" i="1"/>
  <c r="FK29" i="1"/>
  <c r="FL29" i="1"/>
  <c r="FM29" i="1"/>
  <c r="FO29" i="1"/>
  <c r="FP29" i="1"/>
  <c r="FQ29" i="1"/>
  <c r="FR29" i="1"/>
  <c r="FS29" i="1"/>
  <c r="FT29" i="1"/>
  <c r="FU29" i="1"/>
  <c r="FV29" i="1"/>
  <c r="FB30" i="1"/>
  <c r="FC30" i="1"/>
  <c r="FD30" i="1"/>
  <c r="FE30" i="1"/>
  <c r="FF30" i="1"/>
  <c r="FG30" i="1"/>
  <c r="FH30" i="1"/>
  <c r="FI30" i="1"/>
  <c r="FJ30" i="1"/>
  <c r="FK30" i="1"/>
  <c r="FL30" i="1"/>
  <c r="FM30" i="1"/>
  <c r="FO30" i="1"/>
  <c r="FP30" i="1"/>
  <c r="FQ30" i="1"/>
  <c r="FR30" i="1"/>
  <c r="FS30" i="1"/>
  <c r="FT30" i="1"/>
  <c r="FU30" i="1"/>
  <c r="FV30" i="1"/>
  <c r="FB31" i="1"/>
  <c r="FC31" i="1"/>
  <c r="FD31" i="1"/>
  <c r="FE31" i="1"/>
  <c r="FF31" i="1"/>
  <c r="FG31" i="1"/>
  <c r="FH31" i="1"/>
  <c r="FI31" i="1"/>
  <c r="FJ31" i="1"/>
  <c r="FK31" i="1"/>
  <c r="FL31" i="1"/>
  <c r="FM31" i="1"/>
  <c r="FO31" i="1"/>
  <c r="FP31" i="1"/>
  <c r="FQ31" i="1"/>
  <c r="FR31" i="1"/>
  <c r="FS31" i="1"/>
  <c r="FT31" i="1"/>
  <c r="FU31" i="1"/>
  <c r="FV31" i="1"/>
  <c r="FB32" i="1"/>
  <c r="FC32" i="1"/>
  <c r="FD32" i="1"/>
  <c r="FE32" i="1"/>
  <c r="FF32" i="1"/>
  <c r="FG32" i="1"/>
  <c r="FH32" i="1"/>
  <c r="FI32" i="1"/>
  <c r="FJ32" i="1"/>
  <c r="FK32" i="1"/>
  <c r="FL32" i="1"/>
  <c r="FM32" i="1"/>
  <c r="FO32" i="1"/>
  <c r="FP32" i="1"/>
  <c r="FQ32" i="1"/>
  <c r="FR32" i="1"/>
  <c r="FS32" i="1"/>
  <c r="FT32" i="1"/>
  <c r="FU32" i="1"/>
  <c r="FV32" i="1"/>
  <c r="FB33" i="1"/>
  <c r="FC33" i="1"/>
  <c r="FD33" i="1"/>
  <c r="FE33" i="1"/>
  <c r="FF33" i="1"/>
  <c r="FG33" i="1"/>
  <c r="FH33" i="1"/>
  <c r="FI33" i="1"/>
  <c r="FJ33" i="1"/>
  <c r="FK33" i="1"/>
  <c r="FL33" i="1"/>
  <c r="FM33" i="1"/>
  <c r="FO33" i="1"/>
  <c r="FP33" i="1"/>
  <c r="FQ33" i="1"/>
  <c r="FR33" i="1"/>
  <c r="FS33" i="1"/>
  <c r="FT33" i="1"/>
  <c r="FU33" i="1"/>
  <c r="FV33" i="1"/>
  <c r="FB34" i="1"/>
  <c r="FC34" i="1"/>
  <c r="FD34" i="1"/>
  <c r="FE34" i="1"/>
  <c r="FF34" i="1"/>
  <c r="FG34" i="1"/>
  <c r="FH34" i="1"/>
  <c r="FI34" i="1"/>
  <c r="FJ34" i="1"/>
  <c r="FK34" i="1"/>
  <c r="FL34" i="1"/>
  <c r="FM34" i="1"/>
  <c r="FO34" i="1"/>
  <c r="FP34" i="1"/>
  <c r="FQ34" i="1"/>
  <c r="FR34" i="1"/>
  <c r="FS34" i="1"/>
  <c r="FT34" i="1"/>
  <c r="FU34" i="1"/>
  <c r="FV34" i="1"/>
  <c r="FB35" i="1"/>
  <c r="FC35" i="1"/>
  <c r="FD35" i="1"/>
  <c r="FE35" i="1"/>
  <c r="FF35" i="1"/>
  <c r="FG35" i="1"/>
  <c r="FH35" i="1"/>
  <c r="FI35" i="1"/>
  <c r="FJ35" i="1"/>
  <c r="FK35" i="1"/>
  <c r="FL35" i="1"/>
  <c r="FM35" i="1"/>
  <c r="FO35" i="1"/>
  <c r="FP35" i="1"/>
  <c r="FQ35" i="1"/>
  <c r="FR35" i="1"/>
  <c r="FS35" i="1"/>
  <c r="FT35" i="1"/>
  <c r="FU35" i="1"/>
  <c r="FV35" i="1"/>
  <c r="FB36" i="1"/>
  <c r="FC36" i="1"/>
  <c r="FD36" i="1"/>
  <c r="FE36" i="1"/>
  <c r="FF36" i="1"/>
  <c r="FG36" i="1"/>
  <c r="FH36" i="1"/>
  <c r="FI36" i="1"/>
  <c r="FJ36" i="1"/>
  <c r="FK36" i="1"/>
  <c r="FL36" i="1"/>
  <c r="FM36" i="1"/>
  <c r="FO36" i="1"/>
  <c r="FP36" i="1"/>
  <c r="FQ36" i="1"/>
  <c r="FR36" i="1"/>
  <c r="FS36" i="1"/>
  <c r="FT36" i="1"/>
  <c r="FU36" i="1"/>
  <c r="FV36" i="1"/>
  <c r="FB37" i="1"/>
  <c r="FC37" i="1"/>
  <c r="FD37" i="1"/>
  <c r="FE37" i="1"/>
  <c r="FF37" i="1"/>
  <c r="FG37" i="1"/>
  <c r="FH37" i="1"/>
  <c r="FI37" i="1"/>
  <c r="FJ37" i="1"/>
  <c r="FK37" i="1"/>
  <c r="FL37" i="1"/>
  <c r="FM37" i="1"/>
  <c r="FO37" i="1"/>
  <c r="FP37" i="1"/>
  <c r="FQ37" i="1"/>
  <c r="FR37" i="1"/>
  <c r="FS37" i="1"/>
  <c r="FT37" i="1"/>
  <c r="FU37" i="1"/>
  <c r="FV37" i="1"/>
  <c r="FB38" i="1"/>
  <c r="FC38" i="1"/>
  <c r="FD38" i="1"/>
  <c r="FE38" i="1"/>
  <c r="FF38" i="1"/>
  <c r="FG38" i="1"/>
  <c r="FH38" i="1"/>
  <c r="FI38" i="1"/>
  <c r="FJ38" i="1"/>
  <c r="FK38" i="1"/>
  <c r="FL38" i="1"/>
  <c r="FM38" i="1"/>
  <c r="FO38" i="1"/>
  <c r="FP38" i="1"/>
  <c r="FQ38" i="1"/>
  <c r="FR38" i="1"/>
  <c r="FS38" i="1"/>
  <c r="FT38" i="1"/>
  <c r="FU38" i="1"/>
  <c r="FV38" i="1"/>
  <c r="FB39" i="1"/>
  <c r="FC39" i="1"/>
  <c r="FD39" i="1"/>
  <c r="FE39" i="1"/>
  <c r="FF39" i="1"/>
  <c r="FG39" i="1"/>
  <c r="FH39" i="1"/>
  <c r="FI39" i="1"/>
  <c r="FJ39" i="1"/>
  <c r="FK39" i="1"/>
  <c r="FL39" i="1"/>
  <c r="FM39" i="1"/>
  <c r="FO39" i="1"/>
  <c r="FP39" i="1"/>
  <c r="FQ39" i="1"/>
  <c r="FR39" i="1"/>
  <c r="FS39" i="1"/>
  <c r="FT39" i="1"/>
  <c r="FU39" i="1"/>
  <c r="FV39" i="1"/>
  <c r="FB40" i="1"/>
  <c r="FC40" i="1"/>
  <c r="FD40" i="1"/>
  <c r="FE40" i="1"/>
  <c r="FF40" i="1"/>
  <c r="FG40" i="1"/>
  <c r="FH40" i="1"/>
  <c r="FI40" i="1"/>
  <c r="FJ40" i="1"/>
  <c r="FK40" i="1"/>
  <c r="FL40" i="1"/>
  <c r="FM40" i="1"/>
  <c r="FO40" i="1"/>
  <c r="FP40" i="1"/>
  <c r="FQ40" i="1"/>
  <c r="FR40" i="1"/>
  <c r="FS40" i="1"/>
  <c r="FT40" i="1"/>
  <c r="FU40" i="1"/>
  <c r="FV40" i="1"/>
  <c r="FB41" i="1"/>
  <c r="FC41" i="1"/>
  <c r="FD41" i="1"/>
  <c r="FE41" i="1"/>
  <c r="FF41" i="1"/>
  <c r="FG41" i="1"/>
  <c r="FH41" i="1"/>
  <c r="FI41" i="1"/>
  <c r="FJ41" i="1"/>
  <c r="FK41" i="1"/>
  <c r="FL41" i="1"/>
  <c r="FM41" i="1"/>
  <c r="FO41" i="1"/>
  <c r="FP41" i="1"/>
  <c r="FQ41" i="1"/>
  <c r="FR41" i="1"/>
  <c r="FS41" i="1"/>
  <c r="FT41" i="1"/>
  <c r="FU41" i="1"/>
  <c r="FV41" i="1"/>
  <c r="FB42" i="1"/>
  <c r="FC42" i="1"/>
  <c r="FD42" i="1"/>
  <c r="FE42" i="1"/>
  <c r="FF42" i="1"/>
  <c r="FG42" i="1"/>
  <c r="FH42" i="1"/>
  <c r="FI42" i="1"/>
  <c r="FJ42" i="1"/>
  <c r="FK42" i="1"/>
  <c r="FL42" i="1"/>
  <c r="FM42" i="1"/>
  <c r="FO42" i="1"/>
  <c r="FP42" i="1"/>
  <c r="FQ42" i="1"/>
  <c r="FR42" i="1"/>
  <c r="FS42" i="1"/>
  <c r="FT42" i="1"/>
  <c r="FU42" i="1"/>
  <c r="FV42" i="1"/>
  <c r="FB43" i="1"/>
  <c r="FC43" i="1"/>
  <c r="FD43" i="1"/>
  <c r="FE43" i="1"/>
  <c r="FF43" i="1"/>
  <c r="FG43" i="1"/>
  <c r="FH43" i="1"/>
  <c r="FI43" i="1"/>
  <c r="FJ43" i="1"/>
  <c r="FK43" i="1"/>
  <c r="FL43" i="1"/>
  <c r="FM43" i="1"/>
  <c r="FO43" i="1"/>
  <c r="FP43" i="1"/>
  <c r="FQ43" i="1"/>
  <c r="FR43" i="1"/>
  <c r="FS43" i="1"/>
  <c r="FT43" i="1"/>
  <c r="FU43" i="1"/>
  <c r="FV43" i="1"/>
  <c r="FB44" i="1"/>
  <c r="FC44" i="1"/>
  <c r="FD44" i="1"/>
  <c r="FE44" i="1"/>
  <c r="FF44" i="1"/>
  <c r="FG44" i="1"/>
  <c r="FH44" i="1"/>
  <c r="FI44" i="1"/>
  <c r="FJ44" i="1"/>
  <c r="FK44" i="1"/>
  <c r="FL44" i="1"/>
  <c r="FM44" i="1"/>
  <c r="FO44" i="1"/>
  <c r="FP44" i="1"/>
  <c r="FQ44" i="1"/>
  <c r="FR44" i="1"/>
  <c r="FS44" i="1"/>
  <c r="FT44" i="1"/>
  <c r="FU44" i="1"/>
  <c r="FV44" i="1"/>
  <c r="FB45" i="1"/>
  <c r="FC45" i="1"/>
  <c r="FD45" i="1"/>
  <c r="FE45" i="1"/>
  <c r="FF45" i="1"/>
  <c r="FG45" i="1"/>
  <c r="FH45" i="1"/>
  <c r="FI45" i="1"/>
  <c r="FJ45" i="1"/>
  <c r="FK45" i="1"/>
  <c r="FL45" i="1"/>
  <c r="FM45" i="1"/>
  <c r="FO45" i="1"/>
  <c r="FP45" i="1"/>
  <c r="FQ45" i="1"/>
  <c r="FR45" i="1"/>
  <c r="FS45" i="1"/>
  <c r="FT45" i="1"/>
  <c r="FU45" i="1"/>
  <c r="FV45" i="1"/>
  <c r="FB46" i="1"/>
  <c r="FC46" i="1"/>
  <c r="FD46" i="1"/>
  <c r="FE46" i="1"/>
  <c r="FF46" i="1"/>
  <c r="FG46" i="1"/>
  <c r="FH46" i="1"/>
  <c r="FI46" i="1"/>
  <c r="FJ46" i="1"/>
  <c r="FK46" i="1"/>
  <c r="FL46" i="1"/>
  <c r="FM46" i="1"/>
  <c r="FO46" i="1"/>
  <c r="FP46" i="1"/>
  <c r="FQ46" i="1"/>
  <c r="FR46" i="1"/>
  <c r="FS46" i="1"/>
  <c r="FT46" i="1"/>
  <c r="FU46" i="1"/>
  <c r="FV46" i="1"/>
  <c r="FB47" i="1"/>
  <c r="FC47" i="1"/>
  <c r="FD47" i="1"/>
  <c r="FE47" i="1"/>
  <c r="FF47" i="1"/>
  <c r="FG47" i="1"/>
  <c r="FH47" i="1"/>
  <c r="FI47" i="1"/>
  <c r="FK47" i="1"/>
  <c r="FL47" i="1"/>
  <c r="FM47" i="1"/>
  <c r="FO47" i="1"/>
  <c r="FP47" i="1"/>
  <c r="FQ47" i="1"/>
  <c r="FR47" i="1"/>
  <c r="FS47" i="1"/>
  <c r="FT47" i="1"/>
  <c r="FU47" i="1"/>
  <c r="FV47" i="1"/>
  <c r="FB48" i="1"/>
  <c r="FC48" i="1"/>
  <c r="FD48" i="1"/>
  <c r="FE48" i="1"/>
  <c r="FF48" i="1"/>
  <c r="FG48" i="1"/>
  <c r="FH48" i="1"/>
  <c r="FI48" i="1"/>
  <c r="FJ48" i="1"/>
  <c r="FK48" i="1"/>
  <c r="FL48" i="1"/>
  <c r="FM48" i="1"/>
  <c r="FO48" i="1"/>
  <c r="FP48" i="1"/>
  <c r="FQ48" i="1"/>
  <c r="FR48" i="1"/>
  <c r="FS48" i="1"/>
  <c r="FT48" i="1"/>
  <c r="FU48" i="1"/>
  <c r="FV48" i="1"/>
  <c r="FB49" i="1"/>
  <c r="FC49" i="1"/>
  <c r="FD49" i="1"/>
  <c r="FE49" i="1"/>
  <c r="FF49" i="1"/>
  <c r="FG49" i="1"/>
  <c r="FH49" i="1"/>
  <c r="FI49" i="1"/>
  <c r="FJ49" i="1"/>
  <c r="FK49" i="1"/>
  <c r="FL49" i="1"/>
  <c r="FM49" i="1"/>
  <c r="FO49" i="1"/>
  <c r="FP49" i="1"/>
  <c r="FQ49" i="1"/>
  <c r="FR49" i="1"/>
  <c r="FS49" i="1"/>
  <c r="FT49" i="1"/>
  <c r="FU49" i="1"/>
  <c r="FV49" i="1"/>
  <c r="FB50" i="1"/>
  <c r="FC50" i="1"/>
  <c r="FD50" i="1"/>
  <c r="FE50" i="1"/>
  <c r="FF50" i="1"/>
  <c r="FG50" i="1"/>
  <c r="FH50" i="1"/>
  <c r="FI50" i="1"/>
  <c r="FJ50" i="1"/>
  <c r="FK50" i="1"/>
  <c r="FL50" i="1"/>
  <c r="FM50" i="1"/>
  <c r="FO50" i="1"/>
  <c r="FP50" i="1"/>
  <c r="FQ50" i="1"/>
  <c r="FR50" i="1"/>
  <c r="FS50" i="1"/>
  <c r="FT50" i="1"/>
  <c r="FU50" i="1"/>
  <c r="FV50" i="1"/>
  <c r="FB51" i="1"/>
  <c r="FC51" i="1"/>
  <c r="FD51" i="1"/>
  <c r="FE51" i="1"/>
  <c r="FF51" i="1"/>
  <c r="FG51" i="1"/>
  <c r="FH51" i="1"/>
  <c r="FI51" i="1"/>
  <c r="FJ51" i="1"/>
  <c r="FK51" i="1"/>
  <c r="FL51" i="1"/>
  <c r="FM51" i="1"/>
  <c r="FO51" i="1"/>
  <c r="FP51" i="1"/>
  <c r="FQ51" i="1"/>
  <c r="FR51" i="1"/>
  <c r="FS51" i="1"/>
  <c r="FT51" i="1"/>
  <c r="FU51" i="1"/>
  <c r="FV51" i="1"/>
  <c r="FB52" i="1"/>
  <c r="FC52" i="1"/>
  <c r="FD52" i="1"/>
  <c r="FE52" i="1"/>
  <c r="FF52" i="1"/>
  <c r="FG52" i="1"/>
  <c r="FH52" i="1"/>
  <c r="FI52" i="1"/>
  <c r="FJ52" i="1"/>
  <c r="FK52" i="1"/>
  <c r="FL52" i="1"/>
  <c r="FM52" i="1"/>
  <c r="FO52" i="1"/>
  <c r="FP52" i="1"/>
  <c r="FQ52" i="1"/>
  <c r="FR52" i="1"/>
  <c r="FS52" i="1"/>
  <c r="FT52" i="1"/>
  <c r="FU52" i="1"/>
  <c r="FV52" i="1"/>
  <c r="FB53" i="1"/>
  <c r="FC53" i="1"/>
  <c r="FD53" i="1"/>
  <c r="FE53" i="1"/>
  <c r="FF53" i="1"/>
  <c r="FG53" i="1"/>
  <c r="FH53" i="1"/>
  <c r="FI53" i="1"/>
  <c r="FJ53" i="1"/>
  <c r="FK53" i="1"/>
  <c r="FL53" i="1"/>
  <c r="FM53" i="1"/>
  <c r="FO53" i="1"/>
  <c r="FP53" i="1"/>
  <c r="FQ53" i="1"/>
  <c r="FR53" i="1"/>
  <c r="FS53" i="1"/>
  <c r="FT53" i="1"/>
  <c r="FU53" i="1"/>
  <c r="FV53" i="1"/>
  <c r="FB54" i="1"/>
  <c r="FC54" i="1"/>
  <c r="FD54" i="1"/>
  <c r="FE54" i="1"/>
  <c r="FF54" i="1"/>
  <c r="FG54" i="1"/>
  <c r="FH54" i="1"/>
  <c r="FI54" i="1"/>
  <c r="FJ54" i="1"/>
  <c r="FK54" i="1"/>
  <c r="FL54" i="1"/>
  <c r="FM54" i="1"/>
  <c r="FO54" i="1"/>
  <c r="FP54" i="1"/>
  <c r="FQ54" i="1"/>
  <c r="FR54" i="1"/>
  <c r="FS54" i="1"/>
  <c r="FT54" i="1"/>
  <c r="FU54" i="1"/>
  <c r="FV54" i="1"/>
  <c r="FB55" i="1"/>
  <c r="FC55" i="1"/>
  <c r="FD55" i="1"/>
  <c r="FE55" i="1"/>
  <c r="FF55" i="1"/>
  <c r="FG55" i="1"/>
  <c r="FH55" i="1"/>
  <c r="FI55" i="1"/>
  <c r="FK55" i="1"/>
  <c r="FL55" i="1"/>
  <c r="FM55" i="1"/>
  <c r="FO55" i="1"/>
  <c r="FP55" i="1"/>
  <c r="FQ55" i="1"/>
  <c r="FR55" i="1"/>
  <c r="FS55" i="1"/>
  <c r="FT55" i="1"/>
  <c r="FU55" i="1"/>
  <c r="FV55" i="1"/>
  <c r="FB56" i="1"/>
  <c r="FC56" i="1"/>
  <c r="FD56" i="1"/>
  <c r="FE56" i="1"/>
  <c r="FF56" i="1"/>
  <c r="FG56" i="1"/>
  <c r="FH56" i="1"/>
  <c r="FI56" i="1"/>
  <c r="FJ56" i="1"/>
  <c r="FK56" i="1"/>
  <c r="FL56" i="1"/>
  <c r="FM56" i="1"/>
  <c r="FO56" i="1"/>
  <c r="FP56" i="1"/>
  <c r="FQ56" i="1"/>
  <c r="FR56" i="1"/>
  <c r="FS56" i="1"/>
  <c r="FT56" i="1"/>
  <c r="FU56" i="1"/>
  <c r="FV56" i="1"/>
  <c r="FB57" i="1"/>
  <c r="FC57" i="1"/>
  <c r="FD57" i="1"/>
  <c r="FE57" i="1"/>
  <c r="FF57" i="1"/>
  <c r="FG57" i="1"/>
  <c r="FH57" i="1"/>
  <c r="FI57" i="1"/>
  <c r="FJ57" i="1"/>
  <c r="FK57" i="1"/>
  <c r="FL57" i="1"/>
  <c r="FM57" i="1"/>
  <c r="FO57" i="1"/>
  <c r="FP57" i="1"/>
  <c r="FQ57" i="1"/>
  <c r="FR57" i="1"/>
  <c r="FS57" i="1"/>
  <c r="FT57" i="1"/>
  <c r="FU57" i="1"/>
  <c r="FV57" i="1"/>
  <c r="FB58" i="1"/>
  <c r="FC58" i="1"/>
  <c r="FD58" i="1"/>
  <c r="FE58" i="1"/>
  <c r="FF58" i="1"/>
  <c r="FG58" i="1"/>
  <c r="FH58" i="1"/>
  <c r="FI58" i="1"/>
  <c r="FJ58" i="1"/>
  <c r="FK58" i="1"/>
  <c r="FL58" i="1"/>
  <c r="FM58" i="1"/>
  <c r="FO58" i="1"/>
  <c r="FP58" i="1"/>
  <c r="FQ58" i="1"/>
  <c r="FR58" i="1"/>
  <c r="FS58" i="1"/>
  <c r="FT58" i="1"/>
  <c r="FU58" i="1"/>
  <c r="FV58" i="1"/>
  <c r="FB59" i="1"/>
  <c r="FC59" i="1"/>
  <c r="FD59" i="1"/>
  <c r="FE59" i="1"/>
  <c r="FF59" i="1"/>
  <c r="FG59" i="1"/>
  <c r="FH59" i="1"/>
  <c r="FI59" i="1"/>
  <c r="FJ59" i="1"/>
  <c r="FK59" i="1"/>
  <c r="FL59" i="1"/>
  <c r="FM59" i="1"/>
  <c r="FO59" i="1"/>
  <c r="FP59" i="1"/>
  <c r="FQ59" i="1"/>
  <c r="FR59" i="1"/>
  <c r="FS59" i="1"/>
  <c r="FT59" i="1"/>
  <c r="FU59" i="1"/>
  <c r="FV59" i="1"/>
  <c r="FB60" i="1"/>
  <c r="FC60" i="1"/>
  <c r="FD60" i="1"/>
  <c r="FE60" i="1"/>
  <c r="FF60" i="1"/>
  <c r="FG60" i="1"/>
  <c r="FH60" i="1"/>
  <c r="FI60" i="1"/>
  <c r="FJ60" i="1"/>
  <c r="FK60" i="1"/>
  <c r="FL60" i="1"/>
  <c r="FM60" i="1"/>
  <c r="FO60" i="1"/>
  <c r="FP60" i="1"/>
  <c r="FQ60" i="1"/>
  <c r="FR60" i="1"/>
  <c r="FS60" i="1"/>
  <c r="FT60" i="1"/>
  <c r="FU60" i="1"/>
  <c r="FV60" i="1"/>
  <c r="FB61" i="1"/>
  <c r="FC61" i="1"/>
  <c r="FD61" i="1"/>
  <c r="FE61" i="1"/>
  <c r="FF61" i="1"/>
  <c r="FG61" i="1"/>
  <c r="FH61" i="1"/>
  <c r="FI61" i="1"/>
  <c r="FJ61" i="1"/>
  <c r="FK61" i="1"/>
  <c r="FL61" i="1"/>
  <c r="FM61" i="1"/>
  <c r="FO61" i="1"/>
  <c r="FP61" i="1"/>
  <c r="FQ61" i="1"/>
  <c r="FR61" i="1"/>
  <c r="FS61" i="1"/>
  <c r="FT61" i="1"/>
  <c r="FU61" i="1"/>
  <c r="FV61" i="1"/>
  <c r="FB62" i="1"/>
  <c r="FC62" i="1"/>
  <c r="FD62" i="1"/>
  <c r="FE62" i="1"/>
  <c r="FF62" i="1"/>
  <c r="FG62" i="1"/>
  <c r="FH62" i="1"/>
  <c r="FI62" i="1"/>
  <c r="FK62" i="1"/>
  <c r="FL62" i="1"/>
  <c r="FM62" i="1"/>
  <c r="FO62" i="1"/>
  <c r="FP62" i="1"/>
  <c r="FQ62" i="1"/>
  <c r="FR62" i="1"/>
  <c r="FS62" i="1"/>
  <c r="FT62" i="1"/>
  <c r="FU62" i="1"/>
  <c r="FV62" i="1"/>
  <c r="FB63" i="1"/>
  <c r="FC63" i="1"/>
  <c r="FD63" i="1"/>
  <c r="FE63" i="1"/>
  <c r="FF63" i="1"/>
  <c r="FG63" i="1"/>
  <c r="FH63" i="1"/>
  <c r="FI63" i="1"/>
  <c r="FJ63" i="1"/>
  <c r="FK63" i="1"/>
  <c r="FL63" i="1"/>
  <c r="FM63" i="1"/>
  <c r="FO63" i="1"/>
  <c r="FP63" i="1"/>
  <c r="FQ63" i="1"/>
  <c r="FR63" i="1"/>
  <c r="FS63" i="1"/>
  <c r="FT63" i="1"/>
  <c r="FU63" i="1"/>
  <c r="FV63" i="1"/>
  <c r="FB64" i="1"/>
  <c r="FC64" i="1"/>
  <c r="FD64" i="1"/>
  <c r="FE64" i="1"/>
  <c r="FF64" i="1"/>
  <c r="FG64" i="1"/>
  <c r="FH64" i="1"/>
  <c r="FI64" i="1"/>
  <c r="FJ64" i="1"/>
  <c r="FK64" i="1"/>
  <c r="FL64" i="1"/>
  <c r="FM64" i="1"/>
  <c r="FO64" i="1"/>
  <c r="FP64" i="1"/>
  <c r="FQ64" i="1"/>
  <c r="FR64" i="1"/>
  <c r="FS64" i="1"/>
  <c r="FT64" i="1"/>
  <c r="FU64" i="1"/>
  <c r="FV64" i="1"/>
  <c r="FB65" i="1"/>
  <c r="FC65" i="1"/>
  <c r="FD65" i="1"/>
  <c r="FE65" i="1"/>
  <c r="FF65" i="1"/>
  <c r="FG65" i="1"/>
  <c r="FH65" i="1"/>
  <c r="FI65" i="1"/>
  <c r="FJ65" i="1"/>
  <c r="FK65" i="1"/>
  <c r="FL65" i="1"/>
  <c r="FM65" i="1"/>
  <c r="FO65" i="1"/>
  <c r="FP65" i="1"/>
  <c r="FQ65" i="1"/>
  <c r="FR65" i="1"/>
  <c r="FS65" i="1"/>
  <c r="FT65" i="1"/>
  <c r="FU65" i="1"/>
  <c r="FV65" i="1"/>
  <c r="FC66" i="1"/>
  <c r="FD66" i="1"/>
  <c r="FE66" i="1"/>
  <c r="FF66" i="1"/>
  <c r="FG66" i="1"/>
  <c r="FH66" i="1"/>
  <c r="FI66" i="1"/>
  <c r="FJ66" i="1"/>
  <c r="FK66" i="1"/>
  <c r="FL66" i="1"/>
  <c r="FM66" i="1"/>
  <c r="FO66" i="1"/>
  <c r="FP66" i="1"/>
  <c r="FQ66" i="1"/>
  <c r="FR66" i="1"/>
  <c r="FS66" i="1"/>
  <c r="FT66" i="1"/>
  <c r="FU66" i="1"/>
  <c r="FV66" i="1"/>
  <c r="FB67" i="1"/>
  <c r="FC67" i="1"/>
  <c r="FD67" i="1"/>
  <c r="FE67" i="1"/>
  <c r="FF67" i="1"/>
  <c r="FG67" i="1"/>
  <c r="FH67" i="1"/>
  <c r="FI67" i="1"/>
  <c r="FJ67" i="1"/>
  <c r="FK67" i="1"/>
  <c r="FL67" i="1"/>
  <c r="FM67" i="1"/>
  <c r="FO67" i="1"/>
  <c r="FP67" i="1"/>
  <c r="FQ67" i="1"/>
  <c r="FR67" i="1"/>
  <c r="FS67" i="1"/>
  <c r="FT67" i="1"/>
  <c r="FU67" i="1"/>
  <c r="FV67" i="1"/>
  <c r="FB68" i="1"/>
  <c r="FC68" i="1"/>
  <c r="FD68" i="1"/>
  <c r="FE68" i="1"/>
  <c r="FF68" i="1"/>
  <c r="FG68" i="1"/>
  <c r="FH68" i="1"/>
  <c r="FI68" i="1"/>
  <c r="FJ68" i="1"/>
  <c r="FK68" i="1"/>
  <c r="FL68" i="1"/>
  <c r="FM68" i="1"/>
  <c r="FO68" i="1"/>
  <c r="FP68" i="1"/>
  <c r="FQ68" i="1"/>
  <c r="FR68" i="1"/>
  <c r="FS68" i="1"/>
  <c r="FT68" i="1"/>
  <c r="FU68" i="1"/>
  <c r="FV68" i="1"/>
  <c r="FB69" i="1"/>
  <c r="FC69" i="1"/>
  <c r="FD69" i="1"/>
  <c r="FE69" i="1"/>
  <c r="FF69" i="1"/>
  <c r="FG69" i="1"/>
  <c r="FH69" i="1"/>
  <c r="FI69" i="1"/>
  <c r="FJ69" i="1"/>
  <c r="FK69" i="1"/>
  <c r="FL69" i="1"/>
  <c r="FM69" i="1"/>
  <c r="FO69" i="1"/>
  <c r="FP69" i="1"/>
  <c r="FQ69" i="1"/>
  <c r="FR69" i="1"/>
  <c r="FS69" i="1"/>
  <c r="FT69" i="1"/>
  <c r="FU69" i="1"/>
  <c r="FV69" i="1"/>
  <c r="FB70" i="1"/>
  <c r="FC70" i="1"/>
  <c r="FD70" i="1"/>
  <c r="FE70" i="1"/>
  <c r="FF70" i="1"/>
  <c r="FG70" i="1"/>
  <c r="FH70" i="1"/>
  <c r="FI70" i="1"/>
  <c r="FJ70" i="1"/>
  <c r="FK70" i="1"/>
  <c r="FL70" i="1"/>
  <c r="FM70" i="1"/>
  <c r="FO70" i="1"/>
  <c r="FP70" i="1"/>
  <c r="FQ70" i="1"/>
  <c r="FR70" i="1"/>
  <c r="FS70" i="1"/>
  <c r="FT70" i="1"/>
  <c r="FU70" i="1"/>
  <c r="FV70" i="1"/>
  <c r="FB71" i="1"/>
  <c r="FC71" i="1"/>
  <c r="FD71" i="1"/>
  <c r="FE71" i="1"/>
  <c r="FF71" i="1"/>
  <c r="FG71" i="1"/>
  <c r="FH71" i="1"/>
  <c r="FI71" i="1"/>
  <c r="FJ71" i="1"/>
  <c r="FK71" i="1"/>
  <c r="FL71" i="1"/>
  <c r="FM71" i="1"/>
  <c r="FO71" i="1"/>
  <c r="FP71" i="1"/>
  <c r="FQ71" i="1"/>
  <c r="FR71" i="1"/>
  <c r="FS71" i="1"/>
  <c r="FT71" i="1"/>
  <c r="FU71" i="1"/>
  <c r="FV71" i="1"/>
  <c r="FB72" i="1"/>
  <c r="FC72" i="1"/>
  <c r="FD72" i="1"/>
  <c r="FE72" i="1"/>
  <c r="FF72" i="1"/>
  <c r="FG72" i="1"/>
  <c r="FH72" i="1"/>
  <c r="FI72" i="1"/>
  <c r="FJ72" i="1"/>
  <c r="FK72" i="1"/>
  <c r="FL72" i="1"/>
  <c r="FM72" i="1"/>
  <c r="FO72" i="1"/>
  <c r="FP72" i="1"/>
  <c r="FQ72" i="1"/>
  <c r="FR72" i="1"/>
  <c r="FS72" i="1"/>
  <c r="FT72" i="1"/>
  <c r="FU72" i="1"/>
  <c r="FV72" i="1"/>
  <c r="FB73" i="1"/>
  <c r="FC73" i="1"/>
  <c r="FD73" i="1"/>
  <c r="FE73" i="1"/>
  <c r="FF73" i="1"/>
  <c r="FG73" i="1"/>
  <c r="FH73" i="1"/>
  <c r="FI73" i="1"/>
  <c r="FJ73" i="1"/>
  <c r="FK73" i="1"/>
  <c r="FL73" i="1"/>
  <c r="FM73" i="1"/>
  <c r="FO73" i="1"/>
  <c r="FP73" i="1"/>
  <c r="FQ73" i="1"/>
  <c r="FR73" i="1"/>
  <c r="FS73" i="1"/>
  <c r="FT73" i="1"/>
  <c r="FU73" i="1"/>
  <c r="FV73" i="1"/>
  <c r="FB74" i="1"/>
  <c r="FC74" i="1"/>
  <c r="FD74" i="1"/>
  <c r="FE74" i="1"/>
  <c r="FF74" i="1"/>
  <c r="FG74" i="1"/>
  <c r="FH74" i="1"/>
  <c r="FI74" i="1"/>
  <c r="FJ74" i="1"/>
  <c r="FK74" i="1"/>
  <c r="FL74" i="1"/>
  <c r="FM74" i="1"/>
  <c r="FO74" i="1"/>
  <c r="FP74" i="1"/>
  <c r="FQ74" i="1"/>
  <c r="FR74" i="1"/>
  <c r="FS74" i="1"/>
  <c r="FT74" i="1"/>
  <c r="FU74" i="1"/>
  <c r="FV74" i="1"/>
  <c r="FB75" i="1"/>
  <c r="FC75" i="1"/>
  <c r="FD75" i="1"/>
  <c r="FE75" i="1"/>
  <c r="FF75" i="1"/>
  <c r="FG75" i="1"/>
  <c r="FH75" i="1"/>
  <c r="FI75" i="1"/>
  <c r="FJ75" i="1"/>
  <c r="FK75" i="1"/>
  <c r="FL75" i="1"/>
  <c r="FM75" i="1"/>
  <c r="FO75" i="1"/>
  <c r="FP75" i="1"/>
  <c r="FQ75" i="1"/>
  <c r="FR75" i="1"/>
  <c r="FS75" i="1"/>
  <c r="FT75" i="1"/>
  <c r="FU75" i="1"/>
  <c r="FV75" i="1"/>
  <c r="FB76" i="1"/>
  <c r="FC76" i="1"/>
  <c r="FD76" i="1"/>
  <c r="FE76" i="1"/>
  <c r="FF76" i="1"/>
  <c r="FG76" i="1"/>
  <c r="FH76" i="1"/>
  <c r="FI76" i="1"/>
  <c r="FJ76" i="1"/>
  <c r="FK76" i="1"/>
  <c r="FL76" i="1"/>
  <c r="FM76" i="1"/>
  <c r="FO76" i="1"/>
  <c r="FP76" i="1"/>
  <c r="FQ76" i="1"/>
  <c r="FR76" i="1"/>
  <c r="FS76" i="1"/>
  <c r="FT76" i="1"/>
  <c r="FU76" i="1"/>
  <c r="FV76" i="1"/>
  <c r="FB77" i="1"/>
  <c r="FC77" i="1"/>
  <c r="FD77" i="1"/>
  <c r="FE77" i="1"/>
  <c r="FF77" i="1"/>
  <c r="FG77" i="1"/>
  <c r="FH77" i="1"/>
  <c r="FI77" i="1"/>
  <c r="FJ77" i="1"/>
  <c r="FK77" i="1"/>
  <c r="FL77" i="1"/>
  <c r="FM77" i="1"/>
  <c r="FO77" i="1"/>
  <c r="FP77" i="1"/>
  <c r="FQ77" i="1"/>
  <c r="FR77" i="1"/>
  <c r="FS77" i="1"/>
  <c r="FT77" i="1"/>
  <c r="FU77" i="1"/>
  <c r="FV77" i="1"/>
  <c r="FB78" i="1"/>
  <c r="FC78" i="1"/>
  <c r="FD78" i="1"/>
  <c r="FE78" i="1"/>
  <c r="FF78" i="1"/>
  <c r="FG78" i="1"/>
  <c r="FH78" i="1"/>
  <c r="FI78" i="1"/>
  <c r="FJ78" i="1"/>
  <c r="FK78" i="1"/>
  <c r="FL78" i="1"/>
  <c r="FM78" i="1"/>
  <c r="FO78" i="1"/>
  <c r="FP78" i="1"/>
  <c r="FQ78" i="1"/>
  <c r="FR78" i="1"/>
  <c r="FS78" i="1"/>
  <c r="FT78" i="1"/>
  <c r="FU78" i="1"/>
  <c r="FV78" i="1"/>
  <c r="FB79" i="1"/>
  <c r="FC79" i="1"/>
  <c r="FD79" i="1"/>
  <c r="FE79" i="1"/>
  <c r="FF79" i="1"/>
  <c r="FG79" i="1"/>
  <c r="FH79" i="1"/>
  <c r="FI79" i="1"/>
  <c r="FJ79" i="1"/>
  <c r="FK79" i="1"/>
  <c r="FL79" i="1"/>
  <c r="FM79" i="1"/>
  <c r="FO79" i="1"/>
  <c r="FP79" i="1"/>
  <c r="FQ79" i="1"/>
  <c r="FR79" i="1"/>
  <c r="FS79" i="1"/>
  <c r="FT79" i="1"/>
  <c r="FU79" i="1"/>
  <c r="FV79" i="1"/>
  <c r="FB80" i="1"/>
  <c r="FC80" i="1"/>
  <c r="FD80" i="1"/>
  <c r="FE80" i="1"/>
  <c r="FF80" i="1"/>
  <c r="FG80" i="1"/>
  <c r="FH80" i="1"/>
  <c r="FI80" i="1"/>
  <c r="FJ80" i="1"/>
  <c r="FK80" i="1"/>
  <c r="FL80" i="1"/>
  <c r="FM80" i="1"/>
  <c r="FO80" i="1"/>
  <c r="FP80" i="1"/>
  <c r="FQ80" i="1"/>
  <c r="FR80" i="1"/>
  <c r="FS80" i="1"/>
  <c r="FT80" i="1"/>
  <c r="FU80" i="1"/>
  <c r="FV80" i="1"/>
  <c r="FB81" i="1"/>
  <c r="FC81" i="1"/>
  <c r="FD81" i="1"/>
  <c r="FE81" i="1"/>
  <c r="FF81" i="1"/>
  <c r="FG81" i="1"/>
  <c r="FH81" i="1"/>
  <c r="FI81" i="1"/>
  <c r="FJ81" i="1"/>
  <c r="FK81" i="1"/>
  <c r="FL81" i="1"/>
  <c r="FM81" i="1"/>
  <c r="FO81" i="1"/>
  <c r="FP81" i="1"/>
  <c r="FQ81" i="1"/>
  <c r="FR81" i="1"/>
  <c r="FS81" i="1"/>
  <c r="FT81" i="1"/>
  <c r="FU81" i="1"/>
  <c r="FV81" i="1"/>
  <c r="FB82" i="1"/>
  <c r="FC82" i="1"/>
  <c r="FD82" i="1"/>
  <c r="FE82" i="1"/>
  <c r="FF82" i="1"/>
  <c r="FG82" i="1"/>
  <c r="FH82" i="1"/>
  <c r="FI82" i="1"/>
  <c r="FJ82" i="1"/>
  <c r="FK82" i="1"/>
  <c r="FL82" i="1"/>
  <c r="FM82" i="1"/>
  <c r="FO82" i="1"/>
  <c r="FP82" i="1"/>
  <c r="FQ82" i="1"/>
  <c r="FR82" i="1"/>
  <c r="FS82" i="1"/>
  <c r="FT82" i="1"/>
  <c r="FU82" i="1"/>
  <c r="FV82" i="1"/>
  <c r="FB83" i="1"/>
  <c r="FC83" i="1"/>
  <c r="FD83" i="1"/>
  <c r="FE83" i="1"/>
  <c r="FF83" i="1"/>
  <c r="FG83" i="1"/>
  <c r="FH83" i="1"/>
  <c r="FI83" i="1"/>
  <c r="FJ83" i="1"/>
  <c r="FK83" i="1"/>
  <c r="FL83" i="1"/>
  <c r="FM83" i="1"/>
  <c r="FO83" i="1"/>
  <c r="FP83" i="1"/>
  <c r="FQ83" i="1"/>
  <c r="FR83" i="1"/>
  <c r="FS83" i="1"/>
  <c r="FT83" i="1"/>
  <c r="FU83" i="1"/>
  <c r="FV83" i="1"/>
  <c r="FB84" i="1"/>
  <c r="FC84" i="1"/>
  <c r="FD84" i="1"/>
  <c r="FE84" i="1"/>
  <c r="FF84" i="1"/>
  <c r="FG84" i="1"/>
  <c r="FH84" i="1"/>
  <c r="FI84" i="1"/>
  <c r="FJ84" i="1"/>
  <c r="FK84" i="1"/>
  <c r="FL84" i="1"/>
  <c r="FM84" i="1"/>
  <c r="FO84" i="1"/>
  <c r="FP84" i="1"/>
  <c r="FQ84" i="1"/>
  <c r="FR84" i="1"/>
  <c r="FS84" i="1"/>
  <c r="FT84" i="1"/>
  <c r="FU84" i="1"/>
  <c r="FV84" i="1"/>
  <c r="FB85" i="1"/>
  <c r="FC85" i="1"/>
  <c r="FD85" i="1"/>
  <c r="FE85" i="1"/>
  <c r="FF85" i="1"/>
  <c r="FG85" i="1"/>
  <c r="FH85" i="1"/>
  <c r="FI85" i="1"/>
  <c r="FJ85" i="1"/>
  <c r="FK85" i="1"/>
  <c r="FL85" i="1"/>
  <c r="FM85" i="1"/>
  <c r="FO85" i="1"/>
  <c r="FP85" i="1"/>
  <c r="FQ85" i="1"/>
  <c r="FR85" i="1"/>
  <c r="FS85" i="1"/>
  <c r="FT85" i="1"/>
  <c r="FU85" i="1"/>
  <c r="FV85" i="1"/>
  <c r="FB86" i="1"/>
  <c r="FC86" i="1"/>
  <c r="FD86" i="1"/>
  <c r="FE86" i="1"/>
  <c r="FF86" i="1"/>
  <c r="FG86" i="1"/>
  <c r="FH86" i="1"/>
  <c r="FI86" i="1"/>
  <c r="FJ86" i="1"/>
  <c r="FK86" i="1"/>
  <c r="FL86" i="1"/>
  <c r="FM86" i="1"/>
  <c r="FO86" i="1"/>
  <c r="FP86" i="1"/>
  <c r="FQ86" i="1"/>
  <c r="FR86" i="1"/>
  <c r="FS86" i="1"/>
  <c r="FT86" i="1"/>
  <c r="FU86" i="1"/>
  <c r="FV86" i="1"/>
  <c r="FB87" i="1"/>
  <c r="FC87" i="1"/>
  <c r="FD87" i="1"/>
  <c r="FE87" i="1"/>
  <c r="FF87" i="1"/>
  <c r="FG87" i="1"/>
  <c r="FH87" i="1"/>
  <c r="FI87" i="1"/>
  <c r="FJ87" i="1"/>
  <c r="FK87" i="1"/>
  <c r="FL87" i="1"/>
  <c r="FM87" i="1"/>
  <c r="FO87" i="1"/>
  <c r="FP87" i="1"/>
  <c r="FQ87" i="1"/>
  <c r="FR87" i="1"/>
  <c r="FS87" i="1"/>
  <c r="FT87" i="1"/>
  <c r="FU87" i="1"/>
  <c r="FV87" i="1"/>
  <c r="FB88" i="1"/>
  <c r="FC88" i="1"/>
  <c r="FD88" i="1"/>
  <c r="FE88" i="1"/>
  <c r="FF88" i="1"/>
  <c r="FG88" i="1"/>
  <c r="FH88" i="1"/>
  <c r="FI88" i="1"/>
  <c r="FJ88" i="1"/>
  <c r="FK88" i="1"/>
  <c r="FL88" i="1"/>
  <c r="FM88" i="1"/>
  <c r="FO88" i="1"/>
  <c r="FP88" i="1"/>
  <c r="FQ88" i="1"/>
  <c r="FR88" i="1"/>
  <c r="FS88" i="1"/>
  <c r="FT88" i="1"/>
  <c r="FU88" i="1"/>
  <c r="FV88" i="1"/>
  <c r="FB89" i="1"/>
  <c r="FC89" i="1"/>
  <c r="FD89" i="1"/>
  <c r="FE89" i="1"/>
  <c r="FF89" i="1"/>
  <c r="FG89" i="1"/>
  <c r="FH89" i="1"/>
  <c r="FI89" i="1"/>
  <c r="FJ89" i="1"/>
  <c r="FK89" i="1"/>
  <c r="FL89" i="1"/>
  <c r="FM89" i="1"/>
  <c r="FO89" i="1"/>
  <c r="FP89" i="1"/>
  <c r="FQ89" i="1"/>
  <c r="FR89" i="1"/>
  <c r="FS89" i="1"/>
  <c r="FT89" i="1"/>
  <c r="FU89" i="1"/>
  <c r="FV89" i="1"/>
  <c r="FB90" i="1"/>
  <c r="FC90" i="1"/>
  <c r="FD90" i="1"/>
  <c r="FE90" i="1"/>
  <c r="FF90" i="1"/>
  <c r="FG90" i="1"/>
  <c r="FH90" i="1"/>
  <c r="FI90" i="1"/>
  <c r="FJ90" i="1"/>
  <c r="FK90" i="1"/>
  <c r="FL90" i="1"/>
  <c r="FM90" i="1"/>
  <c r="FO90" i="1"/>
  <c r="FP90" i="1"/>
  <c r="FQ90" i="1"/>
  <c r="FR90" i="1"/>
  <c r="FS90" i="1"/>
  <c r="FT90" i="1"/>
  <c r="FU90" i="1"/>
  <c r="FV90" i="1"/>
  <c r="FB91" i="1"/>
  <c r="FC91" i="1"/>
  <c r="FD91" i="1"/>
  <c r="FE91" i="1"/>
  <c r="FF91" i="1"/>
  <c r="FG91" i="1"/>
  <c r="FH91" i="1"/>
  <c r="FI91" i="1"/>
  <c r="FJ91" i="1"/>
  <c r="FK91" i="1"/>
  <c r="FL91" i="1"/>
  <c r="FM91" i="1"/>
  <c r="FO91" i="1"/>
  <c r="FP91" i="1"/>
  <c r="FQ91" i="1"/>
  <c r="FR91" i="1"/>
  <c r="FS91" i="1"/>
  <c r="FT91" i="1"/>
  <c r="FU91" i="1"/>
  <c r="FV91" i="1"/>
  <c r="FB92" i="1"/>
  <c r="FC92" i="1"/>
  <c r="FD92" i="1"/>
  <c r="FE92" i="1"/>
  <c r="FF92" i="1"/>
  <c r="FG92" i="1"/>
  <c r="FH92" i="1"/>
  <c r="FI92" i="1"/>
  <c r="FJ92" i="1"/>
  <c r="FK92" i="1"/>
  <c r="FL92" i="1"/>
  <c r="FM92" i="1"/>
  <c r="FO92" i="1"/>
  <c r="FP92" i="1"/>
  <c r="FQ92" i="1"/>
  <c r="FR92" i="1"/>
  <c r="FS92" i="1"/>
  <c r="FT92" i="1"/>
  <c r="FU92" i="1"/>
  <c r="FV92" i="1"/>
  <c r="FB93" i="1"/>
  <c r="FC93" i="1"/>
  <c r="FD93" i="1"/>
  <c r="FE93" i="1"/>
  <c r="FF93" i="1"/>
  <c r="FG93" i="1"/>
  <c r="FH93" i="1"/>
  <c r="FI93" i="1"/>
  <c r="FJ93" i="1"/>
  <c r="FK93" i="1"/>
  <c r="FL93" i="1"/>
  <c r="FM93" i="1"/>
  <c r="FO93" i="1"/>
  <c r="FP93" i="1"/>
  <c r="FQ93" i="1"/>
  <c r="FR93" i="1"/>
  <c r="FS93" i="1"/>
  <c r="FT93" i="1"/>
  <c r="FU93" i="1"/>
  <c r="FV93" i="1"/>
  <c r="FB94" i="1"/>
  <c r="FC94" i="1"/>
  <c r="FD94" i="1"/>
  <c r="FE94" i="1"/>
  <c r="FF94" i="1"/>
  <c r="FG94" i="1"/>
  <c r="FH94" i="1"/>
  <c r="FI94" i="1"/>
  <c r="FJ94" i="1"/>
  <c r="FK94" i="1"/>
  <c r="FL94" i="1"/>
  <c r="FM94" i="1"/>
  <c r="FO94" i="1"/>
  <c r="FP94" i="1"/>
  <c r="FQ94" i="1"/>
  <c r="FR94" i="1"/>
  <c r="FS94" i="1"/>
  <c r="FT94" i="1"/>
  <c r="FU94" i="1"/>
  <c r="FV94" i="1"/>
  <c r="FB95" i="1"/>
  <c r="FC95" i="1"/>
  <c r="FD95" i="1"/>
  <c r="FE95" i="1"/>
  <c r="FF95" i="1"/>
  <c r="FG95" i="1"/>
  <c r="FH95" i="1"/>
  <c r="FI95" i="1"/>
  <c r="FJ95" i="1"/>
  <c r="FK95" i="1"/>
  <c r="FL95" i="1"/>
  <c r="FM95" i="1"/>
  <c r="FO95" i="1"/>
  <c r="FP95" i="1"/>
  <c r="FQ95" i="1"/>
  <c r="FR95" i="1"/>
  <c r="FS95" i="1"/>
  <c r="FT95" i="1"/>
  <c r="FU95" i="1"/>
  <c r="FV95" i="1"/>
  <c r="FB96" i="1"/>
  <c r="FC96" i="1"/>
  <c r="FD96" i="1"/>
  <c r="FE96" i="1"/>
  <c r="FF96" i="1"/>
  <c r="FG96" i="1"/>
  <c r="FH96" i="1"/>
  <c r="FI96" i="1"/>
  <c r="FJ96" i="1"/>
  <c r="FK96" i="1"/>
  <c r="FL96" i="1"/>
  <c r="FM96" i="1"/>
  <c r="FO96" i="1"/>
  <c r="FP96" i="1"/>
  <c r="FQ96" i="1"/>
  <c r="FR96" i="1"/>
  <c r="FS96" i="1"/>
  <c r="FT96" i="1"/>
  <c r="FU96" i="1"/>
  <c r="FV96" i="1"/>
  <c r="FB97" i="1"/>
  <c r="FC97" i="1"/>
  <c r="FD97" i="1"/>
  <c r="FE97" i="1"/>
  <c r="FF97" i="1"/>
  <c r="FG97" i="1"/>
  <c r="FH97" i="1"/>
  <c r="FI97" i="1"/>
  <c r="FJ97" i="1"/>
  <c r="FK97" i="1"/>
  <c r="FL97" i="1"/>
  <c r="FM97" i="1"/>
  <c r="FO97" i="1"/>
  <c r="FP97" i="1"/>
  <c r="FQ97" i="1"/>
  <c r="FR97" i="1"/>
  <c r="FS97" i="1"/>
  <c r="FT97" i="1"/>
  <c r="FU97" i="1"/>
  <c r="FV97" i="1"/>
  <c r="FB98" i="1"/>
  <c r="FC98" i="1"/>
  <c r="FD98" i="1"/>
  <c r="FE98" i="1"/>
  <c r="FF98" i="1"/>
  <c r="FG98" i="1"/>
  <c r="FH98" i="1"/>
  <c r="FI98" i="1"/>
  <c r="FJ98" i="1"/>
  <c r="FK98" i="1"/>
  <c r="FL98" i="1"/>
  <c r="FM98" i="1"/>
  <c r="FO98" i="1"/>
  <c r="FP98" i="1"/>
  <c r="FQ98" i="1"/>
  <c r="FR98" i="1"/>
  <c r="FS98" i="1"/>
  <c r="FT98" i="1"/>
  <c r="FU98" i="1"/>
  <c r="FV98" i="1"/>
  <c r="FB99" i="1"/>
  <c r="FC99" i="1"/>
  <c r="FD99" i="1"/>
  <c r="FE99" i="1"/>
  <c r="FF99" i="1"/>
  <c r="FG99" i="1"/>
  <c r="FH99" i="1"/>
  <c r="FI99" i="1"/>
  <c r="FJ99" i="1"/>
  <c r="FK99" i="1"/>
  <c r="FL99" i="1"/>
  <c r="FM99" i="1"/>
  <c r="FO99" i="1"/>
  <c r="FP99" i="1"/>
  <c r="FQ99" i="1"/>
  <c r="FR99" i="1"/>
  <c r="FS99" i="1"/>
  <c r="FT99" i="1"/>
  <c r="FU99" i="1"/>
  <c r="FV99" i="1"/>
  <c r="FB100" i="1"/>
  <c r="FC100" i="1"/>
  <c r="FD100" i="1"/>
  <c r="FE100" i="1"/>
  <c r="FF100" i="1"/>
  <c r="FG100" i="1"/>
  <c r="FH100" i="1"/>
  <c r="FI100" i="1"/>
  <c r="FJ100" i="1"/>
  <c r="FK100" i="1"/>
  <c r="FL100" i="1"/>
  <c r="FM100" i="1"/>
  <c r="FO100" i="1"/>
  <c r="FP100" i="1"/>
  <c r="FQ100" i="1"/>
  <c r="FR100" i="1"/>
  <c r="FS100" i="1"/>
  <c r="FT100" i="1"/>
  <c r="FU100" i="1"/>
  <c r="FV100" i="1"/>
  <c r="FB101" i="1"/>
  <c r="FC101" i="1"/>
  <c r="FD101" i="1"/>
  <c r="FE101" i="1"/>
  <c r="FF101" i="1"/>
  <c r="FG101" i="1"/>
  <c r="FH101" i="1"/>
  <c r="FI101" i="1"/>
  <c r="FJ101" i="1"/>
  <c r="FK101" i="1"/>
  <c r="FL101" i="1"/>
  <c r="FM101" i="1"/>
  <c r="FO101" i="1"/>
  <c r="FP101" i="1"/>
  <c r="FQ101" i="1"/>
  <c r="FR101" i="1"/>
  <c r="FS101" i="1"/>
  <c r="FT101" i="1"/>
  <c r="FU101" i="1"/>
  <c r="FV101" i="1"/>
  <c r="FB102" i="1"/>
  <c r="FC102" i="1"/>
  <c r="FD102" i="1"/>
  <c r="FE102" i="1"/>
  <c r="FF102" i="1"/>
  <c r="FG102" i="1"/>
  <c r="FH102" i="1"/>
  <c r="FI102" i="1"/>
  <c r="FJ102" i="1"/>
  <c r="FK102" i="1"/>
  <c r="FL102" i="1"/>
  <c r="FM102" i="1"/>
  <c r="FO102" i="1"/>
  <c r="FP102" i="1"/>
  <c r="FQ102" i="1"/>
  <c r="FR102" i="1"/>
  <c r="FS102" i="1"/>
  <c r="FT102" i="1"/>
  <c r="FU102" i="1"/>
  <c r="FV102" i="1"/>
  <c r="FB103" i="1"/>
  <c r="FC103" i="1"/>
  <c r="FD103" i="1"/>
  <c r="FE103" i="1"/>
  <c r="FF103" i="1"/>
  <c r="FG103" i="1"/>
  <c r="FH103" i="1"/>
  <c r="FI103" i="1"/>
  <c r="FJ103" i="1"/>
  <c r="FK103" i="1"/>
  <c r="FL103" i="1"/>
  <c r="FM103" i="1"/>
  <c r="FO103" i="1"/>
  <c r="FP103" i="1"/>
  <c r="FQ103" i="1"/>
  <c r="FR103" i="1"/>
  <c r="FS103" i="1"/>
  <c r="FT103" i="1"/>
  <c r="FU103" i="1"/>
  <c r="FV103" i="1"/>
  <c r="FB104" i="1"/>
  <c r="FC104" i="1"/>
  <c r="FD104" i="1"/>
  <c r="FE104" i="1"/>
  <c r="FF104" i="1"/>
  <c r="FG104" i="1"/>
  <c r="FH104" i="1"/>
  <c r="FI104" i="1"/>
  <c r="FJ104" i="1"/>
  <c r="FK104" i="1"/>
  <c r="FL104" i="1"/>
  <c r="FM104" i="1"/>
  <c r="FO104" i="1"/>
  <c r="FP104" i="1"/>
  <c r="FQ104" i="1"/>
  <c r="FR104" i="1"/>
  <c r="FS104" i="1"/>
  <c r="FT104" i="1"/>
  <c r="FU104" i="1"/>
  <c r="FV104" i="1"/>
  <c r="FB105" i="1"/>
  <c r="FC105" i="1"/>
  <c r="FD105" i="1"/>
  <c r="FE105" i="1"/>
  <c r="FF105" i="1"/>
  <c r="FG105" i="1"/>
  <c r="FH105" i="1"/>
  <c r="FI105" i="1"/>
  <c r="FJ105" i="1"/>
  <c r="FK105" i="1"/>
  <c r="FL105" i="1"/>
  <c r="FM105" i="1"/>
  <c r="FO105" i="1"/>
  <c r="FP105" i="1"/>
  <c r="FQ105" i="1"/>
  <c r="FR105" i="1"/>
  <c r="FS105" i="1"/>
  <c r="FT105" i="1"/>
  <c r="FU105" i="1"/>
  <c r="FV105" i="1"/>
  <c r="FC106" i="1"/>
  <c r="FB106" i="1" s="1"/>
  <c r="FD106" i="1"/>
  <c r="FE106" i="1"/>
  <c r="FF106" i="1"/>
  <c r="FG106" i="1"/>
  <c r="FH106" i="1"/>
  <c r="FI106" i="1"/>
  <c r="FJ106" i="1"/>
  <c r="FK106" i="1"/>
  <c r="FL106" i="1"/>
  <c r="FM106" i="1"/>
  <c r="FO106" i="1"/>
  <c r="FP106" i="1"/>
  <c r="FQ106" i="1"/>
  <c r="FR106" i="1"/>
  <c r="FS106" i="1"/>
  <c r="FT106" i="1"/>
  <c r="FU106" i="1"/>
  <c r="FV106" i="1"/>
  <c r="FC107" i="1"/>
  <c r="FD107" i="1"/>
  <c r="FE107" i="1"/>
  <c r="FF107" i="1"/>
  <c r="FG107" i="1"/>
  <c r="FI107" i="1"/>
  <c r="FJ107" i="1"/>
  <c r="FK107" i="1"/>
  <c r="FL107" i="1"/>
  <c r="FM107" i="1"/>
  <c r="FO107" i="1"/>
  <c r="FP107" i="1"/>
  <c r="FQ107" i="1"/>
  <c r="FR107" i="1"/>
  <c r="FS107" i="1"/>
  <c r="FT107" i="1"/>
  <c r="FU107" i="1"/>
  <c r="FV107" i="1"/>
  <c r="FB108" i="1"/>
  <c r="FC108" i="1"/>
  <c r="FD108" i="1"/>
  <c r="FE108" i="1"/>
  <c r="FF108" i="1"/>
  <c r="FG108" i="1"/>
  <c r="FH108" i="1"/>
  <c r="FI108" i="1"/>
  <c r="FJ108" i="1"/>
  <c r="FK108" i="1"/>
  <c r="FL108" i="1"/>
  <c r="FM108" i="1"/>
  <c r="FO108" i="1"/>
  <c r="FP108" i="1"/>
  <c r="FQ108" i="1"/>
  <c r="FR108" i="1"/>
  <c r="FS108" i="1"/>
  <c r="FT108" i="1"/>
  <c r="FU108" i="1"/>
  <c r="FV108" i="1"/>
  <c r="FT8" i="1"/>
  <c r="FU8" i="1"/>
  <c r="FV8" i="1"/>
  <c r="FS8" i="1"/>
  <c r="FQ8" i="1"/>
  <c r="FR8" i="1"/>
  <c r="FP8" i="1"/>
  <c r="FL8" i="1"/>
  <c r="FM8" i="1"/>
  <c r="FO8" i="1"/>
  <c r="FK8" i="1"/>
  <c r="FJ8" i="1"/>
  <c r="FI8" i="1"/>
  <c r="FH8" i="1"/>
  <c r="FG8" i="1"/>
  <c r="FC8" i="1"/>
  <c r="FD8" i="1"/>
  <c r="FE8" i="1"/>
  <c r="FF8" i="1"/>
  <c r="FB8" i="1"/>
  <c r="E38" i="7" l="1"/>
  <c r="E52" i="7"/>
  <c r="E68" i="7"/>
  <c r="E58" i="7"/>
  <c r="E33" i="7"/>
  <c r="E24" i="7"/>
  <c r="E69" i="7"/>
  <c r="E59" i="7"/>
  <c r="E29" i="7"/>
  <c r="E21" i="7"/>
  <c r="E75" i="7"/>
  <c r="E65" i="7"/>
  <c r="E56" i="7"/>
  <c r="E48" i="7"/>
  <c r="E31" i="7"/>
  <c r="E22" i="7"/>
  <c r="E67" i="7"/>
  <c r="E57" i="7"/>
  <c r="E49" i="7"/>
  <c r="E66" i="7"/>
  <c r="E32" i="7"/>
  <c r="E37" i="7"/>
  <c r="E28" i="7"/>
  <c r="E20" i="7"/>
  <c r="E30" i="7"/>
  <c r="E74" i="7"/>
  <c r="E64" i="7"/>
  <c r="E55" i="7"/>
  <c r="E47" i="7"/>
  <c r="E91" i="7"/>
  <c r="E93" i="7" s="1"/>
  <c r="E36" i="7"/>
  <c r="E27" i="7"/>
  <c r="E19" i="7"/>
  <c r="E73" i="7"/>
  <c r="E63" i="7"/>
  <c r="E54" i="7"/>
  <c r="E46" i="7"/>
  <c r="E23" i="7"/>
  <c r="E35" i="7"/>
  <c r="E26" i="7"/>
  <c r="E72" i="7"/>
  <c r="E62" i="7"/>
  <c r="E53" i="7"/>
  <c r="E34" i="7"/>
  <c r="E25" i="7"/>
  <c r="E70" i="7"/>
  <c r="E60" i="7"/>
  <c r="E44" i="7"/>
  <c r="GB110" i="1"/>
  <c r="GS110" i="1"/>
  <c r="GJ110" i="1"/>
  <c r="ID66" i="1"/>
  <c r="ID64" i="1"/>
  <c r="ID98" i="1"/>
  <c r="ID68" i="1"/>
  <c r="GI110" i="1"/>
  <c r="ID55" i="1"/>
  <c r="ID53" i="1"/>
  <c r="ID51" i="1"/>
  <c r="E18" i="7"/>
  <c r="ID49" i="1"/>
  <c r="ID47" i="1"/>
  <c r="ID45" i="1"/>
  <c r="ID43" i="1"/>
  <c r="ID41" i="1"/>
  <c r="ID39" i="1"/>
  <c r="ID37" i="1"/>
  <c r="ID35" i="1"/>
  <c r="ID33" i="1"/>
  <c r="ID31" i="1"/>
  <c r="ID29" i="1"/>
  <c r="ID27" i="1"/>
  <c r="ID25" i="1"/>
  <c r="ID23" i="1"/>
  <c r="ID21" i="1"/>
  <c r="ID19" i="1"/>
  <c r="ID17" i="1"/>
  <c r="ID15" i="1"/>
  <c r="ID13" i="1"/>
  <c r="ID11" i="1"/>
  <c r="FW110" i="1"/>
  <c r="FZ110" i="1"/>
  <c r="GQ110" i="1"/>
  <c r="GH110" i="1"/>
  <c r="ID94" i="1"/>
  <c r="ID90" i="1"/>
  <c r="ID86" i="1"/>
  <c r="ID61" i="1"/>
  <c r="ID59" i="1"/>
  <c r="ID57" i="1"/>
  <c r="GG110" i="1"/>
  <c r="FY110" i="1"/>
  <c r="GP110" i="1"/>
  <c r="GX110" i="1"/>
  <c r="ID104" i="1"/>
  <c r="ID92" i="1"/>
  <c r="ID9" i="1"/>
  <c r="ID108" i="1"/>
  <c r="ID65" i="1"/>
  <c r="ID63" i="1"/>
  <c r="GF110" i="1"/>
  <c r="FX110" i="1"/>
  <c r="GN110" i="1"/>
  <c r="GZ110" i="1"/>
  <c r="ID100" i="1"/>
  <c r="ID82" i="1"/>
  <c r="ID78" i="1"/>
  <c r="ID74" i="1"/>
  <c r="ID8" i="1"/>
  <c r="ID105" i="1"/>
  <c r="ID103" i="1"/>
  <c r="ID101" i="1"/>
  <c r="ID99" i="1"/>
  <c r="ID97" i="1"/>
  <c r="ID95" i="1"/>
  <c r="ID93" i="1"/>
  <c r="ID91" i="1"/>
  <c r="ID89" i="1"/>
  <c r="ID87" i="1"/>
  <c r="ID85" i="1"/>
  <c r="ID83" i="1"/>
  <c r="ID81" i="1"/>
  <c r="ID79" i="1"/>
  <c r="ID77" i="1"/>
  <c r="ID75" i="1"/>
  <c r="ID73" i="1"/>
  <c r="ID71" i="1"/>
  <c r="ID69" i="1"/>
  <c r="ID67" i="1"/>
  <c r="GE110" i="1"/>
  <c r="GW110" i="1"/>
  <c r="GM110" i="1"/>
  <c r="HC110" i="1"/>
  <c r="E43" i="7"/>
  <c r="ID106" i="1"/>
  <c r="ID102" i="1"/>
  <c r="ID96" i="1"/>
  <c r="ID88" i="1"/>
  <c r="ID84" i="1"/>
  <c r="ID80" i="1"/>
  <c r="ID76" i="1"/>
  <c r="ID72" i="1"/>
  <c r="GA110" i="1"/>
  <c r="ID54" i="1"/>
  <c r="ID52" i="1"/>
  <c r="ID50" i="1"/>
  <c r="ID48" i="1"/>
  <c r="ID46" i="1"/>
  <c r="ID44" i="1"/>
  <c r="ID42" i="1"/>
  <c r="ID40" i="1"/>
  <c r="ID38" i="1"/>
  <c r="ID36" i="1"/>
  <c r="ID34" i="1"/>
  <c r="ID32" i="1"/>
  <c r="ID30" i="1"/>
  <c r="ID28" i="1"/>
  <c r="ID26" i="1"/>
  <c r="ID24" i="1"/>
  <c r="ID22" i="1"/>
  <c r="ID20" i="1"/>
  <c r="ID18" i="1"/>
  <c r="ID16" i="1"/>
  <c r="ID14" i="1"/>
  <c r="ID12" i="1"/>
  <c r="ID10" i="1"/>
  <c r="GD110" i="1"/>
  <c r="GV110" i="1"/>
  <c r="GL110" i="1"/>
  <c r="HB110" i="1"/>
  <c r="ID70" i="1"/>
  <c r="GR110" i="1"/>
  <c r="ID62" i="1"/>
  <c r="ID60" i="1"/>
  <c r="ID58" i="1"/>
  <c r="ID56" i="1"/>
  <c r="GC110" i="1"/>
  <c r="GU110" i="1"/>
  <c r="GK110" i="1"/>
  <c r="HA110" i="1"/>
  <c r="EF9" i="1"/>
  <c r="EF10" i="1"/>
  <c r="EF11" i="1"/>
  <c r="EF12" i="1"/>
  <c r="EF13" i="1"/>
  <c r="EF14" i="1"/>
  <c r="EF15" i="1"/>
  <c r="EF16" i="1"/>
  <c r="EF17" i="1"/>
  <c r="EF18" i="1"/>
  <c r="EF19" i="1"/>
  <c r="EF20" i="1"/>
  <c r="EF21" i="1"/>
  <c r="EF22" i="1"/>
  <c r="EF23" i="1"/>
  <c r="EF24" i="1"/>
  <c r="EF25" i="1"/>
  <c r="EF26" i="1"/>
  <c r="EF27" i="1"/>
  <c r="EF28" i="1"/>
  <c r="EF29" i="1"/>
  <c r="EF30" i="1"/>
  <c r="EF31" i="1"/>
  <c r="EF32" i="1"/>
  <c r="EF33" i="1"/>
  <c r="EF34" i="1"/>
  <c r="EF35" i="1"/>
  <c r="EF36" i="1"/>
  <c r="EF37" i="1"/>
  <c r="EF38" i="1"/>
  <c r="EF39" i="1"/>
  <c r="EF40" i="1"/>
  <c r="EF41" i="1"/>
  <c r="EF42" i="1"/>
  <c r="EF43" i="1"/>
  <c r="EF44" i="1"/>
  <c r="EF45" i="1"/>
  <c r="EF46" i="1"/>
  <c r="EF47" i="1"/>
  <c r="EF48" i="1"/>
  <c r="EF49" i="1"/>
  <c r="EF50" i="1"/>
  <c r="EF51" i="1"/>
  <c r="EF52" i="1"/>
  <c r="EF53" i="1"/>
  <c r="EF54" i="1"/>
  <c r="EF55" i="1"/>
  <c r="EF56" i="1"/>
  <c r="EF57" i="1"/>
  <c r="EF58" i="1"/>
  <c r="EF59" i="1"/>
  <c r="EF60" i="1"/>
  <c r="EF61" i="1"/>
  <c r="EF62" i="1"/>
  <c r="EF63" i="1"/>
  <c r="EF64" i="1"/>
  <c r="EF65" i="1"/>
  <c r="EF66" i="1"/>
  <c r="EF67" i="1"/>
  <c r="EF68" i="1"/>
  <c r="EF69" i="1"/>
  <c r="EF70" i="1"/>
  <c r="EF71" i="1"/>
  <c r="EF72" i="1"/>
  <c r="EF73" i="1"/>
  <c r="EF74" i="1"/>
  <c r="EF75" i="1"/>
  <c r="EF76" i="1"/>
  <c r="EF77" i="1"/>
  <c r="EF78" i="1"/>
  <c r="EF79" i="1"/>
  <c r="EF80" i="1"/>
  <c r="EF81" i="1"/>
  <c r="EF82" i="1"/>
  <c r="EF83" i="1"/>
  <c r="EF84" i="1"/>
  <c r="EF85" i="1"/>
  <c r="EF86" i="1"/>
  <c r="EF87" i="1"/>
  <c r="EF88" i="1"/>
  <c r="EF89" i="1"/>
  <c r="EF90" i="1"/>
  <c r="EF91" i="1"/>
  <c r="EF92" i="1"/>
  <c r="EF93" i="1"/>
  <c r="EF94" i="1"/>
  <c r="EF95" i="1"/>
  <c r="EF96" i="1"/>
  <c r="EF97" i="1"/>
  <c r="EF98" i="1"/>
  <c r="EF99" i="1"/>
  <c r="EF100" i="1"/>
  <c r="EF101" i="1"/>
  <c r="EF102" i="1"/>
  <c r="EF103" i="1"/>
  <c r="EF104" i="1"/>
  <c r="EF105" i="1"/>
  <c r="EF106" i="1"/>
  <c r="EF107" i="1"/>
  <c r="EF108" i="1"/>
  <c r="EF8" i="1"/>
  <c r="EC9" i="1"/>
  <c r="EG9" i="1" s="1"/>
  <c r="ED9" i="1"/>
  <c r="EC10" i="1"/>
  <c r="EG10" i="1" s="1"/>
  <c r="ED10" i="1"/>
  <c r="EC11" i="1"/>
  <c r="EG11" i="1" s="1"/>
  <c r="ED11" i="1"/>
  <c r="EC12" i="1"/>
  <c r="EG12" i="1" s="1"/>
  <c r="ED12" i="1"/>
  <c r="EC13" i="1"/>
  <c r="EG13" i="1" s="1"/>
  <c r="ED13" i="1"/>
  <c r="EC14" i="1"/>
  <c r="EG14" i="1" s="1"/>
  <c r="ED14" i="1"/>
  <c r="EC15" i="1"/>
  <c r="EE15" i="1" s="1"/>
  <c r="ED15" i="1"/>
  <c r="EC16" i="1"/>
  <c r="EE16" i="1" s="1"/>
  <c r="ED16" i="1"/>
  <c r="EC17" i="1"/>
  <c r="EG17" i="1" s="1"/>
  <c r="ED17" i="1"/>
  <c r="EC18" i="1"/>
  <c r="EG18" i="1" s="1"/>
  <c r="ED18" i="1"/>
  <c r="EC19" i="1"/>
  <c r="EG19" i="1" s="1"/>
  <c r="ED19" i="1"/>
  <c r="EC20" i="1"/>
  <c r="EG20" i="1" s="1"/>
  <c r="ED20" i="1"/>
  <c r="EC21" i="1"/>
  <c r="EG21" i="1" s="1"/>
  <c r="ED21" i="1"/>
  <c r="EC22" i="1"/>
  <c r="EG22" i="1" s="1"/>
  <c r="ED22" i="1"/>
  <c r="EC23" i="1"/>
  <c r="EE23" i="1" s="1"/>
  <c r="ED23" i="1"/>
  <c r="EC24" i="1"/>
  <c r="EE24" i="1" s="1"/>
  <c r="ED24" i="1"/>
  <c r="EC25" i="1"/>
  <c r="EG25" i="1" s="1"/>
  <c r="ED25" i="1"/>
  <c r="EC26" i="1"/>
  <c r="EG26" i="1" s="1"/>
  <c r="ED26" i="1"/>
  <c r="EC27" i="1"/>
  <c r="EG27" i="1" s="1"/>
  <c r="ED27" i="1"/>
  <c r="EC28" i="1"/>
  <c r="EG28" i="1" s="1"/>
  <c r="ED28" i="1"/>
  <c r="EC29" i="1"/>
  <c r="EG29" i="1" s="1"/>
  <c r="ED29" i="1"/>
  <c r="EC30" i="1"/>
  <c r="EG30" i="1" s="1"/>
  <c r="ED30" i="1"/>
  <c r="EC31" i="1"/>
  <c r="EE31" i="1" s="1"/>
  <c r="ED31" i="1"/>
  <c r="EC32" i="1"/>
  <c r="EE32" i="1" s="1"/>
  <c r="ED32" i="1"/>
  <c r="EC33" i="1"/>
  <c r="EG33" i="1" s="1"/>
  <c r="ED33" i="1"/>
  <c r="EC34" i="1"/>
  <c r="EG34" i="1" s="1"/>
  <c r="ED34" i="1"/>
  <c r="EC35" i="1"/>
  <c r="EG35" i="1" s="1"/>
  <c r="ED35" i="1"/>
  <c r="EC36" i="1"/>
  <c r="EG36" i="1" s="1"/>
  <c r="ED36" i="1"/>
  <c r="EC37" i="1"/>
  <c r="EG37" i="1" s="1"/>
  <c r="ED37" i="1"/>
  <c r="EC38" i="1"/>
  <c r="EG38" i="1" s="1"/>
  <c r="ED38" i="1"/>
  <c r="EC39" i="1"/>
  <c r="EE39" i="1" s="1"/>
  <c r="ED39" i="1"/>
  <c r="EC40" i="1"/>
  <c r="EE40" i="1" s="1"/>
  <c r="ED40" i="1"/>
  <c r="EC41" i="1"/>
  <c r="EG41" i="1" s="1"/>
  <c r="ED41" i="1"/>
  <c r="EC42" i="1"/>
  <c r="EG42" i="1" s="1"/>
  <c r="ED42" i="1"/>
  <c r="EC43" i="1"/>
  <c r="EG43" i="1" s="1"/>
  <c r="ED43" i="1"/>
  <c r="EC44" i="1"/>
  <c r="EG44" i="1" s="1"/>
  <c r="ED44" i="1"/>
  <c r="EC45" i="1"/>
  <c r="EG45" i="1" s="1"/>
  <c r="ED45" i="1"/>
  <c r="EC46" i="1"/>
  <c r="EG46" i="1" s="1"/>
  <c r="ED46" i="1"/>
  <c r="EC47" i="1"/>
  <c r="EE47" i="1" s="1"/>
  <c r="ED47" i="1"/>
  <c r="EC48" i="1"/>
  <c r="EE48" i="1" s="1"/>
  <c r="ED48" i="1"/>
  <c r="EC49" i="1"/>
  <c r="ED49" i="1"/>
  <c r="EC50" i="1"/>
  <c r="EG50" i="1" s="1"/>
  <c r="ED50" i="1"/>
  <c r="EC51" i="1"/>
  <c r="EG51" i="1" s="1"/>
  <c r="ED51" i="1"/>
  <c r="EC52" i="1"/>
  <c r="EG52" i="1" s="1"/>
  <c r="ED52" i="1"/>
  <c r="EC53" i="1"/>
  <c r="EG53" i="1" s="1"/>
  <c r="ED53" i="1"/>
  <c r="EC54" i="1"/>
  <c r="EE54" i="1" s="1"/>
  <c r="ED54" i="1"/>
  <c r="EC55" i="1"/>
  <c r="EE55" i="1" s="1"/>
  <c r="ED55" i="1"/>
  <c r="EC56" i="1"/>
  <c r="EG56" i="1" s="1"/>
  <c r="ED56" i="1"/>
  <c r="EC57" i="1"/>
  <c r="EG57" i="1" s="1"/>
  <c r="ED57" i="1"/>
  <c r="EC58" i="1"/>
  <c r="EG58" i="1" s="1"/>
  <c r="ED58" i="1"/>
  <c r="EC59" i="1"/>
  <c r="EG59" i="1" s="1"/>
  <c r="ED59" i="1"/>
  <c r="EC60" i="1"/>
  <c r="EG60" i="1" s="1"/>
  <c r="ED60" i="1"/>
  <c r="EC61" i="1"/>
  <c r="EG61" i="1" s="1"/>
  <c r="ED61" i="1"/>
  <c r="EC62" i="1"/>
  <c r="EE62" i="1" s="1"/>
  <c r="ED62" i="1"/>
  <c r="EC63" i="1"/>
  <c r="EE63" i="1" s="1"/>
  <c r="ED63" i="1"/>
  <c r="EC64" i="1"/>
  <c r="EG64" i="1" s="1"/>
  <c r="ED64" i="1"/>
  <c r="EC65" i="1"/>
  <c r="EG65" i="1" s="1"/>
  <c r="ED65" i="1"/>
  <c r="EC66" i="1"/>
  <c r="EG66" i="1" s="1"/>
  <c r="ED66" i="1"/>
  <c r="EC67" i="1"/>
  <c r="EG67" i="1" s="1"/>
  <c r="ED67" i="1"/>
  <c r="EC68" i="1"/>
  <c r="EG68" i="1" s="1"/>
  <c r="ED68" i="1"/>
  <c r="EC69" i="1"/>
  <c r="EG69" i="1" s="1"/>
  <c r="ED69" i="1"/>
  <c r="EC70" i="1"/>
  <c r="EE70" i="1" s="1"/>
  <c r="ED70" i="1"/>
  <c r="EC71" i="1"/>
  <c r="EE71" i="1" s="1"/>
  <c r="ED71" i="1"/>
  <c r="EC72" i="1"/>
  <c r="EG72" i="1" s="1"/>
  <c r="ED72" i="1"/>
  <c r="EC73" i="1"/>
  <c r="EG73" i="1" s="1"/>
  <c r="ED73" i="1"/>
  <c r="EC74" i="1"/>
  <c r="EG74" i="1" s="1"/>
  <c r="ED74" i="1"/>
  <c r="EC75" i="1"/>
  <c r="EG75" i="1" s="1"/>
  <c r="ED75" i="1"/>
  <c r="EC76" i="1"/>
  <c r="EG76" i="1" s="1"/>
  <c r="ED76" i="1"/>
  <c r="EC77" i="1"/>
  <c r="EE77" i="1" s="1"/>
  <c r="ED77" i="1"/>
  <c r="EC78" i="1"/>
  <c r="EE78" i="1" s="1"/>
  <c r="ED78" i="1"/>
  <c r="EC79" i="1"/>
  <c r="EG79" i="1" s="1"/>
  <c r="ED79" i="1"/>
  <c r="EC80" i="1"/>
  <c r="EG80" i="1" s="1"/>
  <c r="ED80" i="1"/>
  <c r="EC81" i="1"/>
  <c r="EG81" i="1" s="1"/>
  <c r="ED81" i="1"/>
  <c r="EC82" i="1"/>
  <c r="EG82" i="1" s="1"/>
  <c r="ED82" i="1"/>
  <c r="EC83" i="1"/>
  <c r="EG83" i="1" s="1"/>
  <c r="ED83" i="1"/>
  <c r="EC84" i="1"/>
  <c r="EG84" i="1" s="1"/>
  <c r="ED84" i="1"/>
  <c r="EC85" i="1"/>
  <c r="EE85" i="1" s="1"/>
  <c r="ED85" i="1"/>
  <c r="EC86" i="1"/>
  <c r="EE86" i="1" s="1"/>
  <c r="ED86" i="1"/>
  <c r="EC87" i="1"/>
  <c r="EG87" i="1" s="1"/>
  <c r="ED87" i="1"/>
  <c r="EC88" i="1"/>
  <c r="EG88" i="1" s="1"/>
  <c r="ED88" i="1"/>
  <c r="EC89" i="1"/>
  <c r="EG89" i="1" s="1"/>
  <c r="ED89" i="1"/>
  <c r="EC90" i="1"/>
  <c r="EG90" i="1" s="1"/>
  <c r="ED90" i="1"/>
  <c r="EC91" i="1"/>
  <c r="EG91" i="1" s="1"/>
  <c r="ED91" i="1"/>
  <c r="EC92" i="1"/>
  <c r="EG92" i="1" s="1"/>
  <c r="ED92" i="1"/>
  <c r="EC93" i="1"/>
  <c r="EE93" i="1" s="1"/>
  <c r="ED93" i="1"/>
  <c r="EC94" i="1"/>
  <c r="EE94" i="1" s="1"/>
  <c r="ED94" i="1"/>
  <c r="EC95" i="1"/>
  <c r="EG95" i="1" s="1"/>
  <c r="ED95" i="1"/>
  <c r="EC96" i="1"/>
  <c r="EG96" i="1" s="1"/>
  <c r="ED96" i="1"/>
  <c r="EC97" i="1"/>
  <c r="EG97" i="1" s="1"/>
  <c r="ED97" i="1"/>
  <c r="EC98" i="1"/>
  <c r="EG98" i="1" s="1"/>
  <c r="ED98" i="1"/>
  <c r="EC99" i="1"/>
  <c r="EG99" i="1" s="1"/>
  <c r="ED99" i="1"/>
  <c r="EC100" i="1"/>
  <c r="EG100" i="1" s="1"/>
  <c r="ED100" i="1"/>
  <c r="EC101" i="1"/>
  <c r="EE101" i="1" s="1"/>
  <c r="ED101" i="1"/>
  <c r="EC102" i="1"/>
  <c r="EE102" i="1" s="1"/>
  <c r="ED102" i="1"/>
  <c r="EC103" i="1"/>
  <c r="EG103" i="1" s="1"/>
  <c r="ED103" i="1"/>
  <c r="EC104" i="1"/>
  <c r="EG104" i="1" s="1"/>
  <c r="ED104" i="1"/>
  <c r="EC105" i="1"/>
  <c r="EG105" i="1" s="1"/>
  <c r="ED105" i="1"/>
  <c r="EC106" i="1"/>
  <c r="EG106" i="1" s="1"/>
  <c r="ED106" i="1"/>
  <c r="EC107" i="1"/>
  <c r="EG107" i="1" s="1"/>
  <c r="ED107" i="1"/>
  <c r="EC108" i="1"/>
  <c r="EG108" i="1" s="1"/>
  <c r="ED108" i="1"/>
  <c r="ED8" i="1"/>
  <c r="EC8" i="1"/>
  <c r="EG8" i="1" s="1"/>
  <c r="CY9" i="1"/>
  <c r="CY10" i="1"/>
  <c r="CY11" i="1"/>
  <c r="CY12" i="1"/>
  <c r="CY13" i="1"/>
  <c r="CY14" i="1"/>
  <c r="CY15" i="1"/>
  <c r="CY16" i="1"/>
  <c r="CY17" i="1"/>
  <c r="CY18" i="1"/>
  <c r="CY19" i="1"/>
  <c r="CY20" i="1"/>
  <c r="CY21" i="1"/>
  <c r="CY22" i="1"/>
  <c r="CY23" i="1"/>
  <c r="CY24" i="1"/>
  <c r="CY25" i="1"/>
  <c r="CY26" i="1"/>
  <c r="CY27" i="1"/>
  <c r="CY28" i="1"/>
  <c r="CY29" i="1"/>
  <c r="CY30" i="1"/>
  <c r="CY31" i="1"/>
  <c r="CY32" i="1"/>
  <c r="CY33" i="1"/>
  <c r="CY34" i="1"/>
  <c r="CY35" i="1"/>
  <c r="CY36" i="1"/>
  <c r="CY37" i="1"/>
  <c r="CY38" i="1"/>
  <c r="CY39" i="1"/>
  <c r="CY40" i="1"/>
  <c r="CY41" i="1"/>
  <c r="CY42" i="1"/>
  <c r="CY43" i="1"/>
  <c r="CY44" i="1"/>
  <c r="CY45" i="1"/>
  <c r="CY46" i="1"/>
  <c r="CY47" i="1"/>
  <c r="CY48" i="1"/>
  <c r="CY49" i="1"/>
  <c r="CY50" i="1"/>
  <c r="CY51" i="1"/>
  <c r="CY52" i="1"/>
  <c r="CY53" i="1"/>
  <c r="CY54" i="1"/>
  <c r="CY55" i="1"/>
  <c r="CY56" i="1"/>
  <c r="CY57" i="1"/>
  <c r="CY58" i="1"/>
  <c r="CY59" i="1"/>
  <c r="CY60" i="1"/>
  <c r="CY61" i="1"/>
  <c r="CY62" i="1"/>
  <c r="CY63" i="1"/>
  <c r="CY64" i="1"/>
  <c r="CY65" i="1"/>
  <c r="CY66" i="1"/>
  <c r="CY67" i="1"/>
  <c r="CY68" i="1"/>
  <c r="CY69" i="1"/>
  <c r="CY70" i="1"/>
  <c r="CY71" i="1"/>
  <c r="CY72" i="1"/>
  <c r="CY73" i="1"/>
  <c r="CY74" i="1"/>
  <c r="CY75" i="1"/>
  <c r="CY76" i="1"/>
  <c r="CY77" i="1"/>
  <c r="CY78" i="1"/>
  <c r="CY79" i="1"/>
  <c r="CY80" i="1"/>
  <c r="CY81" i="1"/>
  <c r="CY82" i="1"/>
  <c r="CY83" i="1"/>
  <c r="CY84" i="1"/>
  <c r="CY85" i="1"/>
  <c r="CY86" i="1"/>
  <c r="CY87" i="1"/>
  <c r="CY88" i="1"/>
  <c r="CY89" i="1"/>
  <c r="CY90" i="1"/>
  <c r="CY91" i="1"/>
  <c r="CY92" i="1"/>
  <c r="CY93" i="1"/>
  <c r="CY94" i="1"/>
  <c r="CY95" i="1"/>
  <c r="CY96" i="1"/>
  <c r="CY97" i="1"/>
  <c r="CY98" i="1"/>
  <c r="CY99" i="1"/>
  <c r="CY100" i="1"/>
  <c r="CY101" i="1"/>
  <c r="CY102" i="1"/>
  <c r="CY103" i="1"/>
  <c r="CY104" i="1"/>
  <c r="CY105" i="1"/>
  <c r="CY106" i="1"/>
  <c r="CY107" i="1"/>
  <c r="CY108" i="1"/>
  <c r="CW9" i="1"/>
  <c r="CW10" i="1"/>
  <c r="CW11" i="1"/>
  <c r="CW12" i="1"/>
  <c r="CW13" i="1"/>
  <c r="CW14" i="1"/>
  <c r="CW15" i="1"/>
  <c r="CW16" i="1"/>
  <c r="CW17" i="1"/>
  <c r="CW18" i="1"/>
  <c r="CW19" i="1"/>
  <c r="CW20" i="1"/>
  <c r="CW21" i="1"/>
  <c r="CW22" i="1"/>
  <c r="CW23" i="1"/>
  <c r="CW24" i="1"/>
  <c r="CW25" i="1"/>
  <c r="CW26" i="1"/>
  <c r="CW27" i="1"/>
  <c r="CW28" i="1"/>
  <c r="CW29" i="1"/>
  <c r="CW30" i="1"/>
  <c r="CW31" i="1"/>
  <c r="CW32" i="1"/>
  <c r="CW33" i="1"/>
  <c r="CW34" i="1"/>
  <c r="CW35" i="1"/>
  <c r="CW36" i="1"/>
  <c r="CW37" i="1"/>
  <c r="CW38" i="1"/>
  <c r="CW39" i="1"/>
  <c r="CW40" i="1"/>
  <c r="CW41" i="1"/>
  <c r="CW42" i="1"/>
  <c r="CW43" i="1"/>
  <c r="CW44" i="1"/>
  <c r="CW45" i="1"/>
  <c r="CW46" i="1"/>
  <c r="CW47" i="1"/>
  <c r="CW48" i="1"/>
  <c r="CW49" i="1"/>
  <c r="CW50" i="1"/>
  <c r="CW51" i="1"/>
  <c r="CW52" i="1"/>
  <c r="CW53" i="1"/>
  <c r="CW54" i="1"/>
  <c r="CW55" i="1"/>
  <c r="CW56" i="1"/>
  <c r="CW57" i="1"/>
  <c r="CW58" i="1"/>
  <c r="CW59" i="1"/>
  <c r="CW60" i="1"/>
  <c r="CW61" i="1"/>
  <c r="CW62" i="1"/>
  <c r="CW63" i="1"/>
  <c r="CW64" i="1"/>
  <c r="CW65" i="1"/>
  <c r="CW66" i="1"/>
  <c r="CW67" i="1"/>
  <c r="CW68" i="1"/>
  <c r="CW69" i="1"/>
  <c r="CW70" i="1"/>
  <c r="CW71" i="1"/>
  <c r="CW72" i="1"/>
  <c r="CW73" i="1"/>
  <c r="CW74" i="1"/>
  <c r="CW75" i="1"/>
  <c r="CW76" i="1"/>
  <c r="CW77" i="1"/>
  <c r="CW78" i="1"/>
  <c r="CW79" i="1"/>
  <c r="CW80" i="1"/>
  <c r="CW81" i="1"/>
  <c r="CW82" i="1"/>
  <c r="CW83" i="1"/>
  <c r="CW84" i="1"/>
  <c r="CW85" i="1"/>
  <c r="CW86" i="1"/>
  <c r="CW87" i="1"/>
  <c r="CW88" i="1"/>
  <c r="CW89" i="1"/>
  <c r="CW90" i="1"/>
  <c r="CW91" i="1"/>
  <c r="CW92" i="1"/>
  <c r="CW93" i="1"/>
  <c r="CW94" i="1"/>
  <c r="CW95" i="1"/>
  <c r="CW96" i="1"/>
  <c r="CW97" i="1"/>
  <c r="CW98" i="1"/>
  <c r="CW99" i="1"/>
  <c r="CW100" i="1"/>
  <c r="CW101" i="1"/>
  <c r="CW102" i="1"/>
  <c r="CW103" i="1"/>
  <c r="CW104" i="1"/>
  <c r="CW105" i="1"/>
  <c r="CW106" i="1"/>
  <c r="CW107" i="1"/>
  <c r="CW108" i="1"/>
  <c r="CW8" i="1"/>
  <c r="CY8" i="1"/>
  <c r="CU8" i="1"/>
  <c r="CU9" i="1"/>
  <c r="CU10" i="1"/>
  <c r="CU11" i="1"/>
  <c r="CU12" i="1"/>
  <c r="CU13" i="1"/>
  <c r="CU14" i="1"/>
  <c r="CU15" i="1"/>
  <c r="CU16" i="1"/>
  <c r="CU17" i="1"/>
  <c r="CU18" i="1"/>
  <c r="CU19" i="1"/>
  <c r="CU20" i="1"/>
  <c r="CU21" i="1"/>
  <c r="CU22" i="1"/>
  <c r="CU23" i="1"/>
  <c r="CU24" i="1"/>
  <c r="CU25" i="1"/>
  <c r="CU26" i="1"/>
  <c r="CU27" i="1"/>
  <c r="CU28" i="1"/>
  <c r="CU29" i="1"/>
  <c r="CU30" i="1"/>
  <c r="CU31" i="1"/>
  <c r="CU32" i="1"/>
  <c r="CU33" i="1"/>
  <c r="CU34" i="1"/>
  <c r="CU35" i="1"/>
  <c r="CU36" i="1"/>
  <c r="CU37" i="1"/>
  <c r="CU38" i="1"/>
  <c r="CU39" i="1"/>
  <c r="CU40" i="1"/>
  <c r="CU41" i="1"/>
  <c r="CU42" i="1"/>
  <c r="CU43" i="1"/>
  <c r="CU44" i="1"/>
  <c r="CU45" i="1"/>
  <c r="CU46" i="1"/>
  <c r="CU47" i="1"/>
  <c r="CU48" i="1"/>
  <c r="CU49" i="1"/>
  <c r="CU50" i="1"/>
  <c r="CU51" i="1"/>
  <c r="CU52" i="1"/>
  <c r="CU53" i="1"/>
  <c r="CU54" i="1"/>
  <c r="CU55" i="1"/>
  <c r="CU56" i="1"/>
  <c r="CU57" i="1"/>
  <c r="CU58" i="1"/>
  <c r="CU59" i="1"/>
  <c r="CU60" i="1"/>
  <c r="CU61" i="1"/>
  <c r="CU62" i="1"/>
  <c r="CU63" i="1"/>
  <c r="CU64" i="1"/>
  <c r="CU65" i="1"/>
  <c r="CU66" i="1"/>
  <c r="CU67" i="1"/>
  <c r="CU68" i="1"/>
  <c r="CU69" i="1"/>
  <c r="CU70" i="1"/>
  <c r="CU71" i="1"/>
  <c r="CU72" i="1"/>
  <c r="CU73" i="1"/>
  <c r="CU74" i="1"/>
  <c r="CU75" i="1"/>
  <c r="CU76" i="1"/>
  <c r="CU77" i="1"/>
  <c r="CU78" i="1"/>
  <c r="CU79" i="1"/>
  <c r="CU80" i="1"/>
  <c r="CU81" i="1"/>
  <c r="CU82" i="1"/>
  <c r="CU83" i="1"/>
  <c r="CU84" i="1"/>
  <c r="CU85" i="1"/>
  <c r="CU86" i="1"/>
  <c r="CU87" i="1"/>
  <c r="CU88" i="1"/>
  <c r="CU89" i="1"/>
  <c r="CU90" i="1"/>
  <c r="CU91" i="1"/>
  <c r="CU92" i="1"/>
  <c r="CU93" i="1"/>
  <c r="CU94" i="1"/>
  <c r="CU95" i="1"/>
  <c r="CU96" i="1"/>
  <c r="CU97" i="1"/>
  <c r="CU98" i="1"/>
  <c r="CU99" i="1"/>
  <c r="CU100" i="1"/>
  <c r="CU101" i="1"/>
  <c r="CU102" i="1"/>
  <c r="CU103" i="1"/>
  <c r="CU104" i="1"/>
  <c r="CU105" i="1"/>
  <c r="CU106" i="1"/>
  <c r="CU107" i="1"/>
  <c r="CU108" i="1"/>
  <c r="CO112" i="1"/>
  <c r="CP112" i="1"/>
  <c r="CQ112" i="1"/>
  <c r="CR112" i="1"/>
  <c r="CN112" i="1"/>
  <c r="CM112" i="1"/>
  <c r="CL9" i="1"/>
  <c r="CL10" i="1"/>
  <c r="CL11" i="1"/>
  <c r="CL12" i="1"/>
  <c r="CL13" i="1"/>
  <c r="CL14" i="1"/>
  <c r="CL15" i="1"/>
  <c r="CL16" i="1"/>
  <c r="CL17" i="1"/>
  <c r="CL18" i="1"/>
  <c r="CL19" i="1"/>
  <c r="CL20" i="1"/>
  <c r="CL21" i="1"/>
  <c r="CL22" i="1"/>
  <c r="CL23" i="1"/>
  <c r="CL24" i="1"/>
  <c r="CL25" i="1"/>
  <c r="CL26" i="1"/>
  <c r="CL27" i="1"/>
  <c r="CL28" i="1"/>
  <c r="CL29" i="1"/>
  <c r="CL30" i="1"/>
  <c r="CL31" i="1"/>
  <c r="CL32" i="1"/>
  <c r="CL33" i="1"/>
  <c r="CL34" i="1"/>
  <c r="CL35" i="1"/>
  <c r="CL36" i="1"/>
  <c r="CL37" i="1"/>
  <c r="CL38" i="1"/>
  <c r="CL39" i="1"/>
  <c r="CL40" i="1"/>
  <c r="CL41" i="1"/>
  <c r="CL42" i="1"/>
  <c r="CL43" i="1"/>
  <c r="CL44" i="1"/>
  <c r="CL45" i="1"/>
  <c r="CL46" i="1"/>
  <c r="CL47" i="1"/>
  <c r="CL48" i="1"/>
  <c r="CL49" i="1"/>
  <c r="CL50" i="1"/>
  <c r="CL51" i="1"/>
  <c r="CL52" i="1"/>
  <c r="CL53" i="1"/>
  <c r="CL54" i="1"/>
  <c r="CL55" i="1"/>
  <c r="CL56" i="1"/>
  <c r="CL57" i="1"/>
  <c r="CL58" i="1"/>
  <c r="CL59" i="1"/>
  <c r="CL60" i="1"/>
  <c r="CL61" i="1"/>
  <c r="CL62" i="1"/>
  <c r="CL63" i="1"/>
  <c r="CL64" i="1"/>
  <c r="CL65" i="1"/>
  <c r="CL66" i="1"/>
  <c r="CL67" i="1"/>
  <c r="CL68" i="1"/>
  <c r="CL69" i="1"/>
  <c r="CL70" i="1"/>
  <c r="CL71" i="1"/>
  <c r="CL72" i="1"/>
  <c r="CL73" i="1"/>
  <c r="CL74" i="1"/>
  <c r="CL75" i="1"/>
  <c r="CL76" i="1"/>
  <c r="CL77" i="1"/>
  <c r="CL78" i="1"/>
  <c r="CL79" i="1"/>
  <c r="CL80" i="1"/>
  <c r="CL81" i="1"/>
  <c r="CL82" i="1"/>
  <c r="CL83" i="1"/>
  <c r="CL84" i="1"/>
  <c r="CL85" i="1"/>
  <c r="CL86" i="1"/>
  <c r="CL87" i="1"/>
  <c r="CL88" i="1"/>
  <c r="CL89" i="1"/>
  <c r="CL90" i="1"/>
  <c r="CL91" i="1"/>
  <c r="CL92" i="1"/>
  <c r="CL93" i="1"/>
  <c r="CL94" i="1"/>
  <c r="CL95" i="1"/>
  <c r="CL96" i="1"/>
  <c r="CL97" i="1"/>
  <c r="CL98" i="1"/>
  <c r="CL99" i="1"/>
  <c r="CL100" i="1"/>
  <c r="CL101" i="1"/>
  <c r="CL102" i="1"/>
  <c r="CL103" i="1"/>
  <c r="CL104" i="1"/>
  <c r="CL105" i="1"/>
  <c r="CL106" i="1"/>
  <c r="CL107" i="1"/>
  <c r="CK107" i="1" s="1"/>
  <c r="CT107" i="1" s="1"/>
  <c r="DE107" i="1" s="1"/>
  <c r="FB107" i="1" s="1"/>
  <c r="ID107" i="1" s="1"/>
  <c r="CL108" i="1"/>
  <c r="CL8" i="1"/>
  <c r="CK8" i="1"/>
  <c r="CT8" i="1" s="1"/>
  <c r="CK9" i="1"/>
  <c r="CT9" i="1" s="1"/>
  <c r="CK10" i="1"/>
  <c r="CT10" i="1" s="1"/>
  <c r="CK11" i="1"/>
  <c r="CT11" i="1" s="1"/>
  <c r="CK12" i="1"/>
  <c r="CT12" i="1" s="1"/>
  <c r="CK13" i="1"/>
  <c r="CT13" i="1" s="1"/>
  <c r="CK14" i="1"/>
  <c r="CT14" i="1" s="1"/>
  <c r="CK15" i="1"/>
  <c r="CT15" i="1" s="1"/>
  <c r="CK16" i="1"/>
  <c r="CT16" i="1" s="1"/>
  <c r="CK17" i="1"/>
  <c r="CT17" i="1" s="1"/>
  <c r="CK18" i="1"/>
  <c r="CT18" i="1" s="1"/>
  <c r="CK19" i="1"/>
  <c r="CT19" i="1" s="1"/>
  <c r="CK20" i="1"/>
  <c r="CT20" i="1" s="1"/>
  <c r="CK21" i="1"/>
  <c r="CT21" i="1" s="1"/>
  <c r="CK22" i="1"/>
  <c r="CT22" i="1" s="1"/>
  <c r="CK23" i="1"/>
  <c r="CT23" i="1" s="1"/>
  <c r="CK24" i="1"/>
  <c r="CT24" i="1" s="1"/>
  <c r="CK25" i="1"/>
  <c r="CT25" i="1" s="1"/>
  <c r="CK26" i="1"/>
  <c r="CT26" i="1" s="1"/>
  <c r="CK27" i="1"/>
  <c r="CT27" i="1" s="1"/>
  <c r="CK28" i="1"/>
  <c r="CT28" i="1" s="1"/>
  <c r="CK29" i="1"/>
  <c r="CT29" i="1" s="1"/>
  <c r="CK30" i="1"/>
  <c r="CT30" i="1" s="1"/>
  <c r="CK31" i="1"/>
  <c r="CT31" i="1" s="1"/>
  <c r="CK32" i="1"/>
  <c r="CT32" i="1" s="1"/>
  <c r="CK33" i="1"/>
  <c r="CT33" i="1" s="1"/>
  <c r="CK34" i="1"/>
  <c r="CT34" i="1" s="1"/>
  <c r="CK35" i="1"/>
  <c r="CT35" i="1" s="1"/>
  <c r="CK36" i="1"/>
  <c r="CT36" i="1" s="1"/>
  <c r="CK37" i="1"/>
  <c r="CT37" i="1" s="1"/>
  <c r="CK38" i="1"/>
  <c r="CT38" i="1" s="1"/>
  <c r="CK39" i="1"/>
  <c r="CT39" i="1" s="1"/>
  <c r="CK40" i="1"/>
  <c r="CT40" i="1" s="1"/>
  <c r="CK41" i="1"/>
  <c r="CT41" i="1" s="1"/>
  <c r="CK42" i="1"/>
  <c r="CT42" i="1" s="1"/>
  <c r="CK43" i="1"/>
  <c r="CT43" i="1" s="1"/>
  <c r="CK44" i="1"/>
  <c r="CT44" i="1" s="1"/>
  <c r="CK45" i="1"/>
  <c r="CT45" i="1" s="1"/>
  <c r="CK46" i="1"/>
  <c r="CT46" i="1" s="1"/>
  <c r="CK47" i="1"/>
  <c r="CT47" i="1" s="1"/>
  <c r="CK48" i="1"/>
  <c r="CT48" i="1" s="1"/>
  <c r="CK49" i="1"/>
  <c r="CT49" i="1" s="1"/>
  <c r="CK50" i="1"/>
  <c r="CT50" i="1" s="1"/>
  <c r="CK51" i="1"/>
  <c r="CT51" i="1" s="1"/>
  <c r="CK52" i="1"/>
  <c r="CT52" i="1" s="1"/>
  <c r="CK53" i="1"/>
  <c r="CT53" i="1" s="1"/>
  <c r="CK54" i="1"/>
  <c r="CT54" i="1" s="1"/>
  <c r="CK55" i="1"/>
  <c r="CT55" i="1" s="1"/>
  <c r="CK56" i="1"/>
  <c r="CT56" i="1" s="1"/>
  <c r="CK57" i="1"/>
  <c r="CT57" i="1" s="1"/>
  <c r="CK58" i="1"/>
  <c r="CT58" i="1" s="1"/>
  <c r="CK59" i="1"/>
  <c r="CT59" i="1" s="1"/>
  <c r="CK60" i="1"/>
  <c r="CT60" i="1" s="1"/>
  <c r="CK61" i="1"/>
  <c r="CT61" i="1" s="1"/>
  <c r="CK62" i="1"/>
  <c r="CT62" i="1" s="1"/>
  <c r="CK63" i="1"/>
  <c r="CT63" i="1" s="1"/>
  <c r="CK64" i="1"/>
  <c r="CT64" i="1" s="1"/>
  <c r="CK65" i="1"/>
  <c r="CT65" i="1" s="1"/>
  <c r="CK66" i="1"/>
  <c r="CT66" i="1" s="1"/>
  <c r="CK67" i="1"/>
  <c r="CT67" i="1" s="1"/>
  <c r="CK68" i="1"/>
  <c r="CT68" i="1" s="1"/>
  <c r="CK69" i="1"/>
  <c r="CT69" i="1" s="1"/>
  <c r="CK70" i="1"/>
  <c r="CT70" i="1" s="1"/>
  <c r="CK71" i="1"/>
  <c r="CT71" i="1" s="1"/>
  <c r="CK72" i="1"/>
  <c r="CT72" i="1" s="1"/>
  <c r="CK73" i="1"/>
  <c r="CT73" i="1" s="1"/>
  <c r="CK74" i="1"/>
  <c r="CT74" i="1" s="1"/>
  <c r="CK75" i="1"/>
  <c r="CT75" i="1" s="1"/>
  <c r="CK76" i="1"/>
  <c r="CT76" i="1" s="1"/>
  <c r="CK77" i="1"/>
  <c r="CT77" i="1" s="1"/>
  <c r="CK78" i="1"/>
  <c r="CT78" i="1" s="1"/>
  <c r="CK79" i="1"/>
  <c r="CT79" i="1" s="1"/>
  <c r="CK80" i="1"/>
  <c r="CT80" i="1" s="1"/>
  <c r="CK81" i="1"/>
  <c r="CT81" i="1" s="1"/>
  <c r="CK82" i="1"/>
  <c r="CT82" i="1" s="1"/>
  <c r="CK83" i="1"/>
  <c r="CT83" i="1" s="1"/>
  <c r="CK84" i="1"/>
  <c r="CT84" i="1" s="1"/>
  <c r="CK85" i="1"/>
  <c r="CT85" i="1" s="1"/>
  <c r="CK86" i="1"/>
  <c r="CT86" i="1" s="1"/>
  <c r="CK87" i="1"/>
  <c r="CT87" i="1" s="1"/>
  <c r="CK88" i="1"/>
  <c r="CT88" i="1" s="1"/>
  <c r="CK89" i="1"/>
  <c r="CT89" i="1" s="1"/>
  <c r="CK90" i="1"/>
  <c r="CT90" i="1" s="1"/>
  <c r="CK91" i="1"/>
  <c r="CT91" i="1" s="1"/>
  <c r="CK92" i="1"/>
  <c r="CT92" i="1" s="1"/>
  <c r="CK93" i="1"/>
  <c r="CT93" i="1" s="1"/>
  <c r="CK94" i="1"/>
  <c r="CT94" i="1" s="1"/>
  <c r="CK95" i="1"/>
  <c r="CT95" i="1" s="1"/>
  <c r="CK96" i="1"/>
  <c r="CT96" i="1" s="1"/>
  <c r="CK97" i="1"/>
  <c r="CT97" i="1" s="1"/>
  <c r="CK98" i="1"/>
  <c r="CT98" i="1" s="1"/>
  <c r="CK99" i="1"/>
  <c r="CT99" i="1" s="1"/>
  <c r="CK100" i="1"/>
  <c r="CT100" i="1" s="1"/>
  <c r="CK101" i="1"/>
  <c r="CT101" i="1" s="1"/>
  <c r="CK102" i="1"/>
  <c r="CT102" i="1" s="1"/>
  <c r="CK103" i="1"/>
  <c r="CT103" i="1" s="1"/>
  <c r="CK104" i="1"/>
  <c r="CT104" i="1" s="1"/>
  <c r="CK105" i="1"/>
  <c r="CT105" i="1" s="1"/>
  <c r="CK106" i="1"/>
  <c r="CT106" i="1" s="1"/>
  <c r="CK108" i="1"/>
  <c r="CT108" i="1" s="1"/>
  <c r="E39" i="7" l="1"/>
  <c r="D9" i="7"/>
  <c r="B4" i="7"/>
  <c r="EG49" i="1"/>
  <c r="D10" i="7" s="1"/>
  <c r="D7" i="7"/>
  <c r="EE30" i="1"/>
  <c r="EG71" i="1"/>
  <c r="EE92" i="1"/>
  <c r="EE84" i="1"/>
  <c r="EE22" i="1"/>
  <c r="EE76" i="1"/>
  <c r="EE14" i="1"/>
  <c r="EG55" i="1"/>
  <c r="EE69" i="1"/>
  <c r="EG48" i="1"/>
  <c r="EE61" i="1"/>
  <c r="EG102" i="1"/>
  <c r="EG40" i="1"/>
  <c r="EG63" i="1"/>
  <c r="EE53" i="1"/>
  <c r="EG94" i="1"/>
  <c r="EG32" i="1"/>
  <c r="EE108" i="1"/>
  <c r="EE46" i="1"/>
  <c r="EG86" i="1"/>
  <c r="EG24" i="1"/>
  <c r="EE100" i="1"/>
  <c r="EE38" i="1"/>
  <c r="EG78" i="1"/>
  <c r="EG16" i="1"/>
  <c r="EE107" i="1"/>
  <c r="EE99" i="1"/>
  <c r="EE91" i="1"/>
  <c r="EE83" i="1"/>
  <c r="EE75" i="1"/>
  <c r="EE68" i="1"/>
  <c r="EE60" i="1"/>
  <c r="EE52" i="1"/>
  <c r="EE45" i="1"/>
  <c r="EE37" i="1"/>
  <c r="EE29" i="1"/>
  <c r="EE21" i="1"/>
  <c r="EE13" i="1"/>
  <c r="EG101" i="1"/>
  <c r="EG93" i="1"/>
  <c r="EG85" i="1"/>
  <c r="EG77" i="1"/>
  <c r="EG70" i="1"/>
  <c r="EG62" i="1"/>
  <c r="EG54" i="1"/>
  <c r="EG47" i="1"/>
  <c r="EG39" i="1"/>
  <c r="EG31" i="1"/>
  <c r="EG23" i="1"/>
  <c r="EG15" i="1"/>
  <c r="EE106" i="1"/>
  <c r="EE98" i="1"/>
  <c r="EE90" i="1"/>
  <c r="EE82" i="1"/>
  <c r="EE74" i="1"/>
  <c r="EE67" i="1"/>
  <c r="EE59" i="1"/>
  <c r="EE51" i="1"/>
  <c r="EE44" i="1"/>
  <c r="EE36" i="1"/>
  <c r="EE28" i="1"/>
  <c r="EE20" i="1"/>
  <c r="EE12" i="1"/>
  <c r="EE105" i="1"/>
  <c r="EE97" i="1"/>
  <c r="EE89" i="1"/>
  <c r="EE81" i="1"/>
  <c r="EE66" i="1"/>
  <c r="EE58" i="1"/>
  <c r="EE50" i="1"/>
  <c r="EE43" i="1"/>
  <c r="EE35" i="1"/>
  <c r="EE27" i="1"/>
  <c r="EE19" i="1"/>
  <c r="EE11" i="1"/>
  <c r="EE104" i="1"/>
  <c r="EE96" i="1"/>
  <c r="EE88" i="1"/>
  <c r="EE80" i="1"/>
  <c r="EE73" i="1"/>
  <c r="EE65" i="1"/>
  <c r="EE57" i="1"/>
  <c r="EE49" i="1"/>
  <c r="EE42" i="1"/>
  <c r="EE34" i="1"/>
  <c r="EE26" i="1"/>
  <c r="EE18" i="1"/>
  <c r="EE10" i="1"/>
  <c r="EE103" i="1"/>
  <c r="EE95" i="1"/>
  <c r="EE87" i="1"/>
  <c r="EE79" i="1"/>
  <c r="EE72" i="1"/>
  <c r="EE64" i="1"/>
  <c r="EE56" i="1"/>
  <c r="EE41" i="1"/>
  <c r="EE33" i="1"/>
  <c r="EE25" i="1"/>
  <c r="EE17" i="1"/>
  <c r="EE9" i="1"/>
  <c r="EE8" i="1"/>
  <c r="CC107" i="1"/>
  <c r="GT107" i="1" s="1"/>
  <c r="CC95" i="1"/>
  <c r="GT95" i="1" s="1"/>
  <c r="BC9" i="1"/>
  <c r="BZ9" i="1" s="1"/>
  <c r="BC10" i="1"/>
  <c r="BZ10" i="1" s="1"/>
  <c r="BC11" i="1"/>
  <c r="BZ11" i="1" s="1"/>
  <c r="BC12" i="1"/>
  <c r="BZ12" i="1" s="1"/>
  <c r="BC13" i="1"/>
  <c r="BZ13" i="1" s="1"/>
  <c r="BC14" i="1"/>
  <c r="BZ14" i="1" s="1"/>
  <c r="BC15" i="1"/>
  <c r="BZ15" i="1" s="1"/>
  <c r="BC16" i="1"/>
  <c r="BZ16" i="1" s="1"/>
  <c r="BC17" i="1"/>
  <c r="BZ17" i="1" s="1"/>
  <c r="BC18" i="1"/>
  <c r="BZ18" i="1" s="1"/>
  <c r="BC19" i="1"/>
  <c r="BZ19" i="1" s="1"/>
  <c r="BC20" i="1"/>
  <c r="BZ20" i="1" s="1"/>
  <c r="BC21" i="1"/>
  <c r="BZ21" i="1" s="1"/>
  <c r="BC22" i="1"/>
  <c r="BZ22" i="1" s="1"/>
  <c r="BC23" i="1"/>
  <c r="BZ23" i="1" s="1"/>
  <c r="BC24" i="1"/>
  <c r="BZ24" i="1" s="1"/>
  <c r="BC25" i="1"/>
  <c r="BZ25" i="1" s="1"/>
  <c r="BC26" i="1"/>
  <c r="BZ26" i="1" s="1"/>
  <c r="BC27" i="1"/>
  <c r="BZ27" i="1" s="1"/>
  <c r="BC28" i="1"/>
  <c r="BZ28" i="1" s="1"/>
  <c r="BC29" i="1"/>
  <c r="BZ29" i="1" s="1"/>
  <c r="BC30" i="1"/>
  <c r="BZ30" i="1" s="1"/>
  <c r="BC31" i="1"/>
  <c r="BZ31" i="1" s="1"/>
  <c r="BC32" i="1"/>
  <c r="BZ32" i="1" s="1"/>
  <c r="BC33" i="1"/>
  <c r="BZ33" i="1" s="1"/>
  <c r="BC34" i="1"/>
  <c r="BZ34" i="1" s="1"/>
  <c r="BC35" i="1"/>
  <c r="BZ35" i="1" s="1"/>
  <c r="BC36" i="1"/>
  <c r="BZ36" i="1" s="1"/>
  <c r="BC37" i="1"/>
  <c r="BZ37" i="1" s="1"/>
  <c r="BC38" i="1"/>
  <c r="BZ38" i="1" s="1"/>
  <c r="BC39" i="1"/>
  <c r="BZ39" i="1" s="1"/>
  <c r="BC40" i="1"/>
  <c r="BZ40" i="1" s="1"/>
  <c r="BC41" i="1"/>
  <c r="BZ41" i="1" s="1"/>
  <c r="BC42" i="1"/>
  <c r="BZ42" i="1" s="1"/>
  <c r="BC43" i="1"/>
  <c r="BZ43" i="1" s="1"/>
  <c r="BC44" i="1"/>
  <c r="BZ44" i="1" s="1"/>
  <c r="BC45" i="1"/>
  <c r="BZ45" i="1" s="1"/>
  <c r="BC46" i="1"/>
  <c r="BZ46" i="1" s="1"/>
  <c r="BC47" i="1"/>
  <c r="BZ47" i="1" s="1"/>
  <c r="BC48" i="1"/>
  <c r="BZ48" i="1" s="1"/>
  <c r="BC49" i="1"/>
  <c r="BZ49" i="1" s="1"/>
  <c r="BC50" i="1"/>
  <c r="BZ50" i="1" s="1"/>
  <c r="BC51" i="1"/>
  <c r="BZ51" i="1" s="1"/>
  <c r="BC52" i="1"/>
  <c r="BZ52" i="1" s="1"/>
  <c r="BC53" i="1"/>
  <c r="BZ53" i="1" s="1"/>
  <c r="BC54" i="1"/>
  <c r="BZ54" i="1" s="1"/>
  <c r="BC55" i="1"/>
  <c r="BZ55" i="1" s="1"/>
  <c r="BC56" i="1"/>
  <c r="BZ56" i="1" s="1"/>
  <c r="BC57" i="1"/>
  <c r="BZ57" i="1" s="1"/>
  <c r="BC58" i="1"/>
  <c r="BZ58" i="1" s="1"/>
  <c r="BC59" i="1"/>
  <c r="BZ59" i="1" s="1"/>
  <c r="BC60" i="1"/>
  <c r="BZ60" i="1" s="1"/>
  <c r="BC61" i="1"/>
  <c r="BZ61" i="1" s="1"/>
  <c r="BC62" i="1"/>
  <c r="BZ62" i="1" s="1"/>
  <c r="BC63" i="1"/>
  <c r="BZ63" i="1" s="1"/>
  <c r="BC64" i="1"/>
  <c r="BZ64" i="1" s="1"/>
  <c r="BC65" i="1"/>
  <c r="BZ65" i="1" s="1"/>
  <c r="BC66" i="1"/>
  <c r="BZ66" i="1" s="1"/>
  <c r="BC67" i="1"/>
  <c r="BZ67" i="1" s="1"/>
  <c r="BC68" i="1"/>
  <c r="BZ68" i="1" s="1"/>
  <c r="BC69" i="1"/>
  <c r="BZ69" i="1" s="1"/>
  <c r="BC70" i="1"/>
  <c r="BZ70" i="1" s="1"/>
  <c r="BC71" i="1"/>
  <c r="BZ71" i="1" s="1"/>
  <c r="BC72" i="1"/>
  <c r="BZ72" i="1" s="1"/>
  <c r="BC73" i="1"/>
  <c r="BZ73" i="1" s="1"/>
  <c r="BC74" i="1"/>
  <c r="BZ74" i="1" s="1"/>
  <c r="BC75" i="1"/>
  <c r="BZ75" i="1" s="1"/>
  <c r="BC76" i="1"/>
  <c r="BZ76" i="1" s="1"/>
  <c r="BC77" i="1"/>
  <c r="BZ77" i="1" s="1"/>
  <c r="BC78" i="1"/>
  <c r="BZ78" i="1" s="1"/>
  <c r="BC79" i="1"/>
  <c r="BZ79" i="1" s="1"/>
  <c r="BC80" i="1"/>
  <c r="BZ80" i="1" s="1"/>
  <c r="BC81" i="1"/>
  <c r="BZ81" i="1" s="1"/>
  <c r="BC82" i="1"/>
  <c r="BZ82" i="1" s="1"/>
  <c r="BC83" i="1"/>
  <c r="BZ83" i="1" s="1"/>
  <c r="BC84" i="1"/>
  <c r="BZ84" i="1" s="1"/>
  <c r="BC85" i="1"/>
  <c r="BZ85" i="1" s="1"/>
  <c r="BC86" i="1"/>
  <c r="BZ86" i="1" s="1"/>
  <c r="BC87" i="1"/>
  <c r="BZ87" i="1" s="1"/>
  <c r="BC88" i="1"/>
  <c r="BZ88" i="1" s="1"/>
  <c r="BC89" i="1"/>
  <c r="BZ89" i="1" s="1"/>
  <c r="BC90" i="1"/>
  <c r="BZ90" i="1" s="1"/>
  <c r="BC91" i="1"/>
  <c r="BZ91" i="1" s="1"/>
  <c r="BC92" i="1"/>
  <c r="BZ92" i="1" s="1"/>
  <c r="BC93" i="1"/>
  <c r="BZ93" i="1" s="1"/>
  <c r="BC94" i="1"/>
  <c r="BZ94" i="1" s="1"/>
  <c r="BC95" i="1"/>
  <c r="BZ95" i="1" s="1"/>
  <c r="BC96" i="1"/>
  <c r="BZ96" i="1" s="1"/>
  <c r="BC97" i="1"/>
  <c r="BZ97" i="1" s="1"/>
  <c r="BC98" i="1"/>
  <c r="BZ98" i="1" s="1"/>
  <c r="BC99" i="1"/>
  <c r="BZ99" i="1" s="1"/>
  <c r="BC100" i="1"/>
  <c r="BZ100" i="1" s="1"/>
  <c r="BC101" i="1"/>
  <c r="BZ101" i="1" s="1"/>
  <c r="BC102" i="1"/>
  <c r="BZ102" i="1" s="1"/>
  <c r="BC103" i="1"/>
  <c r="BZ103" i="1" s="1"/>
  <c r="BC104" i="1"/>
  <c r="BZ104" i="1" s="1"/>
  <c r="BC105" i="1"/>
  <c r="BZ105" i="1" s="1"/>
  <c r="BC106" i="1"/>
  <c r="BZ106" i="1" s="1"/>
  <c r="BC107" i="1"/>
  <c r="BZ107" i="1" s="1"/>
  <c r="BC108" i="1"/>
  <c r="BZ108" i="1" s="1"/>
  <c r="BC8" i="1"/>
  <c r="BX9" i="1"/>
  <c r="BX10" i="1"/>
  <c r="BX11" i="1"/>
  <c r="BX12" i="1"/>
  <c r="BX13" i="1"/>
  <c r="BX14" i="1"/>
  <c r="BX15" i="1"/>
  <c r="BX16" i="1"/>
  <c r="BX17" i="1"/>
  <c r="BX18" i="1"/>
  <c r="BX19" i="1"/>
  <c r="BX20" i="1"/>
  <c r="BX21" i="1"/>
  <c r="BX22" i="1"/>
  <c r="BX23" i="1"/>
  <c r="BX24" i="1"/>
  <c r="BX25" i="1"/>
  <c r="BX26" i="1"/>
  <c r="BX27" i="1"/>
  <c r="BX28" i="1"/>
  <c r="BX29" i="1"/>
  <c r="BX30" i="1"/>
  <c r="BX31" i="1"/>
  <c r="BX32" i="1"/>
  <c r="BX33" i="1"/>
  <c r="BX34" i="1"/>
  <c r="BX35" i="1"/>
  <c r="BX36" i="1"/>
  <c r="BX37" i="1"/>
  <c r="BX38" i="1"/>
  <c r="BX39" i="1"/>
  <c r="BX40" i="1"/>
  <c r="BX41" i="1"/>
  <c r="BX42" i="1"/>
  <c r="BX43" i="1"/>
  <c r="BX44" i="1"/>
  <c r="BX45" i="1"/>
  <c r="BX46" i="1"/>
  <c r="BX47" i="1"/>
  <c r="BX48" i="1"/>
  <c r="BX49" i="1"/>
  <c r="BX50" i="1"/>
  <c r="BX51" i="1"/>
  <c r="BX52" i="1"/>
  <c r="BX53" i="1"/>
  <c r="BX54" i="1"/>
  <c r="BX55" i="1"/>
  <c r="BX56" i="1"/>
  <c r="BX57" i="1"/>
  <c r="BX58" i="1"/>
  <c r="BX59" i="1"/>
  <c r="BX60" i="1"/>
  <c r="BX61" i="1"/>
  <c r="BX62" i="1"/>
  <c r="BX63" i="1"/>
  <c r="BX64" i="1"/>
  <c r="BX65" i="1"/>
  <c r="BX66" i="1"/>
  <c r="BX67" i="1"/>
  <c r="BX68" i="1"/>
  <c r="BX69" i="1"/>
  <c r="BX70" i="1"/>
  <c r="BX71" i="1"/>
  <c r="BX72" i="1"/>
  <c r="BX73" i="1"/>
  <c r="BX74" i="1"/>
  <c r="BX75" i="1"/>
  <c r="BX76" i="1"/>
  <c r="BX77" i="1"/>
  <c r="BX78" i="1"/>
  <c r="BX79" i="1"/>
  <c r="BX80" i="1"/>
  <c r="BX81" i="1"/>
  <c r="BX82" i="1"/>
  <c r="BX83" i="1"/>
  <c r="BX84" i="1"/>
  <c r="BX85" i="1"/>
  <c r="BX86" i="1"/>
  <c r="BX87" i="1"/>
  <c r="BX88" i="1"/>
  <c r="BX89" i="1"/>
  <c r="BX90" i="1"/>
  <c r="BX91" i="1"/>
  <c r="BX92" i="1"/>
  <c r="BX93" i="1"/>
  <c r="BX94" i="1"/>
  <c r="BX95" i="1"/>
  <c r="BX96" i="1"/>
  <c r="BX97" i="1"/>
  <c r="BX98" i="1"/>
  <c r="BX99" i="1"/>
  <c r="BX100" i="1"/>
  <c r="BX101" i="1"/>
  <c r="BX102" i="1"/>
  <c r="BX103" i="1"/>
  <c r="BX104" i="1"/>
  <c r="BX105" i="1"/>
  <c r="BX106" i="1"/>
  <c r="BX107" i="1"/>
  <c r="BX108" i="1"/>
  <c r="BX8" i="1"/>
  <c r="BR9" i="1"/>
  <c r="BT9" i="1" s="1"/>
  <c r="BV9" i="1" s="1"/>
  <c r="GO9" i="1" s="1"/>
  <c r="BR10" i="1"/>
  <c r="BT10" i="1" s="1"/>
  <c r="BV10" i="1" s="1"/>
  <c r="GO10" i="1" s="1"/>
  <c r="BR11" i="1"/>
  <c r="BT11" i="1" s="1"/>
  <c r="BV11" i="1" s="1"/>
  <c r="GO11" i="1" s="1"/>
  <c r="BR12" i="1"/>
  <c r="BT12" i="1" s="1"/>
  <c r="BV12" i="1" s="1"/>
  <c r="GO12" i="1" s="1"/>
  <c r="BR13" i="1"/>
  <c r="BT13" i="1" s="1"/>
  <c r="BV13" i="1" s="1"/>
  <c r="GO13" i="1" s="1"/>
  <c r="BR14" i="1"/>
  <c r="BS14" i="1" s="1"/>
  <c r="BU14" i="1" s="1"/>
  <c r="BR15" i="1"/>
  <c r="BT15" i="1" s="1"/>
  <c r="BV15" i="1" s="1"/>
  <c r="GO15" i="1" s="1"/>
  <c r="BR16" i="1"/>
  <c r="BS16" i="1" s="1"/>
  <c r="BU16" i="1" s="1"/>
  <c r="BR17" i="1"/>
  <c r="BT17" i="1" s="1"/>
  <c r="BV17" i="1" s="1"/>
  <c r="GO17" i="1" s="1"/>
  <c r="BR18" i="1"/>
  <c r="BT18" i="1" s="1"/>
  <c r="BV18" i="1" s="1"/>
  <c r="GO18" i="1" s="1"/>
  <c r="BR19" i="1"/>
  <c r="BT19" i="1" s="1"/>
  <c r="BV19" i="1" s="1"/>
  <c r="BR20" i="1"/>
  <c r="BT20" i="1" s="1"/>
  <c r="BV20" i="1" s="1"/>
  <c r="GO20" i="1" s="1"/>
  <c r="BR21" i="1"/>
  <c r="BT21" i="1" s="1"/>
  <c r="BV21" i="1" s="1"/>
  <c r="GO21" i="1" s="1"/>
  <c r="BR22" i="1"/>
  <c r="BS22" i="1" s="1"/>
  <c r="BU22" i="1" s="1"/>
  <c r="BR23" i="1"/>
  <c r="BS23" i="1" s="1"/>
  <c r="BU23" i="1" s="1"/>
  <c r="BR24" i="1"/>
  <c r="BS24" i="1" s="1"/>
  <c r="BU24" i="1" s="1"/>
  <c r="BR25" i="1"/>
  <c r="BT25" i="1" s="1"/>
  <c r="BV25" i="1" s="1"/>
  <c r="GO25" i="1" s="1"/>
  <c r="BR26" i="1"/>
  <c r="BT26" i="1" s="1"/>
  <c r="BV26" i="1" s="1"/>
  <c r="GO26" i="1" s="1"/>
  <c r="BR27" i="1"/>
  <c r="BT27" i="1" s="1"/>
  <c r="BV27" i="1" s="1"/>
  <c r="GO27" i="1" s="1"/>
  <c r="BR28" i="1"/>
  <c r="BT28" i="1" s="1"/>
  <c r="BV28" i="1" s="1"/>
  <c r="GO28" i="1" s="1"/>
  <c r="BR29" i="1"/>
  <c r="BT29" i="1" s="1"/>
  <c r="BV29" i="1" s="1"/>
  <c r="GO29" i="1" s="1"/>
  <c r="BR30" i="1"/>
  <c r="BS30" i="1" s="1"/>
  <c r="BU30" i="1" s="1"/>
  <c r="BR31" i="1"/>
  <c r="BT31" i="1" s="1"/>
  <c r="BV31" i="1" s="1"/>
  <c r="GO31" i="1" s="1"/>
  <c r="BR32" i="1"/>
  <c r="BS32" i="1" s="1"/>
  <c r="BU32" i="1" s="1"/>
  <c r="BR33" i="1"/>
  <c r="BT33" i="1" s="1"/>
  <c r="BV33" i="1" s="1"/>
  <c r="GO33" i="1" s="1"/>
  <c r="BR34" i="1"/>
  <c r="BT34" i="1" s="1"/>
  <c r="BV34" i="1" s="1"/>
  <c r="GO34" i="1" s="1"/>
  <c r="BR35" i="1"/>
  <c r="BT35" i="1" s="1"/>
  <c r="BV35" i="1" s="1"/>
  <c r="GO35" i="1" s="1"/>
  <c r="BR36" i="1"/>
  <c r="BT36" i="1" s="1"/>
  <c r="BV36" i="1" s="1"/>
  <c r="GO36" i="1" s="1"/>
  <c r="BR37" i="1"/>
  <c r="BT37" i="1" s="1"/>
  <c r="BV37" i="1" s="1"/>
  <c r="GO37" i="1" s="1"/>
  <c r="BR38" i="1"/>
  <c r="BT38" i="1" s="1"/>
  <c r="BV38" i="1" s="1"/>
  <c r="GO38" i="1" s="1"/>
  <c r="BR39" i="1"/>
  <c r="BT39" i="1" s="1"/>
  <c r="BV39" i="1" s="1"/>
  <c r="GO39" i="1" s="1"/>
  <c r="BR40" i="1"/>
  <c r="BS40" i="1" s="1"/>
  <c r="BU40" i="1" s="1"/>
  <c r="BR41" i="1"/>
  <c r="BS41" i="1" s="1"/>
  <c r="BU41" i="1" s="1"/>
  <c r="BR42" i="1"/>
  <c r="BT42" i="1" s="1"/>
  <c r="BV42" i="1" s="1"/>
  <c r="GO42" i="1" s="1"/>
  <c r="BR43" i="1"/>
  <c r="BT43" i="1" s="1"/>
  <c r="BV43" i="1" s="1"/>
  <c r="GO43" i="1" s="1"/>
  <c r="BR44" i="1"/>
  <c r="BT44" i="1" s="1"/>
  <c r="BV44" i="1" s="1"/>
  <c r="GO44" i="1" s="1"/>
  <c r="BR45" i="1"/>
  <c r="BT45" i="1" s="1"/>
  <c r="BV45" i="1" s="1"/>
  <c r="GO45" i="1" s="1"/>
  <c r="BR46" i="1"/>
  <c r="BS46" i="1" s="1"/>
  <c r="BU46" i="1" s="1"/>
  <c r="BR47" i="1"/>
  <c r="BT47" i="1" s="1"/>
  <c r="BV47" i="1" s="1"/>
  <c r="GO47" i="1" s="1"/>
  <c r="BR48" i="1"/>
  <c r="BS48" i="1" s="1"/>
  <c r="BU48" i="1" s="1"/>
  <c r="BR49" i="1"/>
  <c r="BT49" i="1" s="1"/>
  <c r="BV49" i="1" s="1"/>
  <c r="GO49" i="1" s="1"/>
  <c r="IE49" i="1" s="1"/>
  <c r="IF49" i="1" s="1"/>
  <c r="BR50" i="1"/>
  <c r="BT50" i="1" s="1"/>
  <c r="BV50" i="1" s="1"/>
  <c r="GO50" i="1" s="1"/>
  <c r="BR51" i="1"/>
  <c r="BT51" i="1" s="1"/>
  <c r="BV51" i="1" s="1"/>
  <c r="GO51" i="1" s="1"/>
  <c r="BR52" i="1"/>
  <c r="BS52" i="1" s="1"/>
  <c r="BU52" i="1" s="1"/>
  <c r="BR53" i="1"/>
  <c r="BS53" i="1" s="1"/>
  <c r="BU53" i="1" s="1"/>
  <c r="BR54" i="1"/>
  <c r="BT54" i="1" s="1"/>
  <c r="BV54" i="1" s="1"/>
  <c r="GO54" i="1" s="1"/>
  <c r="BR55" i="1"/>
  <c r="BS55" i="1" s="1"/>
  <c r="BU55" i="1" s="1"/>
  <c r="BR56" i="1"/>
  <c r="BS56" i="1" s="1"/>
  <c r="BU56" i="1" s="1"/>
  <c r="BR57" i="1"/>
  <c r="BT57" i="1" s="1"/>
  <c r="BV57" i="1" s="1"/>
  <c r="GO57" i="1" s="1"/>
  <c r="BR58" i="1"/>
  <c r="BT58" i="1" s="1"/>
  <c r="BV58" i="1" s="1"/>
  <c r="GO58" i="1" s="1"/>
  <c r="BR59" i="1"/>
  <c r="BT59" i="1" s="1"/>
  <c r="BV59" i="1" s="1"/>
  <c r="GO59" i="1" s="1"/>
  <c r="BR60" i="1"/>
  <c r="BS60" i="1" s="1"/>
  <c r="BU60" i="1" s="1"/>
  <c r="BR61" i="1"/>
  <c r="BT61" i="1" s="1"/>
  <c r="BV61" i="1" s="1"/>
  <c r="GO61" i="1" s="1"/>
  <c r="BR62" i="1"/>
  <c r="BT62" i="1" s="1"/>
  <c r="BV62" i="1" s="1"/>
  <c r="GO62" i="1" s="1"/>
  <c r="BR63" i="1"/>
  <c r="BS63" i="1" s="1"/>
  <c r="BU63" i="1" s="1"/>
  <c r="BR64" i="1"/>
  <c r="BS64" i="1" s="1"/>
  <c r="BU64" i="1" s="1"/>
  <c r="BR65" i="1"/>
  <c r="BT65" i="1" s="1"/>
  <c r="BV65" i="1" s="1"/>
  <c r="GO65" i="1" s="1"/>
  <c r="BR66" i="1"/>
  <c r="BT66" i="1" s="1"/>
  <c r="BV66" i="1" s="1"/>
  <c r="GO66" i="1" s="1"/>
  <c r="IE66" i="1" s="1"/>
  <c r="IF66" i="1" s="1"/>
  <c r="BR67" i="1"/>
  <c r="BT67" i="1" s="1"/>
  <c r="BV67" i="1" s="1"/>
  <c r="GO67" i="1" s="1"/>
  <c r="BR68" i="1"/>
  <c r="BS68" i="1" s="1"/>
  <c r="BU68" i="1" s="1"/>
  <c r="BR69" i="1"/>
  <c r="BT69" i="1" s="1"/>
  <c r="BV69" i="1" s="1"/>
  <c r="GO69" i="1" s="1"/>
  <c r="BR70" i="1"/>
  <c r="BT70" i="1" s="1"/>
  <c r="BV70" i="1" s="1"/>
  <c r="GO70" i="1" s="1"/>
  <c r="BR71" i="1"/>
  <c r="BT71" i="1" s="1"/>
  <c r="BV71" i="1" s="1"/>
  <c r="GO71" i="1" s="1"/>
  <c r="BR72" i="1"/>
  <c r="BT72" i="1" s="1"/>
  <c r="BV72" i="1" s="1"/>
  <c r="GO72" i="1" s="1"/>
  <c r="BR73" i="1"/>
  <c r="BT73" i="1" s="1"/>
  <c r="BV73" i="1" s="1"/>
  <c r="GO73" i="1" s="1"/>
  <c r="BR74" i="1"/>
  <c r="BT74" i="1" s="1"/>
  <c r="BV74" i="1" s="1"/>
  <c r="GO74" i="1" s="1"/>
  <c r="BR75" i="1"/>
  <c r="BT75" i="1" s="1"/>
  <c r="BV75" i="1" s="1"/>
  <c r="GO75" i="1" s="1"/>
  <c r="BR76" i="1"/>
  <c r="BS76" i="1" s="1"/>
  <c r="BU76" i="1" s="1"/>
  <c r="BR77" i="1"/>
  <c r="BT77" i="1" s="1"/>
  <c r="BV77" i="1" s="1"/>
  <c r="GO77" i="1" s="1"/>
  <c r="BR78" i="1"/>
  <c r="BT78" i="1" s="1"/>
  <c r="BV78" i="1" s="1"/>
  <c r="GO78" i="1" s="1"/>
  <c r="BR79" i="1"/>
  <c r="BT79" i="1" s="1"/>
  <c r="BV79" i="1" s="1"/>
  <c r="GO79" i="1" s="1"/>
  <c r="BR80" i="1"/>
  <c r="BT80" i="1" s="1"/>
  <c r="BV80" i="1" s="1"/>
  <c r="GO80" i="1" s="1"/>
  <c r="BR81" i="1"/>
  <c r="BT81" i="1" s="1"/>
  <c r="BV81" i="1" s="1"/>
  <c r="GO81" i="1" s="1"/>
  <c r="BR82" i="1"/>
  <c r="BT82" i="1" s="1"/>
  <c r="BV82" i="1" s="1"/>
  <c r="GO82" i="1" s="1"/>
  <c r="BR83" i="1"/>
  <c r="BS83" i="1" s="1"/>
  <c r="BU83" i="1" s="1"/>
  <c r="BR84" i="1"/>
  <c r="BT84" i="1" s="1"/>
  <c r="BV84" i="1" s="1"/>
  <c r="GO84" i="1" s="1"/>
  <c r="BR85" i="1"/>
  <c r="BT85" i="1" s="1"/>
  <c r="BV85" i="1" s="1"/>
  <c r="GO85" i="1" s="1"/>
  <c r="BR86" i="1"/>
  <c r="BT86" i="1" s="1"/>
  <c r="BV86" i="1" s="1"/>
  <c r="GO86" i="1" s="1"/>
  <c r="BR87" i="1"/>
  <c r="BS87" i="1" s="1"/>
  <c r="BU87" i="1" s="1"/>
  <c r="BR88" i="1"/>
  <c r="BT88" i="1" s="1"/>
  <c r="BV88" i="1" s="1"/>
  <c r="GO88" i="1" s="1"/>
  <c r="BR89" i="1"/>
  <c r="BT89" i="1" s="1"/>
  <c r="BV89" i="1" s="1"/>
  <c r="GO89" i="1" s="1"/>
  <c r="BR90" i="1"/>
  <c r="BT90" i="1" s="1"/>
  <c r="BV90" i="1" s="1"/>
  <c r="GO90" i="1" s="1"/>
  <c r="BR91" i="1"/>
  <c r="BS91" i="1" s="1"/>
  <c r="BU91" i="1" s="1"/>
  <c r="BR92" i="1"/>
  <c r="BT92" i="1" s="1"/>
  <c r="BV92" i="1" s="1"/>
  <c r="GO92" i="1" s="1"/>
  <c r="BR93" i="1"/>
  <c r="BT93" i="1" s="1"/>
  <c r="BV93" i="1" s="1"/>
  <c r="GO93" i="1" s="1"/>
  <c r="BR94" i="1"/>
  <c r="BS94" i="1" s="1"/>
  <c r="BU94" i="1" s="1"/>
  <c r="BR95" i="1"/>
  <c r="BS95" i="1" s="1"/>
  <c r="BU95" i="1" s="1"/>
  <c r="BR96" i="1"/>
  <c r="BT96" i="1" s="1"/>
  <c r="BV96" i="1" s="1"/>
  <c r="GO96" i="1" s="1"/>
  <c r="BR97" i="1"/>
  <c r="BT97" i="1" s="1"/>
  <c r="BV97" i="1" s="1"/>
  <c r="GO97" i="1" s="1"/>
  <c r="BR98" i="1"/>
  <c r="BT98" i="1" s="1"/>
  <c r="BV98" i="1" s="1"/>
  <c r="GO98" i="1" s="1"/>
  <c r="BR99" i="1"/>
  <c r="BT99" i="1" s="1"/>
  <c r="BV99" i="1" s="1"/>
  <c r="GO99" i="1" s="1"/>
  <c r="BR100" i="1"/>
  <c r="BT100" i="1" s="1"/>
  <c r="BV100" i="1" s="1"/>
  <c r="GO100" i="1" s="1"/>
  <c r="BR101" i="1"/>
  <c r="BT101" i="1" s="1"/>
  <c r="BV101" i="1" s="1"/>
  <c r="GO101" i="1" s="1"/>
  <c r="BR102" i="1"/>
  <c r="BT102" i="1" s="1"/>
  <c r="BV102" i="1" s="1"/>
  <c r="GO102" i="1" s="1"/>
  <c r="BR103" i="1"/>
  <c r="BT103" i="1" s="1"/>
  <c r="BV103" i="1" s="1"/>
  <c r="GO103" i="1" s="1"/>
  <c r="BR104" i="1"/>
  <c r="BT104" i="1" s="1"/>
  <c r="BV104" i="1" s="1"/>
  <c r="GO104" i="1" s="1"/>
  <c r="BR105" i="1"/>
  <c r="BT105" i="1" s="1"/>
  <c r="BV105" i="1" s="1"/>
  <c r="GO105" i="1" s="1"/>
  <c r="BR106" i="1"/>
  <c r="BT106" i="1" s="1"/>
  <c r="BV106" i="1" s="1"/>
  <c r="GO106" i="1" s="1"/>
  <c r="BR107" i="1"/>
  <c r="BS107" i="1" s="1"/>
  <c r="BU107" i="1" s="1"/>
  <c r="BR108" i="1"/>
  <c r="BT108" i="1" s="1"/>
  <c r="BV108" i="1" s="1"/>
  <c r="GO108" i="1" s="1"/>
  <c r="BR8" i="1"/>
  <c r="BT8" i="1" s="1"/>
  <c r="BV8" i="1" s="1"/>
  <c r="GO8" i="1" s="1"/>
  <c r="BE112" i="1"/>
  <c r="BF112" i="1"/>
  <c r="BG112" i="1"/>
  <c r="BH112" i="1"/>
  <c r="BJ112" i="1"/>
  <c r="BK112" i="1"/>
  <c r="BM112" i="1"/>
  <c r="BN112" i="1"/>
  <c r="BI9" i="1"/>
  <c r="BL9" i="1"/>
  <c r="HJ9" i="1" s="1"/>
  <c r="BO9" i="1"/>
  <c r="HK9" i="1" s="1"/>
  <c r="BI10" i="1"/>
  <c r="BL10" i="1"/>
  <c r="HJ10" i="1" s="1"/>
  <c r="BO10" i="1"/>
  <c r="HK10" i="1" s="1"/>
  <c r="BI11" i="1"/>
  <c r="BL11" i="1"/>
  <c r="HJ11" i="1" s="1"/>
  <c r="BO11" i="1"/>
  <c r="HK11" i="1" s="1"/>
  <c r="BI12" i="1"/>
  <c r="BL12" i="1"/>
  <c r="HJ12" i="1" s="1"/>
  <c r="BO12" i="1"/>
  <c r="HK12" i="1" s="1"/>
  <c r="BI13" i="1"/>
  <c r="BL13" i="1"/>
  <c r="HJ13" i="1" s="1"/>
  <c r="BO13" i="1"/>
  <c r="HK13" i="1" s="1"/>
  <c r="BI14" i="1"/>
  <c r="BL14" i="1"/>
  <c r="HJ14" i="1" s="1"/>
  <c r="BO14" i="1"/>
  <c r="HK14" i="1" s="1"/>
  <c r="BI15" i="1"/>
  <c r="BL15" i="1"/>
  <c r="HJ15" i="1" s="1"/>
  <c r="BO15" i="1"/>
  <c r="HK15" i="1" s="1"/>
  <c r="BI16" i="1"/>
  <c r="BL16" i="1"/>
  <c r="HJ16" i="1" s="1"/>
  <c r="BO16" i="1"/>
  <c r="HK16" i="1" s="1"/>
  <c r="BI17" i="1"/>
  <c r="BL17" i="1"/>
  <c r="HJ17" i="1" s="1"/>
  <c r="BO17" i="1"/>
  <c r="HK17" i="1" s="1"/>
  <c r="BI18" i="1"/>
  <c r="BL18" i="1"/>
  <c r="HJ18" i="1" s="1"/>
  <c r="BO18" i="1"/>
  <c r="HK18" i="1" s="1"/>
  <c r="BI19" i="1"/>
  <c r="HI19" i="1" s="1"/>
  <c r="BL19" i="1"/>
  <c r="HJ19" i="1" s="1"/>
  <c r="BO19" i="1"/>
  <c r="HK19" i="1" s="1"/>
  <c r="BI20" i="1"/>
  <c r="BL20" i="1"/>
  <c r="HJ20" i="1" s="1"/>
  <c r="BO20" i="1"/>
  <c r="HK20" i="1" s="1"/>
  <c r="BI21" i="1"/>
  <c r="BL21" i="1"/>
  <c r="HJ21" i="1" s="1"/>
  <c r="BO21" i="1"/>
  <c r="HK21" i="1" s="1"/>
  <c r="BI22" i="1"/>
  <c r="BL22" i="1"/>
  <c r="HJ22" i="1" s="1"/>
  <c r="BO22" i="1"/>
  <c r="HK22" i="1" s="1"/>
  <c r="BI23" i="1"/>
  <c r="BL23" i="1"/>
  <c r="HJ23" i="1" s="1"/>
  <c r="BO23" i="1"/>
  <c r="HK23" i="1" s="1"/>
  <c r="BI24" i="1"/>
  <c r="BL24" i="1"/>
  <c r="HJ24" i="1" s="1"/>
  <c r="BO24" i="1"/>
  <c r="HK24" i="1" s="1"/>
  <c r="BI25" i="1"/>
  <c r="BL25" i="1"/>
  <c r="HJ25" i="1" s="1"/>
  <c r="BO25" i="1"/>
  <c r="HK25" i="1" s="1"/>
  <c r="BI26" i="1"/>
  <c r="BL26" i="1"/>
  <c r="HJ26" i="1" s="1"/>
  <c r="BO26" i="1"/>
  <c r="HK26" i="1" s="1"/>
  <c r="BI27" i="1"/>
  <c r="BL27" i="1"/>
  <c r="HJ27" i="1" s="1"/>
  <c r="BO27" i="1"/>
  <c r="HK27" i="1" s="1"/>
  <c r="BI28" i="1"/>
  <c r="BL28" i="1"/>
  <c r="HJ28" i="1" s="1"/>
  <c r="BO28" i="1"/>
  <c r="HK28" i="1" s="1"/>
  <c r="BI29" i="1"/>
  <c r="BL29" i="1"/>
  <c r="HJ29" i="1" s="1"/>
  <c r="BO29" i="1"/>
  <c r="HK29" i="1" s="1"/>
  <c r="BI30" i="1"/>
  <c r="BL30" i="1"/>
  <c r="HJ30" i="1" s="1"/>
  <c r="BO30" i="1"/>
  <c r="HK30" i="1" s="1"/>
  <c r="BI31" i="1"/>
  <c r="BL31" i="1"/>
  <c r="HJ31" i="1" s="1"/>
  <c r="BO31" i="1"/>
  <c r="HK31" i="1" s="1"/>
  <c r="BI32" i="1"/>
  <c r="BL32" i="1"/>
  <c r="HJ32" i="1" s="1"/>
  <c r="BO32" i="1"/>
  <c r="HK32" i="1" s="1"/>
  <c r="BI33" i="1"/>
  <c r="BL33" i="1"/>
  <c r="HJ33" i="1" s="1"/>
  <c r="BO33" i="1"/>
  <c r="HK33" i="1" s="1"/>
  <c r="BI34" i="1"/>
  <c r="BL34" i="1"/>
  <c r="HJ34" i="1" s="1"/>
  <c r="BO34" i="1"/>
  <c r="HK34" i="1" s="1"/>
  <c r="BI35" i="1"/>
  <c r="BL35" i="1"/>
  <c r="HJ35" i="1" s="1"/>
  <c r="BO35" i="1"/>
  <c r="HK35" i="1" s="1"/>
  <c r="BI36" i="1"/>
  <c r="BL36" i="1"/>
  <c r="HJ36" i="1" s="1"/>
  <c r="BO36" i="1"/>
  <c r="HK36" i="1" s="1"/>
  <c r="BI37" i="1"/>
  <c r="BL37" i="1"/>
  <c r="HJ37" i="1" s="1"/>
  <c r="BO37" i="1"/>
  <c r="HK37" i="1" s="1"/>
  <c r="BI38" i="1"/>
  <c r="BL38" i="1"/>
  <c r="HJ38" i="1" s="1"/>
  <c r="BO38" i="1"/>
  <c r="HK38" i="1" s="1"/>
  <c r="BI39" i="1"/>
  <c r="BL39" i="1"/>
  <c r="HJ39" i="1" s="1"/>
  <c r="BO39" i="1"/>
  <c r="HK39" i="1" s="1"/>
  <c r="BI40" i="1"/>
  <c r="BL40" i="1"/>
  <c r="HJ40" i="1" s="1"/>
  <c r="BO40" i="1"/>
  <c r="HK40" i="1" s="1"/>
  <c r="BI41" i="1"/>
  <c r="BL41" i="1"/>
  <c r="HJ41" i="1" s="1"/>
  <c r="BO41" i="1"/>
  <c r="HK41" i="1" s="1"/>
  <c r="BI42" i="1"/>
  <c r="BL42" i="1"/>
  <c r="HJ42" i="1" s="1"/>
  <c r="BO42" i="1"/>
  <c r="HK42" i="1" s="1"/>
  <c r="BI43" i="1"/>
  <c r="BL43" i="1"/>
  <c r="HJ43" i="1" s="1"/>
  <c r="BO43" i="1"/>
  <c r="HK43" i="1" s="1"/>
  <c r="BI44" i="1"/>
  <c r="BL44" i="1"/>
  <c r="HJ44" i="1" s="1"/>
  <c r="BO44" i="1"/>
  <c r="HK44" i="1" s="1"/>
  <c r="BI45" i="1"/>
  <c r="BL45" i="1"/>
  <c r="HJ45" i="1" s="1"/>
  <c r="BO45" i="1"/>
  <c r="HK45" i="1" s="1"/>
  <c r="BI46" i="1"/>
  <c r="BL46" i="1"/>
  <c r="HJ46" i="1" s="1"/>
  <c r="BO46" i="1"/>
  <c r="HK46" i="1" s="1"/>
  <c r="BI47" i="1"/>
  <c r="BL47" i="1"/>
  <c r="HJ47" i="1" s="1"/>
  <c r="BO47" i="1"/>
  <c r="HK47" i="1" s="1"/>
  <c r="BI48" i="1"/>
  <c r="BL48" i="1"/>
  <c r="HJ48" i="1" s="1"/>
  <c r="BO48" i="1"/>
  <c r="HK48" i="1" s="1"/>
  <c r="BI49" i="1"/>
  <c r="BL49" i="1"/>
  <c r="HJ49" i="1" s="1"/>
  <c r="BO49" i="1"/>
  <c r="HK49" i="1" s="1"/>
  <c r="BI50" i="1"/>
  <c r="BL50" i="1"/>
  <c r="HJ50" i="1" s="1"/>
  <c r="BO50" i="1"/>
  <c r="HK50" i="1" s="1"/>
  <c r="BI51" i="1"/>
  <c r="BL51" i="1"/>
  <c r="HJ51" i="1" s="1"/>
  <c r="BO51" i="1"/>
  <c r="HK51" i="1" s="1"/>
  <c r="BI52" i="1"/>
  <c r="BL52" i="1"/>
  <c r="HJ52" i="1" s="1"/>
  <c r="BO52" i="1"/>
  <c r="HK52" i="1" s="1"/>
  <c r="BI53" i="1"/>
  <c r="BL53" i="1"/>
  <c r="HJ53" i="1" s="1"/>
  <c r="BO53" i="1"/>
  <c r="HK53" i="1" s="1"/>
  <c r="BI54" i="1"/>
  <c r="BL54" i="1"/>
  <c r="HJ54" i="1" s="1"/>
  <c r="BO54" i="1"/>
  <c r="HK54" i="1" s="1"/>
  <c r="BI55" i="1"/>
  <c r="BL55" i="1"/>
  <c r="HJ55" i="1" s="1"/>
  <c r="BO55" i="1"/>
  <c r="HK55" i="1" s="1"/>
  <c r="BI56" i="1"/>
  <c r="BL56" i="1"/>
  <c r="HJ56" i="1" s="1"/>
  <c r="BO56" i="1"/>
  <c r="HK56" i="1" s="1"/>
  <c r="BI57" i="1"/>
  <c r="BL57" i="1"/>
  <c r="HJ57" i="1" s="1"/>
  <c r="BO57" i="1"/>
  <c r="HK57" i="1" s="1"/>
  <c r="BI58" i="1"/>
  <c r="BL58" i="1"/>
  <c r="HJ58" i="1" s="1"/>
  <c r="BO58" i="1"/>
  <c r="HK58" i="1" s="1"/>
  <c r="BI59" i="1"/>
  <c r="BL59" i="1"/>
  <c r="HJ59" i="1" s="1"/>
  <c r="BO59" i="1"/>
  <c r="HK59" i="1" s="1"/>
  <c r="BI60" i="1"/>
  <c r="BL60" i="1"/>
  <c r="HJ60" i="1" s="1"/>
  <c r="BO60" i="1"/>
  <c r="HK60" i="1" s="1"/>
  <c r="BI61" i="1"/>
  <c r="BL61" i="1"/>
  <c r="HJ61" i="1" s="1"/>
  <c r="BO61" i="1"/>
  <c r="HK61" i="1" s="1"/>
  <c r="BI62" i="1"/>
  <c r="BL62" i="1"/>
  <c r="HJ62" i="1" s="1"/>
  <c r="BO62" i="1"/>
  <c r="HK62" i="1" s="1"/>
  <c r="BI63" i="1"/>
  <c r="BL63" i="1"/>
  <c r="HJ63" i="1" s="1"/>
  <c r="BO63" i="1"/>
  <c r="HK63" i="1" s="1"/>
  <c r="BI64" i="1"/>
  <c r="BL64" i="1"/>
  <c r="HJ64" i="1" s="1"/>
  <c r="BO64" i="1"/>
  <c r="HK64" i="1" s="1"/>
  <c r="BI65" i="1"/>
  <c r="BL65" i="1"/>
  <c r="HJ65" i="1" s="1"/>
  <c r="BO65" i="1"/>
  <c r="HK65" i="1" s="1"/>
  <c r="BI66" i="1"/>
  <c r="BL66" i="1"/>
  <c r="HJ66" i="1" s="1"/>
  <c r="BO66" i="1"/>
  <c r="HK66" i="1" s="1"/>
  <c r="BI67" i="1"/>
  <c r="BL67" i="1"/>
  <c r="HJ67" i="1" s="1"/>
  <c r="BO67" i="1"/>
  <c r="HK67" i="1" s="1"/>
  <c r="BI68" i="1"/>
  <c r="BL68" i="1"/>
  <c r="HJ68" i="1" s="1"/>
  <c r="BO68" i="1"/>
  <c r="HK68" i="1" s="1"/>
  <c r="BI69" i="1"/>
  <c r="BL69" i="1"/>
  <c r="HJ69" i="1" s="1"/>
  <c r="BO69" i="1"/>
  <c r="HK69" i="1" s="1"/>
  <c r="BI70" i="1"/>
  <c r="BL70" i="1"/>
  <c r="HJ70" i="1" s="1"/>
  <c r="BO70" i="1"/>
  <c r="HK70" i="1" s="1"/>
  <c r="BI71" i="1"/>
  <c r="BL71" i="1"/>
  <c r="HJ71" i="1" s="1"/>
  <c r="BO71" i="1"/>
  <c r="HK71" i="1" s="1"/>
  <c r="BI72" i="1"/>
  <c r="BL72" i="1"/>
  <c r="HJ72" i="1" s="1"/>
  <c r="BO72" i="1"/>
  <c r="HK72" i="1" s="1"/>
  <c r="BI73" i="1"/>
  <c r="BL73" i="1"/>
  <c r="HJ73" i="1" s="1"/>
  <c r="BO73" i="1"/>
  <c r="HK73" i="1" s="1"/>
  <c r="BI74" i="1"/>
  <c r="BL74" i="1"/>
  <c r="HJ74" i="1" s="1"/>
  <c r="BO74" i="1"/>
  <c r="HK74" i="1" s="1"/>
  <c r="BI75" i="1"/>
  <c r="BL75" i="1"/>
  <c r="HJ75" i="1" s="1"/>
  <c r="BO75" i="1"/>
  <c r="HK75" i="1" s="1"/>
  <c r="BI76" i="1"/>
  <c r="BL76" i="1"/>
  <c r="HJ76" i="1" s="1"/>
  <c r="BO76" i="1"/>
  <c r="HK76" i="1" s="1"/>
  <c r="BI77" i="1"/>
  <c r="BL77" i="1"/>
  <c r="HJ77" i="1" s="1"/>
  <c r="BO77" i="1"/>
  <c r="HK77" i="1" s="1"/>
  <c r="BI78" i="1"/>
  <c r="BL78" i="1"/>
  <c r="HJ78" i="1" s="1"/>
  <c r="BO78" i="1"/>
  <c r="HK78" i="1" s="1"/>
  <c r="BI79" i="1"/>
  <c r="BL79" i="1"/>
  <c r="HJ79" i="1" s="1"/>
  <c r="BO79" i="1"/>
  <c r="HK79" i="1" s="1"/>
  <c r="BI80" i="1"/>
  <c r="BL80" i="1"/>
  <c r="HJ80" i="1" s="1"/>
  <c r="BO80" i="1"/>
  <c r="HK80" i="1" s="1"/>
  <c r="BI81" i="1"/>
  <c r="BL81" i="1"/>
  <c r="HJ81" i="1" s="1"/>
  <c r="BO81" i="1"/>
  <c r="HK81" i="1" s="1"/>
  <c r="BI82" i="1"/>
  <c r="BL82" i="1"/>
  <c r="HJ82" i="1" s="1"/>
  <c r="BO82" i="1"/>
  <c r="HK82" i="1" s="1"/>
  <c r="BI83" i="1"/>
  <c r="BL83" i="1"/>
  <c r="HJ83" i="1" s="1"/>
  <c r="BO83" i="1"/>
  <c r="HK83" i="1" s="1"/>
  <c r="BI84" i="1"/>
  <c r="BL84" i="1"/>
  <c r="HJ84" i="1" s="1"/>
  <c r="BO84" i="1"/>
  <c r="HK84" i="1" s="1"/>
  <c r="BI85" i="1"/>
  <c r="BL85" i="1"/>
  <c r="HJ85" i="1" s="1"/>
  <c r="BO85" i="1"/>
  <c r="HK85" i="1" s="1"/>
  <c r="BI86" i="1"/>
  <c r="BL86" i="1"/>
  <c r="HJ86" i="1" s="1"/>
  <c r="BO86" i="1"/>
  <c r="HK86" i="1" s="1"/>
  <c r="BI87" i="1"/>
  <c r="BL87" i="1"/>
  <c r="HJ87" i="1" s="1"/>
  <c r="BO87" i="1"/>
  <c r="HK87" i="1" s="1"/>
  <c r="BI88" i="1"/>
  <c r="BL88" i="1"/>
  <c r="HJ88" i="1" s="1"/>
  <c r="BO88" i="1"/>
  <c r="HK88" i="1" s="1"/>
  <c r="BI89" i="1"/>
  <c r="BL89" i="1"/>
  <c r="HJ89" i="1" s="1"/>
  <c r="BO89" i="1"/>
  <c r="HK89" i="1" s="1"/>
  <c r="BI90" i="1"/>
  <c r="BL90" i="1"/>
  <c r="HJ90" i="1" s="1"/>
  <c r="BO90" i="1"/>
  <c r="HK90" i="1" s="1"/>
  <c r="BI91" i="1"/>
  <c r="BL91" i="1"/>
  <c r="HJ91" i="1" s="1"/>
  <c r="BO91" i="1"/>
  <c r="HK91" i="1" s="1"/>
  <c r="BI92" i="1"/>
  <c r="BL92" i="1"/>
  <c r="HJ92" i="1" s="1"/>
  <c r="BO92" i="1"/>
  <c r="HK92" i="1" s="1"/>
  <c r="BI93" i="1"/>
  <c r="BL93" i="1"/>
  <c r="HJ93" i="1" s="1"/>
  <c r="BO93" i="1"/>
  <c r="HK93" i="1" s="1"/>
  <c r="BI94" i="1"/>
  <c r="BL94" i="1"/>
  <c r="HJ94" i="1" s="1"/>
  <c r="BO94" i="1"/>
  <c r="HK94" i="1" s="1"/>
  <c r="BI95" i="1"/>
  <c r="BL95" i="1"/>
  <c r="HJ95" i="1" s="1"/>
  <c r="BO95" i="1"/>
  <c r="HK95" i="1" s="1"/>
  <c r="BI96" i="1"/>
  <c r="BL96" i="1"/>
  <c r="HJ96" i="1" s="1"/>
  <c r="BO96" i="1"/>
  <c r="HK96" i="1" s="1"/>
  <c r="BI97" i="1"/>
  <c r="BL97" i="1"/>
  <c r="HJ97" i="1" s="1"/>
  <c r="BO97" i="1"/>
  <c r="HK97" i="1" s="1"/>
  <c r="BI98" i="1"/>
  <c r="BL98" i="1"/>
  <c r="HJ98" i="1" s="1"/>
  <c r="BO98" i="1"/>
  <c r="HK98" i="1" s="1"/>
  <c r="BI99" i="1"/>
  <c r="BL99" i="1"/>
  <c r="HJ99" i="1" s="1"/>
  <c r="BO99" i="1"/>
  <c r="HK99" i="1" s="1"/>
  <c r="BI100" i="1"/>
  <c r="BL100" i="1"/>
  <c r="HJ100" i="1" s="1"/>
  <c r="BO100" i="1"/>
  <c r="HK100" i="1" s="1"/>
  <c r="BI101" i="1"/>
  <c r="BL101" i="1"/>
  <c r="HJ101" i="1" s="1"/>
  <c r="BO101" i="1"/>
  <c r="HK101" i="1" s="1"/>
  <c r="BI102" i="1"/>
  <c r="BL102" i="1"/>
  <c r="HJ102" i="1" s="1"/>
  <c r="BO102" i="1"/>
  <c r="HK102" i="1" s="1"/>
  <c r="BI103" i="1"/>
  <c r="BL103" i="1"/>
  <c r="HJ103" i="1" s="1"/>
  <c r="BO103" i="1"/>
  <c r="HK103" i="1" s="1"/>
  <c r="BI104" i="1"/>
  <c r="BL104" i="1"/>
  <c r="HJ104" i="1" s="1"/>
  <c r="BO104" i="1"/>
  <c r="HK104" i="1" s="1"/>
  <c r="BI105" i="1"/>
  <c r="BL105" i="1"/>
  <c r="HJ105" i="1" s="1"/>
  <c r="BO105" i="1"/>
  <c r="HK105" i="1" s="1"/>
  <c r="BI106" i="1"/>
  <c r="BL106" i="1"/>
  <c r="HJ106" i="1" s="1"/>
  <c r="BO106" i="1"/>
  <c r="HK106" i="1" s="1"/>
  <c r="BI107" i="1"/>
  <c r="BL107" i="1"/>
  <c r="HJ107" i="1" s="1"/>
  <c r="BO107" i="1"/>
  <c r="HK107" i="1" s="1"/>
  <c r="BI108" i="1"/>
  <c r="BL108" i="1"/>
  <c r="HJ108" i="1" s="1"/>
  <c r="BO108" i="1"/>
  <c r="HK108" i="1" s="1"/>
  <c r="BO8" i="1"/>
  <c r="HK8" i="1" s="1"/>
  <c r="BL8" i="1"/>
  <c r="HJ8" i="1" s="1"/>
  <c r="BI8" i="1"/>
  <c r="D8" i="7" l="1"/>
  <c r="E99" i="7"/>
  <c r="E98" i="7"/>
  <c r="GT110" i="1"/>
  <c r="HW96" i="1"/>
  <c r="IE96" i="1"/>
  <c r="IF96" i="1" s="1"/>
  <c r="HW99" i="1"/>
  <c r="IE99" i="1"/>
  <c r="IF99" i="1" s="1"/>
  <c r="HW75" i="1"/>
  <c r="IE75" i="1"/>
  <c r="IF75" i="1" s="1"/>
  <c r="HW67" i="1"/>
  <c r="IE67" i="1"/>
  <c r="IF67" i="1" s="1"/>
  <c r="HW59" i="1"/>
  <c r="IE59" i="1"/>
  <c r="IF59" i="1" s="1"/>
  <c r="HW51" i="1"/>
  <c r="IE51" i="1"/>
  <c r="IF51" i="1" s="1"/>
  <c r="HW43" i="1"/>
  <c r="IE43" i="1"/>
  <c r="IF43" i="1" s="1"/>
  <c r="HW35" i="1"/>
  <c r="IE35" i="1"/>
  <c r="IF35" i="1" s="1"/>
  <c r="HW27" i="1"/>
  <c r="IE27" i="1"/>
  <c r="IF27" i="1" s="1"/>
  <c r="HW11" i="1"/>
  <c r="IE11" i="1"/>
  <c r="IF11" i="1" s="1"/>
  <c r="HW38" i="1"/>
  <c r="IE38" i="1"/>
  <c r="IF38" i="1" s="1"/>
  <c r="HW106" i="1"/>
  <c r="IE106" i="1"/>
  <c r="IF106" i="1" s="1"/>
  <c r="HW98" i="1"/>
  <c r="IE98" i="1"/>
  <c r="IF98" i="1" s="1"/>
  <c r="HW90" i="1"/>
  <c r="IE90" i="1"/>
  <c r="IF90" i="1" s="1"/>
  <c r="HW82" i="1"/>
  <c r="IE82" i="1"/>
  <c r="IF82" i="1" s="1"/>
  <c r="HW74" i="1"/>
  <c r="IE74" i="1"/>
  <c r="IF74" i="1" s="1"/>
  <c r="HW58" i="1"/>
  <c r="IE58" i="1"/>
  <c r="IF58" i="1" s="1"/>
  <c r="HW50" i="1"/>
  <c r="IE50" i="1"/>
  <c r="IF50" i="1" s="1"/>
  <c r="HW42" i="1"/>
  <c r="IE42" i="1"/>
  <c r="IF42" i="1" s="1"/>
  <c r="HW34" i="1"/>
  <c r="IE34" i="1"/>
  <c r="IF34" i="1" s="1"/>
  <c r="HW26" i="1"/>
  <c r="IE26" i="1"/>
  <c r="IF26" i="1" s="1"/>
  <c r="HW18" i="1"/>
  <c r="IE18" i="1"/>
  <c r="IF18" i="1" s="1"/>
  <c r="HW10" i="1"/>
  <c r="IE10" i="1"/>
  <c r="IF10" i="1" s="1"/>
  <c r="HW62" i="1"/>
  <c r="IE62" i="1"/>
  <c r="IF62" i="1" s="1"/>
  <c r="HW105" i="1"/>
  <c r="IE105" i="1"/>
  <c r="IF105" i="1" s="1"/>
  <c r="HW97" i="1"/>
  <c r="IE97" i="1"/>
  <c r="IF97" i="1" s="1"/>
  <c r="HW89" i="1"/>
  <c r="IE89" i="1"/>
  <c r="IF89" i="1" s="1"/>
  <c r="HW81" i="1"/>
  <c r="IE81" i="1"/>
  <c r="IF81" i="1" s="1"/>
  <c r="HW73" i="1"/>
  <c r="IE73" i="1"/>
  <c r="IF73" i="1" s="1"/>
  <c r="HW65" i="1"/>
  <c r="IE65" i="1"/>
  <c r="IF65" i="1" s="1"/>
  <c r="HW57" i="1"/>
  <c r="IE57" i="1"/>
  <c r="IF57" i="1" s="1"/>
  <c r="HW33" i="1"/>
  <c r="IE33" i="1"/>
  <c r="IF33" i="1" s="1"/>
  <c r="HW25" i="1"/>
  <c r="IE25" i="1"/>
  <c r="IF25" i="1" s="1"/>
  <c r="HW17" i="1"/>
  <c r="IE17" i="1"/>
  <c r="IF17" i="1" s="1"/>
  <c r="HW9" i="1"/>
  <c r="IE9" i="1"/>
  <c r="IF9" i="1" s="1"/>
  <c r="HW80" i="1"/>
  <c r="IE80" i="1"/>
  <c r="IF80" i="1" s="1"/>
  <c r="HW72" i="1"/>
  <c r="IE72" i="1"/>
  <c r="IF72" i="1" s="1"/>
  <c r="HW103" i="1"/>
  <c r="IE103" i="1"/>
  <c r="IF103" i="1" s="1"/>
  <c r="HW79" i="1"/>
  <c r="IE79" i="1"/>
  <c r="IF79" i="1" s="1"/>
  <c r="HW71" i="1"/>
  <c r="IE71" i="1"/>
  <c r="IF71" i="1" s="1"/>
  <c r="HW47" i="1"/>
  <c r="IE47" i="1"/>
  <c r="IF47" i="1" s="1"/>
  <c r="HW39" i="1"/>
  <c r="IE39" i="1"/>
  <c r="IF39" i="1" s="1"/>
  <c r="HW31" i="1"/>
  <c r="IE31" i="1"/>
  <c r="IF31" i="1" s="1"/>
  <c r="HW15" i="1"/>
  <c r="IE15" i="1"/>
  <c r="IF15" i="1" s="1"/>
  <c r="HW88" i="1"/>
  <c r="IE88" i="1"/>
  <c r="IF88" i="1" s="1"/>
  <c r="HW102" i="1"/>
  <c r="IE102" i="1"/>
  <c r="IF102" i="1" s="1"/>
  <c r="HW78" i="1"/>
  <c r="IE78" i="1"/>
  <c r="IF78" i="1" s="1"/>
  <c r="HW54" i="1"/>
  <c r="IE54" i="1"/>
  <c r="IF54" i="1" s="1"/>
  <c r="HW8" i="1"/>
  <c r="IE8" i="1"/>
  <c r="IF8" i="1" s="1"/>
  <c r="HW101" i="1"/>
  <c r="IE101" i="1"/>
  <c r="IF101" i="1" s="1"/>
  <c r="HW93" i="1"/>
  <c r="IE93" i="1"/>
  <c r="IF93" i="1" s="1"/>
  <c r="HW85" i="1"/>
  <c r="IE85" i="1"/>
  <c r="IF85" i="1" s="1"/>
  <c r="HW77" i="1"/>
  <c r="IE77" i="1"/>
  <c r="IF77" i="1" s="1"/>
  <c r="HW69" i="1"/>
  <c r="IE69" i="1"/>
  <c r="IF69" i="1" s="1"/>
  <c r="HW61" i="1"/>
  <c r="IE61" i="1"/>
  <c r="IF61" i="1" s="1"/>
  <c r="HW45" i="1"/>
  <c r="IE45" i="1"/>
  <c r="IF45" i="1" s="1"/>
  <c r="HW37" i="1"/>
  <c r="IE37" i="1"/>
  <c r="IF37" i="1" s="1"/>
  <c r="HW29" i="1"/>
  <c r="IE29" i="1"/>
  <c r="IF29" i="1" s="1"/>
  <c r="HW21" i="1"/>
  <c r="IE21" i="1"/>
  <c r="IF21" i="1" s="1"/>
  <c r="HW13" i="1"/>
  <c r="IE13" i="1"/>
  <c r="IF13" i="1" s="1"/>
  <c r="HW104" i="1"/>
  <c r="IE104" i="1"/>
  <c r="IF104" i="1" s="1"/>
  <c r="HW86" i="1"/>
  <c r="IE86" i="1"/>
  <c r="IF86" i="1" s="1"/>
  <c r="HW70" i="1"/>
  <c r="IE70" i="1"/>
  <c r="IF70" i="1" s="1"/>
  <c r="HW108" i="1"/>
  <c r="IE108" i="1"/>
  <c r="IF108" i="1" s="1"/>
  <c r="HW100" i="1"/>
  <c r="IE100" i="1"/>
  <c r="IF100" i="1" s="1"/>
  <c r="HW92" i="1"/>
  <c r="IE92" i="1"/>
  <c r="IF92" i="1" s="1"/>
  <c r="HW84" i="1"/>
  <c r="IE84" i="1"/>
  <c r="IF84" i="1" s="1"/>
  <c r="HW44" i="1"/>
  <c r="IE44" i="1"/>
  <c r="IF44" i="1" s="1"/>
  <c r="HW36" i="1"/>
  <c r="IE36" i="1"/>
  <c r="IF36" i="1" s="1"/>
  <c r="HW28" i="1"/>
  <c r="IE28" i="1"/>
  <c r="IF28" i="1" s="1"/>
  <c r="HW20" i="1"/>
  <c r="IE20" i="1"/>
  <c r="IF20" i="1" s="1"/>
  <c r="HW12" i="1"/>
  <c r="IE12" i="1"/>
  <c r="IF12" i="1" s="1"/>
  <c r="HW49" i="1"/>
  <c r="E61" i="7"/>
  <c r="E76" i="7" s="1"/>
  <c r="E79" i="7" s="1"/>
  <c r="HW66" i="1"/>
  <c r="IA66" i="1"/>
  <c r="GO19" i="1"/>
  <c r="HI36" i="1"/>
  <c r="HI12" i="1"/>
  <c r="HI103" i="1"/>
  <c r="HI95" i="1"/>
  <c r="HI87" i="1"/>
  <c r="HI79" i="1"/>
  <c r="HI72" i="1"/>
  <c r="HI64" i="1"/>
  <c r="HI56" i="1"/>
  <c r="HI41" i="1"/>
  <c r="HI33" i="1"/>
  <c r="HI25" i="1"/>
  <c r="HI17" i="1"/>
  <c r="HI9" i="1"/>
  <c r="HI98" i="1"/>
  <c r="HI67" i="1"/>
  <c r="HI51" i="1"/>
  <c r="HI108" i="1"/>
  <c r="HI100" i="1"/>
  <c r="HI92" i="1"/>
  <c r="HI84" i="1"/>
  <c r="HI76" i="1"/>
  <c r="HI69" i="1"/>
  <c r="HI61" i="1"/>
  <c r="HI53" i="1"/>
  <c r="HI46" i="1"/>
  <c r="HI38" i="1"/>
  <c r="HI30" i="1"/>
  <c r="HI22" i="1"/>
  <c r="HI14" i="1"/>
  <c r="HI97" i="1"/>
  <c r="HI89" i="1"/>
  <c r="HI58" i="1"/>
  <c r="HI50" i="1"/>
  <c r="HI43" i="1"/>
  <c r="HI35" i="1"/>
  <c r="HI27" i="1"/>
  <c r="HI11" i="1"/>
  <c r="HI105" i="1"/>
  <c r="HI81" i="1"/>
  <c r="HI66" i="1"/>
  <c r="HI102" i="1"/>
  <c r="HI94" i="1"/>
  <c r="HI86" i="1"/>
  <c r="HI78" i="1"/>
  <c r="HI71" i="1"/>
  <c r="HI63" i="1"/>
  <c r="HI55" i="1"/>
  <c r="HI48" i="1"/>
  <c r="HI40" i="1"/>
  <c r="HI32" i="1"/>
  <c r="HI24" i="1"/>
  <c r="HI16" i="1"/>
  <c r="HI82" i="1"/>
  <c r="HI28" i="1"/>
  <c r="HI107" i="1"/>
  <c r="HI99" i="1"/>
  <c r="HI91" i="1"/>
  <c r="HI83" i="1"/>
  <c r="HI68" i="1"/>
  <c r="HI60" i="1"/>
  <c r="HI52" i="1"/>
  <c r="HI45" i="1"/>
  <c r="HI37" i="1"/>
  <c r="HI29" i="1"/>
  <c r="HI21" i="1"/>
  <c r="HI13" i="1"/>
  <c r="HI74" i="1"/>
  <c r="HI20" i="1"/>
  <c r="HI96" i="1"/>
  <c r="HI80" i="1"/>
  <c r="HI49" i="1"/>
  <c r="HI42" i="1"/>
  <c r="HI34" i="1"/>
  <c r="HI26" i="1"/>
  <c r="HI18" i="1"/>
  <c r="HI10" i="1"/>
  <c r="HI90" i="1"/>
  <c r="HI59" i="1"/>
  <c r="HI44" i="1"/>
  <c r="HI104" i="1"/>
  <c r="HI88" i="1"/>
  <c r="HI73" i="1"/>
  <c r="HI65" i="1"/>
  <c r="HI57" i="1"/>
  <c r="HI8" i="1"/>
  <c r="HI101" i="1"/>
  <c r="HI93" i="1"/>
  <c r="HI85" i="1"/>
  <c r="HI77" i="1"/>
  <c r="HI70" i="1"/>
  <c r="HI62" i="1"/>
  <c r="HI54" i="1"/>
  <c r="HI39" i="1"/>
  <c r="HI31" i="1"/>
  <c r="HI23" i="1"/>
  <c r="HI15" i="1"/>
  <c r="BZ8" i="1"/>
  <c r="BS65" i="1"/>
  <c r="BU65" i="1" s="1"/>
  <c r="BS104" i="1"/>
  <c r="BU104" i="1" s="1"/>
  <c r="BS47" i="1"/>
  <c r="BU47" i="1" s="1"/>
  <c r="BT64" i="1"/>
  <c r="BV64" i="1" s="1"/>
  <c r="GO64" i="1" s="1"/>
  <c r="BS9" i="1"/>
  <c r="BU9" i="1" s="1"/>
  <c r="BS61" i="1"/>
  <c r="BU61" i="1" s="1"/>
  <c r="BT30" i="1"/>
  <c r="BV30" i="1" s="1"/>
  <c r="GO30" i="1" s="1"/>
  <c r="BS88" i="1"/>
  <c r="BU88" i="1" s="1"/>
  <c r="BS38" i="1"/>
  <c r="BU38" i="1" s="1"/>
  <c r="BT14" i="1"/>
  <c r="BV14" i="1" s="1"/>
  <c r="GO14" i="1" s="1"/>
  <c r="BS85" i="1"/>
  <c r="BU85" i="1" s="1"/>
  <c r="BS17" i="1"/>
  <c r="BU17" i="1" s="1"/>
  <c r="BS108" i="1"/>
  <c r="BU108" i="1" s="1"/>
  <c r="BT22" i="1"/>
  <c r="BV22" i="1" s="1"/>
  <c r="GO22" i="1" s="1"/>
  <c r="BS39" i="1"/>
  <c r="BU39" i="1" s="1"/>
  <c r="BS84" i="1"/>
  <c r="BU84" i="1" s="1"/>
  <c r="BS69" i="1"/>
  <c r="BU69" i="1" s="1"/>
  <c r="BT76" i="1"/>
  <c r="BV76" i="1" s="1"/>
  <c r="GO76" i="1" s="1"/>
  <c r="BT60" i="1"/>
  <c r="BV60" i="1" s="1"/>
  <c r="GO60" i="1" s="1"/>
  <c r="BS101" i="1"/>
  <c r="BU101" i="1" s="1"/>
  <c r="BS80" i="1"/>
  <c r="BU80" i="1" s="1"/>
  <c r="BS34" i="1"/>
  <c r="BU34" i="1" s="1"/>
  <c r="BT95" i="1"/>
  <c r="BV95" i="1" s="1"/>
  <c r="GO95" i="1" s="1"/>
  <c r="BT56" i="1"/>
  <c r="BV56" i="1" s="1"/>
  <c r="GO56" i="1" s="1"/>
  <c r="BS100" i="1"/>
  <c r="BU100" i="1" s="1"/>
  <c r="BS77" i="1"/>
  <c r="BU77" i="1" s="1"/>
  <c r="BS57" i="1"/>
  <c r="BU57" i="1" s="1"/>
  <c r="BT91" i="1"/>
  <c r="BV91" i="1" s="1"/>
  <c r="GO91" i="1" s="1"/>
  <c r="BT53" i="1"/>
  <c r="BV53" i="1" s="1"/>
  <c r="GO53" i="1" s="1"/>
  <c r="BS8" i="1"/>
  <c r="BU8" i="1" s="1"/>
  <c r="BS96" i="1"/>
  <c r="BU96" i="1" s="1"/>
  <c r="BS29" i="1"/>
  <c r="BU29" i="1" s="1"/>
  <c r="BT87" i="1"/>
  <c r="BV87" i="1" s="1"/>
  <c r="GO87" i="1" s="1"/>
  <c r="BT52" i="1"/>
  <c r="BV52" i="1" s="1"/>
  <c r="GO52" i="1" s="1"/>
  <c r="BS93" i="1"/>
  <c r="BU93" i="1" s="1"/>
  <c r="BS73" i="1"/>
  <c r="BU73" i="1" s="1"/>
  <c r="BS26" i="1"/>
  <c r="BU26" i="1" s="1"/>
  <c r="BT46" i="1"/>
  <c r="BV46" i="1" s="1"/>
  <c r="GO46" i="1" s="1"/>
  <c r="BS13" i="1"/>
  <c r="BU13" i="1" s="1"/>
  <c r="BS92" i="1"/>
  <c r="BU92" i="1" s="1"/>
  <c r="BS70" i="1"/>
  <c r="BU70" i="1" s="1"/>
  <c r="BS25" i="1"/>
  <c r="BU25" i="1" s="1"/>
  <c r="BT83" i="1"/>
  <c r="BV83" i="1" s="1"/>
  <c r="GO83" i="1" s="1"/>
  <c r="BS21" i="1"/>
  <c r="BU21" i="1" s="1"/>
  <c r="BS20" i="1"/>
  <c r="BU20" i="1" s="1"/>
  <c r="BT94" i="1"/>
  <c r="BV94" i="1" s="1"/>
  <c r="GO94" i="1" s="1"/>
  <c r="BI112" i="1"/>
  <c r="BS103" i="1"/>
  <c r="BU103" i="1" s="1"/>
  <c r="BS79" i="1"/>
  <c r="BU79" i="1" s="1"/>
  <c r="BS72" i="1"/>
  <c r="BU72" i="1" s="1"/>
  <c r="BS54" i="1"/>
  <c r="BU54" i="1" s="1"/>
  <c r="BS37" i="1"/>
  <c r="BU37" i="1" s="1"/>
  <c r="BS28" i="1"/>
  <c r="BU28" i="1" s="1"/>
  <c r="BS19" i="1"/>
  <c r="BU19" i="1" s="1"/>
  <c r="BT107" i="1"/>
  <c r="BV107" i="1" s="1"/>
  <c r="GO107" i="1" s="1"/>
  <c r="BT55" i="1"/>
  <c r="BV55" i="1" s="1"/>
  <c r="GO55" i="1" s="1"/>
  <c r="BT41" i="1"/>
  <c r="BV41" i="1" s="1"/>
  <c r="GO41" i="1" s="1"/>
  <c r="BL112" i="1"/>
  <c r="BS102" i="1"/>
  <c r="BU102" i="1" s="1"/>
  <c r="BS86" i="1"/>
  <c r="BU86" i="1" s="1"/>
  <c r="BS78" i="1"/>
  <c r="BU78" i="1" s="1"/>
  <c r="BS71" i="1"/>
  <c r="BU71" i="1" s="1"/>
  <c r="BS62" i="1"/>
  <c r="BU62" i="1" s="1"/>
  <c r="BS45" i="1"/>
  <c r="BU45" i="1" s="1"/>
  <c r="BS36" i="1"/>
  <c r="BU36" i="1" s="1"/>
  <c r="BS27" i="1"/>
  <c r="BU27" i="1" s="1"/>
  <c r="BS18" i="1"/>
  <c r="BU18" i="1" s="1"/>
  <c r="BT68" i="1"/>
  <c r="BV68" i="1" s="1"/>
  <c r="GO68" i="1" s="1"/>
  <c r="BT40" i="1"/>
  <c r="BV40" i="1" s="1"/>
  <c r="GO40" i="1" s="1"/>
  <c r="BT24" i="1"/>
  <c r="BV24" i="1" s="1"/>
  <c r="GO24" i="1" s="1"/>
  <c r="BS44" i="1"/>
  <c r="BU44" i="1" s="1"/>
  <c r="BS35" i="1"/>
  <c r="BU35" i="1" s="1"/>
  <c r="BT23" i="1"/>
  <c r="BV23" i="1" s="1"/>
  <c r="GO23" i="1" s="1"/>
  <c r="BS51" i="1"/>
  <c r="BU51" i="1" s="1"/>
  <c r="BS43" i="1"/>
  <c r="BU43" i="1" s="1"/>
  <c r="BS15" i="1"/>
  <c r="BU15" i="1" s="1"/>
  <c r="BS10" i="1"/>
  <c r="BU10" i="1" s="1"/>
  <c r="BS99" i="1"/>
  <c r="BU99" i="1" s="1"/>
  <c r="BS75" i="1"/>
  <c r="BU75" i="1" s="1"/>
  <c r="BS59" i="1"/>
  <c r="BU59" i="1" s="1"/>
  <c r="BS50" i="1"/>
  <c r="BU50" i="1" s="1"/>
  <c r="BS42" i="1"/>
  <c r="BU42" i="1" s="1"/>
  <c r="BS33" i="1"/>
  <c r="BU33" i="1" s="1"/>
  <c r="BT63" i="1"/>
  <c r="BV63" i="1" s="1"/>
  <c r="GO63" i="1" s="1"/>
  <c r="BO112" i="1"/>
  <c r="BS11" i="1"/>
  <c r="BU11" i="1" s="1"/>
  <c r="BS106" i="1"/>
  <c r="BU106" i="1" s="1"/>
  <c r="BS98" i="1"/>
  <c r="BU98" i="1" s="1"/>
  <c r="BS90" i="1"/>
  <c r="BU90" i="1" s="1"/>
  <c r="BS82" i="1"/>
  <c r="BU82" i="1" s="1"/>
  <c r="BS74" i="1"/>
  <c r="BU74" i="1" s="1"/>
  <c r="BS67" i="1"/>
  <c r="BU67" i="1" s="1"/>
  <c r="BS58" i="1"/>
  <c r="BU58" i="1" s="1"/>
  <c r="BS49" i="1"/>
  <c r="BU49" i="1" s="1"/>
  <c r="BS31" i="1"/>
  <c r="BU31" i="1" s="1"/>
  <c r="BT48" i="1"/>
  <c r="BV48" i="1" s="1"/>
  <c r="GO48" i="1" s="1"/>
  <c r="BT32" i="1"/>
  <c r="BV32" i="1" s="1"/>
  <c r="GO32" i="1" s="1"/>
  <c r="BT16" i="1"/>
  <c r="BV16" i="1" s="1"/>
  <c r="GO16" i="1" s="1"/>
  <c r="BS12" i="1"/>
  <c r="BU12" i="1" s="1"/>
  <c r="BS105" i="1"/>
  <c r="BU105" i="1" s="1"/>
  <c r="BS97" i="1"/>
  <c r="BU97" i="1" s="1"/>
  <c r="BS89" i="1"/>
  <c r="BU89" i="1" s="1"/>
  <c r="BS81" i="1"/>
  <c r="BU81" i="1" s="1"/>
  <c r="BS66" i="1"/>
  <c r="BU66" i="1" s="1"/>
  <c r="BP35" i="1"/>
  <c r="BY35" i="1" s="1"/>
  <c r="CB35" i="1" s="1"/>
  <c r="BP97" i="1"/>
  <c r="BY97" i="1" s="1"/>
  <c r="CB97" i="1" s="1"/>
  <c r="BP43" i="1"/>
  <c r="BY43" i="1" s="1"/>
  <c r="CB43" i="1" s="1"/>
  <c r="BP58" i="1"/>
  <c r="BY58" i="1" s="1"/>
  <c r="CB58" i="1" s="1"/>
  <c r="BP14" i="1"/>
  <c r="BY14" i="1" s="1"/>
  <c r="CB14" i="1" s="1"/>
  <c r="BP94" i="1"/>
  <c r="BY94" i="1" s="1"/>
  <c r="CB94" i="1" s="1"/>
  <c r="BP11" i="1"/>
  <c r="BY11" i="1" s="1"/>
  <c r="CB11" i="1" s="1"/>
  <c r="BP51" i="1"/>
  <c r="BY51" i="1" s="1"/>
  <c r="CB51" i="1" s="1"/>
  <c r="BP20" i="1"/>
  <c r="BY20" i="1" s="1"/>
  <c r="CB20" i="1" s="1"/>
  <c r="BP33" i="1"/>
  <c r="BY33" i="1" s="1"/>
  <c r="CB33" i="1" s="1"/>
  <c r="BP8" i="1"/>
  <c r="BY8" i="1" s="1"/>
  <c r="CB8" i="1" s="1"/>
  <c r="BP48" i="1"/>
  <c r="BY48" i="1" s="1"/>
  <c r="CB48" i="1" s="1"/>
  <c r="BP101" i="1"/>
  <c r="BY101" i="1" s="1"/>
  <c r="CB101" i="1" s="1"/>
  <c r="BP49" i="1"/>
  <c r="BY49" i="1" s="1"/>
  <c r="CB49" i="1" s="1"/>
  <c r="BP16" i="1"/>
  <c r="BY16" i="1" s="1"/>
  <c r="CB16" i="1" s="1"/>
  <c r="BP39" i="1"/>
  <c r="BY39" i="1" s="1"/>
  <c r="CB39" i="1" s="1"/>
  <c r="BP106" i="1"/>
  <c r="BY106" i="1" s="1"/>
  <c r="CB106" i="1" s="1"/>
  <c r="BP100" i="1"/>
  <c r="BY100" i="1" s="1"/>
  <c r="CB100" i="1" s="1"/>
  <c r="BP84" i="1"/>
  <c r="BY84" i="1" s="1"/>
  <c r="CB84" i="1" s="1"/>
  <c r="BP79" i="1"/>
  <c r="BY79" i="1" s="1"/>
  <c r="CB79" i="1" s="1"/>
  <c r="BP64" i="1"/>
  <c r="BY64" i="1" s="1"/>
  <c r="CB64" i="1" s="1"/>
  <c r="BP90" i="1"/>
  <c r="BY90" i="1" s="1"/>
  <c r="CB90" i="1" s="1"/>
  <c r="BP56" i="1"/>
  <c r="BY56" i="1" s="1"/>
  <c r="CB56" i="1" s="1"/>
  <c r="BP25" i="1"/>
  <c r="BY25" i="1" s="1"/>
  <c r="CB25" i="1" s="1"/>
  <c r="BP9" i="1"/>
  <c r="BY9" i="1" s="1"/>
  <c r="CB9" i="1" s="1"/>
  <c r="BP76" i="1"/>
  <c r="BY76" i="1" s="1"/>
  <c r="CB76" i="1" s="1"/>
  <c r="BP45" i="1"/>
  <c r="BY45" i="1" s="1"/>
  <c r="CB45" i="1" s="1"/>
  <c r="BP85" i="1"/>
  <c r="BY85" i="1" s="1"/>
  <c r="CB85" i="1" s="1"/>
  <c r="BP60" i="1"/>
  <c r="BY60" i="1" s="1"/>
  <c r="CB60" i="1" s="1"/>
  <c r="BP55" i="1"/>
  <c r="BY55" i="1" s="1"/>
  <c r="CB55" i="1" s="1"/>
  <c r="BP47" i="1"/>
  <c r="BY47" i="1" s="1"/>
  <c r="CB47" i="1" s="1"/>
  <c r="BP40" i="1"/>
  <c r="BY40" i="1" s="1"/>
  <c r="CB40" i="1" s="1"/>
  <c r="BP38" i="1"/>
  <c r="BY38" i="1" s="1"/>
  <c r="CB38" i="1" s="1"/>
  <c r="BP29" i="1"/>
  <c r="BY29" i="1" s="1"/>
  <c r="CB29" i="1" s="1"/>
  <c r="BP24" i="1"/>
  <c r="BY24" i="1" s="1"/>
  <c r="CB24" i="1" s="1"/>
  <c r="BP22" i="1"/>
  <c r="BY22" i="1" s="1"/>
  <c r="CB22" i="1" s="1"/>
  <c r="BP15" i="1"/>
  <c r="BY15" i="1" s="1"/>
  <c r="CB15" i="1" s="1"/>
  <c r="BP13" i="1"/>
  <c r="BY13" i="1" s="1"/>
  <c r="CB13" i="1" s="1"/>
  <c r="BP72" i="1"/>
  <c r="BY72" i="1" s="1"/>
  <c r="CB72" i="1" s="1"/>
  <c r="BP105" i="1"/>
  <c r="BY105" i="1" s="1"/>
  <c r="CB105" i="1" s="1"/>
  <c r="BP89" i="1"/>
  <c r="BY89" i="1" s="1"/>
  <c r="CB89" i="1" s="1"/>
  <c r="BP57" i="1"/>
  <c r="BY57" i="1" s="1"/>
  <c r="CB57" i="1" s="1"/>
  <c r="BP17" i="1"/>
  <c r="BY17" i="1" s="1"/>
  <c r="CB17" i="1" s="1"/>
  <c r="BP10" i="1"/>
  <c r="BY10" i="1" s="1"/>
  <c r="CB10" i="1" s="1"/>
  <c r="BP95" i="1"/>
  <c r="BY95" i="1" s="1"/>
  <c r="CB95" i="1" s="1"/>
  <c r="BP93" i="1"/>
  <c r="BY93" i="1" s="1"/>
  <c r="CB93" i="1" s="1"/>
  <c r="BP66" i="1"/>
  <c r="BY66" i="1" s="1"/>
  <c r="CB66" i="1" s="1"/>
  <c r="BP52" i="1"/>
  <c r="BY52" i="1" s="1"/>
  <c r="CB52" i="1" s="1"/>
  <c r="BP69" i="1"/>
  <c r="BY69" i="1" s="1"/>
  <c r="CB69" i="1" s="1"/>
  <c r="BP26" i="1"/>
  <c r="BY26" i="1" s="1"/>
  <c r="CB26" i="1" s="1"/>
  <c r="BP88" i="1"/>
  <c r="BY88" i="1" s="1"/>
  <c r="CB88" i="1" s="1"/>
  <c r="BP74" i="1"/>
  <c r="BY74" i="1" s="1"/>
  <c r="CB74" i="1" s="1"/>
  <c r="BP50" i="1"/>
  <c r="BY50" i="1" s="1"/>
  <c r="CB50" i="1" s="1"/>
  <c r="BP42" i="1"/>
  <c r="BY42" i="1" s="1"/>
  <c r="CB42" i="1" s="1"/>
  <c r="BP36" i="1"/>
  <c r="BY36" i="1" s="1"/>
  <c r="CB36" i="1" s="1"/>
  <c r="BP21" i="1"/>
  <c r="BY21" i="1" s="1"/>
  <c r="CB21" i="1" s="1"/>
  <c r="BP91" i="1"/>
  <c r="BY91" i="1" s="1"/>
  <c r="CB91" i="1" s="1"/>
  <c r="BP70" i="1"/>
  <c r="BY70" i="1" s="1"/>
  <c r="CB70" i="1" s="1"/>
  <c r="BP61" i="1"/>
  <c r="BY61" i="1" s="1"/>
  <c r="CB61" i="1" s="1"/>
  <c r="BP107" i="1"/>
  <c r="BY107" i="1" s="1"/>
  <c r="CB107" i="1" s="1"/>
  <c r="BP102" i="1"/>
  <c r="BY102" i="1" s="1"/>
  <c r="CB102" i="1" s="1"/>
  <c r="BP98" i="1"/>
  <c r="BY98" i="1" s="1"/>
  <c r="CB98" i="1" s="1"/>
  <c r="BP86" i="1"/>
  <c r="BY86" i="1" s="1"/>
  <c r="CB86" i="1" s="1"/>
  <c r="BP80" i="1"/>
  <c r="BY80" i="1" s="1"/>
  <c r="CB80" i="1" s="1"/>
  <c r="BP67" i="1"/>
  <c r="BY67" i="1" s="1"/>
  <c r="CB67" i="1" s="1"/>
  <c r="BP62" i="1"/>
  <c r="BY62" i="1" s="1"/>
  <c r="CB62" i="1" s="1"/>
  <c r="BP53" i="1"/>
  <c r="BY53" i="1" s="1"/>
  <c r="CB53" i="1" s="1"/>
  <c r="BP41" i="1"/>
  <c r="BY41" i="1" s="1"/>
  <c r="CB41" i="1" s="1"/>
  <c r="BP30" i="1"/>
  <c r="BY30" i="1" s="1"/>
  <c r="CB30" i="1" s="1"/>
  <c r="BP27" i="1"/>
  <c r="BY27" i="1" s="1"/>
  <c r="CB27" i="1" s="1"/>
  <c r="BP82" i="1"/>
  <c r="BY82" i="1" s="1"/>
  <c r="CB82" i="1" s="1"/>
  <c r="BP77" i="1"/>
  <c r="BY77" i="1" s="1"/>
  <c r="CB77" i="1" s="1"/>
  <c r="BP12" i="1"/>
  <c r="BY12" i="1" s="1"/>
  <c r="CB12" i="1" s="1"/>
  <c r="BP104" i="1"/>
  <c r="BY104" i="1" s="1"/>
  <c r="CB104" i="1" s="1"/>
  <c r="BP18" i="1"/>
  <c r="BY18" i="1" s="1"/>
  <c r="CB18" i="1" s="1"/>
  <c r="BP108" i="1"/>
  <c r="BY108" i="1" s="1"/>
  <c r="CB108" i="1" s="1"/>
  <c r="BP103" i="1"/>
  <c r="BY103" i="1" s="1"/>
  <c r="CB103" i="1" s="1"/>
  <c r="BP92" i="1"/>
  <c r="BY92" i="1" s="1"/>
  <c r="CB92" i="1" s="1"/>
  <c r="BP87" i="1"/>
  <c r="BY87" i="1" s="1"/>
  <c r="CB87" i="1" s="1"/>
  <c r="BP83" i="1"/>
  <c r="BY83" i="1" s="1"/>
  <c r="CB83" i="1" s="1"/>
  <c r="BP78" i="1"/>
  <c r="BY78" i="1" s="1"/>
  <c r="CB78" i="1" s="1"/>
  <c r="BP73" i="1"/>
  <c r="BY73" i="1" s="1"/>
  <c r="CB73" i="1" s="1"/>
  <c r="BP59" i="1"/>
  <c r="BY59" i="1" s="1"/>
  <c r="CB59" i="1" s="1"/>
  <c r="BP54" i="1"/>
  <c r="BY54" i="1" s="1"/>
  <c r="CB54" i="1" s="1"/>
  <c r="BP46" i="1"/>
  <c r="BY46" i="1" s="1"/>
  <c r="CB46" i="1" s="1"/>
  <c r="BP32" i="1"/>
  <c r="BY32" i="1" s="1"/>
  <c r="CB32" i="1" s="1"/>
  <c r="BP31" i="1"/>
  <c r="BY31" i="1" s="1"/>
  <c r="CB31" i="1" s="1"/>
  <c r="BP19" i="1"/>
  <c r="BY19" i="1" s="1"/>
  <c r="CB19" i="1" s="1"/>
  <c r="BP71" i="1"/>
  <c r="BY71" i="1" s="1"/>
  <c r="CB71" i="1" s="1"/>
  <c r="BP75" i="1"/>
  <c r="BY75" i="1" s="1"/>
  <c r="CB75" i="1" s="1"/>
  <c r="BP37" i="1"/>
  <c r="BY37" i="1" s="1"/>
  <c r="CB37" i="1" s="1"/>
  <c r="BP99" i="1"/>
  <c r="BY99" i="1" s="1"/>
  <c r="CB99" i="1" s="1"/>
  <c r="BP96" i="1"/>
  <c r="BY96" i="1" s="1"/>
  <c r="CB96" i="1" s="1"/>
  <c r="BP81" i="1"/>
  <c r="BY81" i="1" s="1"/>
  <c r="CB81" i="1" s="1"/>
  <c r="BP68" i="1"/>
  <c r="BY68" i="1" s="1"/>
  <c r="CB68" i="1" s="1"/>
  <c r="BP65" i="1"/>
  <c r="BY65" i="1" s="1"/>
  <c r="CB65" i="1" s="1"/>
  <c r="BP63" i="1"/>
  <c r="BY63" i="1" s="1"/>
  <c r="CB63" i="1" s="1"/>
  <c r="BP44" i="1"/>
  <c r="BY44" i="1" s="1"/>
  <c r="CB44" i="1" s="1"/>
  <c r="BP34" i="1"/>
  <c r="BY34" i="1" s="1"/>
  <c r="CB34" i="1" s="1"/>
  <c r="BP28" i="1"/>
  <c r="BY28" i="1" s="1"/>
  <c r="CB28" i="1" s="1"/>
  <c r="BP23" i="1"/>
  <c r="BY23" i="1" s="1"/>
  <c r="CB23" i="1" s="1"/>
  <c r="E97" i="7" l="1"/>
  <c r="E100" i="7" s="1"/>
  <c r="E102" i="7" s="1"/>
  <c r="HW48" i="1"/>
  <c r="IE48" i="1"/>
  <c r="IF48" i="1" s="1"/>
  <c r="HW55" i="1"/>
  <c r="IE55" i="1"/>
  <c r="IF55" i="1" s="1"/>
  <c r="HW30" i="1"/>
  <c r="IE30" i="1"/>
  <c r="IF30" i="1" s="1"/>
  <c r="HW24" i="1"/>
  <c r="IE24" i="1"/>
  <c r="IF24" i="1" s="1"/>
  <c r="HW94" i="1"/>
  <c r="IE94" i="1"/>
  <c r="IF94" i="1" s="1"/>
  <c r="HW46" i="1"/>
  <c r="IE46" i="1"/>
  <c r="IF46" i="1" s="1"/>
  <c r="HW22" i="1"/>
  <c r="IE22" i="1"/>
  <c r="IF22" i="1" s="1"/>
  <c r="HW19" i="1"/>
  <c r="IE19" i="1"/>
  <c r="IF19" i="1" s="1"/>
  <c r="HW56" i="1"/>
  <c r="IE56" i="1"/>
  <c r="IF56" i="1" s="1"/>
  <c r="HW107" i="1"/>
  <c r="IE107" i="1"/>
  <c r="IF107" i="1" s="1"/>
  <c r="HW95" i="1"/>
  <c r="IE95" i="1"/>
  <c r="IF95" i="1" s="1"/>
  <c r="HW40" i="1"/>
  <c r="IE40" i="1"/>
  <c r="IF40" i="1" s="1"/>
  <c r="HW53" i="1"/>
  <c r="IE53" i="1"/>
  <c r="IF53" i="1" s="1"/>
  <c r="HW68" i="1"/>
  <c r="IE68" i="1"/>
  <c r="IF68" i="1" s="1"/>
  <c r="HW64" i="1"/>
  <c r="IE64" i="1"/>
  <c r="IF64" i="1" s="1"/>
  <c r="HW83" i="1"/>
  <c r="IE83" i="1"/>
  <c r="IF83" i="1" s="1"/>
  <c r="HW60" i="1"/>
  <c r="IE60" i="1"/>
  <c r="IF60" i="1" s="1"/>
  <c r="HW91" i="1"/>
  <c r="IE91" i="1"/>
  <c r="IF91" i="1" s="1"/>
  <c r="HW16" i="1"/>
  <c r="IE16" i="1"/>
  <c r="IF16" i="1" s="1"/>
  <c r="HW52" i="1"/>
  <c r="IE52" i="1"/>
  <c r="IF52" i="1" s="1"/>
  <c r="HW76" i="1"/>
  <c r="IE76" i="1"/>
  <c r="IF76" i="1" s="1"/>
  <c r="HW14" i="1"/>
  <c r="IE14" i="1"/>
  <c r="IF14" i="1" s="1"/>
  <c r="GO110" i="1"/>
  <c r="HW63" i="1"/>
  <c r="IE63" i="1"/>
  <c r="IF63" i="1" s="1"/>
  <c r="HW32" i="1"/>
  <c r="IE32" i="1"/>
  <c r="IF32" i="1" s="1"/>
  <c r="HW23" i="1"/>
  <c r="IE23" i="1"/>
  <c r="IF23" i="1" s="1"/>
  <c r="HW41" i="1"/>
  <c r="IE41" i="1"/>
  <c r="IF41" i="1" s="1"/>
  <c r="HW87" i="1"/>
  <c r="IE87" i="1"/>
  <c r="IF87" i="1" s="1"/>
  <c r="HY62" i="1"/>
  <c r="BP112" i="1"/>
  <c r="FA47" i="1" l="1"/>
  <c r="FA48" i="1"/>
  <c r="HY48" i="1" s="1"/>
  <c r="FA50" i="1"/>
  <c r="HY50" i="1" s="1"/>
  <c r="FA51" i="1"/>
  <c r="HY51" i="1" s="1"/>
  <c r="FA52" i="1"/>
  <c r="HY52" i="1" s="1"/>
  <c r="FA53" i="1"/>
  <c r="HY53" i="1" s="1"/>
  <c r="FA54" i="1"/>
  <c r="HY54" i="1" s="1"/>
  <c r="FA56" i="1"/>
  <c r="HY56" i="1" s="1"/>
  <c r="FA58" i="1"/>
  <c r="HY58" i="1" s="1"/>
  <c r="FA59" i="1"/>
  <c r="HY59" i="1" s="1"/>
  <c r="FA60" i="1"/>
  <c r="HY60" i="1" s="1"/>
  <c r="FA61" i="1"/>
  <c r="HY61" i="1" s="1"/>
  <c r="FA63" i="1"/>
  <c r="HY63" i="1" s="1"/>
  <c r="FA64" i="1"/>
  <c r="HY64" i="1" s="1"/>
  <c r="FA65" i="1"/>
  <c r="HY65" i="1" s="1"/>
  <c r="FA66" i="1"/>
  <c r="HY66" i="1" s="1"/>
  <c r="FA68" i="1"/>
  <c r="HY68" i="1" s="1"/>
  <c r="FA69" i="1"/>
  <c r="HY69" i="1" s="1"/>
  <c r="FA70" i="1"/>
  <c r="HY70" i="1" s="1"/>
  <c r="FA72" i="1"/>
  <c r="HY72" i="1" s="1"/>
  <c r="FA73" i="1"/>
  <c r="HY73" i="1" s="1"/>
  <c r="FA74" i="1"/>
  <c r="HY74" i="1" s="1"/>
  <c r="FA75" i="1"/>
  <c r="FA76" i="1"/>
  <c r="HY76" i="1" s="1"/>
  <c r="FA78" i="1"/>
  <c r="HY78" i="1" s="1"/>
  <c r="FA80" i="1"/>
  <c r="HY80" i="1" s="1"/>
  <c r="FA81" i="1"/>
  <c r="HY81" i="1" s="1"/>
  <c r="FA84" i="1"/>
  <c r="HY84" i="1" s="1"/>
  <c r="FA85" i="1"/>
  <c r="HY85" i="1" s="1"/>
  <c r="FA86" i="1"/>
  <c r="HY86" i="1" s="1"/>
  <c r="FA87" i="1"/>
  <c r="HY87" i="1" s="1"/>
  <c r="FA89" i="1"/>
  <c r="HY89" i="1" s="1"/>
  <c r="FA91" i="1"/>
  <c r="HY91" i="1" s="1"/>
  <c r="FA92" i="1"/>
  <c r="HY92" i="1" s="1"/>
  <c r="FA99" i="1"/>
  <c r="HY99" i="1" s="1"/>
  <c r="FA101" i="1"/>
  <c r="HY101" i="1" s="1"/>
  <c r="FA102" i="1"/>
  <c r="HY102" i="1" s="1"/>
  <c r="FA103" i="1"/>
  <c r="HY103" i="1" s="1"/>
  <c r="FA104" i="1"/>
  <c r="HY104" i="1" s="1"/>
  <c r="FA105" i="1"/>
  <c r="HY105" i="1" s="1"/>
  <c r="FA8" i="1"/>
  <c r="HY8" i="1" s="1"/>
  <c r="FA10" i="1"/>
  <c r="HY10" i="1" s="1"/>
  <c r="FA12" i="1"/>
  <c r="HY12" i="1" s="1"/>
  <c r="HY14" i="1"/>
  <c r="FA16" i="1"/>
  <c r="HY16" i="1" s="1"/>
  <c r="FA19" i="1"/>
  <c r="HY19" i="1" s="1"/>
  <c r="FA25" i="1"/>
  <c r="HY25" i="1" s="1"/>
  <c r="FA27" i="1"/>
  <c r="HY27" i="1" s="1"/>
  <c r="FA29" i="1"/>
  <c r="HY29" i="1" s="1"/>
  <c r="FA32" i="1"/>
  <c r="HY32" i="1" s="1"/>
  <c r="FA36" i="1"/>
  <c r="HY36" i="1" s="1"/>
  <c r="FA38" i="1"/>
  <c r="HY38" i="1" s="1"/>
  <c r="FA41" i="1"/>
  <c r="HY41" i="1" s="1"/>
  <c r="FA42" i="1"/>
  <c r="HY42" i="1" s="1"/>
  <c r="FA108" i="1"/>
  <c r="HY108" i="1" s="1"/>
  <c r="HN75" i="1" l="1"/>
  <c r="HY75" i="1" s="1"/>
  <c r="HN47" i="1"/>
  <c r="HY47" i="1" s="1"/>
  <c r="FA11" i="1"/>
  <c r="HY11" i="1" s="1"/>
  <c r="FA107" i="1"/>
  <c r="HY107" i="1" s="1"/>
  <c r="FA21" i="1"/>
  <c r="HY21" i="1" s="1"/>
  <c r="FA44" i="1"/>
  <c r="HY44" i="1" s="1"/>
  <c r="FA22" i="1"/>
  <c r="HY22" i="1" s="1"/>
  <c r="FA43" i="1"/>
  <c r="HY43" i="1" s="1"/>
  <c r="FA31" i="1"/>
  <c r="HY31" i="1" s="1"/>
  <c r="FA24" i="1"/>
  <c r="HY24" i="1" s="1"/>
  <c r="FA35" i="1"/>
  <c r="HY35" i="1" s="1"/>
  <c r="FA100" i="1"/>
  <c r="HY100" i="1" s="1"/>
  <c r="FA40" i="1"/>
  <c r="HY40" i="1" s="1"/>
  <c r="FA34" i="1"/>
  <c r="HY34" i="1" s="1"/>
  <c r="FA39" i="1"/>
  <c r="HY39" i="1" s="1"/>
  <c r="FA30" i="1"/>
  <c r="HY30" i="1" s="1"/>
  <c r="FA17" i="1"/>
  <c r="HY17" i="1" s="1"/>
  <c r="FA106" i="1"/>
  <c r="FA33" i="1"/>
  <c r="HY33" i="1" s="1"/>
  <c r="FA20" i="1"/>
  <c r="HY20" i="1" s="1"/>
  <c r="FA28" i="1"/>
  <c r="HY28" i="1" s="1"/>
  <c r="FA15" i="1"/>
  <c r="HY15" i="1" s="1"/>
  <c r="FA37" i="1"/>
  <c r="HY37" i="1" s="1"/>
  <c r="FA23" i="1"/>
  <c r="HY23" i="1" s="1"/>
  <c r="FA9" i="1"/>
  <c r="HY9" i="1" s="1"/>
  <c r="HY18" i="1"/>
  <c r="FA26" i="1"/>
  <c r="HY26" i="1" s="1"/>
  <c r="FA13" i="1"/>
  <c r="HY13" i="1" s="1"/>
  <c r="FA98" i="1"/>
  <c r="HY98" i="1" s="1"/>
  <c r="FA90" i="1"/>
  <c r="HY90" i="1" s="1"/>
  <c r="FA77" i="1"/>
  <c r="HY77" i="1" s="1"/>
  <c r="FA71" i="1"/>
  <c r="HY71" i="1" s="1"/>
  <c r="FA97" i="1"/>
  <c r="HY97" i="1" s="1"/>
  <c r="FA88" i="1"/>
  <c r="HY88" i="1" s="1"/>
  <c r="FA94" i="1"/>
  <c r="HY94" i="1" s="1"/>
  <c r="FA57" i="1"/>
  <c r="HY57" i="1" s="1"/>
  <c r="FA96" i="1"/>
  <c r="HY96" i="1" s="1"/>
  <c r="FA82" i="1"/>
  <c r="HY82" i="1" s="1"/>
  <c r="FA79" i="1"/>
  <c r="HY79" i="1" s="1"/>
  <c r="FA93" i="1"/>
  <c r="HY93" i="1" s="1"/>
  <c r="FA83" i="1"/>
  <c r="HY83" i="1" s="1"/>
  <c r="FA95" i="1"/>
  <c r="HY95" i="1" s="1"/>
  <c r="FA67" i="1"/>
  <c r="HY67" i="1" s="1"/>
  <c r="FA55" i="1"/>
  <c r="HY55" i="1" s="1"/>
  <c r="FA46" i="1"/>
  <c r="HY46" i="1" s="1"/>
  <c r="FA49" i="1"/>
  <c r="FA45" i="1"/>
  <c r="HY45" i="1" s="1"/>
  <c r="HY49" i="1" l="1"/>
  <c r="E15" i="7"/>
  <c r="E103" i="7" s="1"/>
  <c r="E107" i="7" s="1"/>
  <c r="HN106" i="1"/>
  <c r="HY10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Kirsty Spurgeon</author>
  </authors>
  <commentList>
    <comment ref="CB66" authorId="0" shapeId="0" xr:uid="{AC5FE995-40D8-4C44-8B88-74F62CC7FC1E}">
      <text>
        <r>
          <rPr>
            <b/>
            <sz val="9"/>
            <color indexed="81"/>
            <rFont val="Tahoma"/>
            <family val="2"/>
          </rPr>
          <t>Kirsty Spurgeon:</t>
        </r>
        <r>
          <rPr>
            <sz val="9"/>
            <color indexed="81"/>
            <rFont val="Tahoma"/>
            <family val="2"/>
          </rPr>
          <t xml:space="preserve">
Payroll Difference - 2 months (MQ knows detail)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Kirsty Spurgeon</author>
  </authors>
  <commentList>
    <comment ref="D71" authorId="0" shapeId="0" xr:uid="{6430BF33-9A45-4E2E-9802-728FCE65AC1A}">
      <text>
        <r>
          <rPr>
            <b/>
            <sz val="9"/>
            <color indexed="81"/>
            <rFont val="Tahoma"/>
            <family val="2"/>
          </rPr>
          <t>From 2018 to 2019 we are asking for payments from the school to the local authority for the cost of a Private Finance Initiative contract to be entered separately as E28b. The purpose of this is to collect data on the cost of PFI to individual maintained schools, in order to inform consideration of how PFI costs can best be funded through the national funding formula in future. We already collect this data from academies but not maintained schools.
These payments are likely to include the whole of any PFI factor that the school receives through the local authority’s funding formula, but in many cases will also include a further contribution from the school’s delegated budget.
Schools that are not part of a PFI contract will not have anything to enter in this line.</t>
        </r>
        <r>
          <rPr>
            <sz val="9"/>
            <color indexed="81"/>
            <rFont val="Tahoma"/>
            <family val="2"/>
          </rPr>
          <t xml:space="preserve">
</t>
        </r>
      </text>
    </comment>
  </commentList>
</comments>
</file>

<file path=xl/sharedStrings.xml><?xml version="1.0" encoding="utf-8"?>
<sst xmlns="http://schemas.openxmlformats.org/spreadsheetml/2006/main" count="1500" uniqueCount="570">
  <si>
    <t>URN</t>
  </si>
  <si>
    <t>School Name</t>
  </si>
  <si>
    <t>RAW DATA</t>
  </si>
  <si>
    <t>Raw Data</t>
  </si>
  <si>
    <t xml:space="preserve">Raw Data (saved seperatly) </t>
  </si>
  <si>
    <t xml:space="preserve">From CFR Report data </t>
  </si>
  <si>
    <t xml:space="preserve"> I12 add Surplus</t>
  </si>
  <si>
    <t>E19 add deficit</t>
  </si>
  <si>
    <t xml:space="preserve">Where there are any differences </t>
  </si>
  <si>
    <t xml:space="preserve">Pick these figures up from MQ - Need to clarify where best for future? </t>
  </si>
  <si>
    <t xml:space="preserve">Transaction report for 81113, </t>
  </si>
  <si>
    <t>Data from Oracle 'CFR to DCSF' Report</t>
  </si>
  <si>
    <t>Data from LM Control Total Oracle Report</t>
  </si>
  <si>
    <r>
      <t>* Data from Oracle control totals looking up capital subs from the headder (</t>
    </r>
    <r>
      <rPr>
        <sz val="10"/>
        <color indexed="10"/>
        <rFont val="Arial"/>
        <family val="2"/>
      </rPr>
      <t>negative figures altered to positive, and vis Versa)</t>
    </r>
    <r>
      <rPr>
        <sz val="11"/>
        <color theme="1"/>
        <rFont val="Calibri"/>
        <family val="2"/>
        <scheme val="minor"/>
      </rPr>
      <t xml:space="preserve"> (Raw Data saved in separate sheet)</t>
    </r>
  </si>
  <si>
    <t>*When used in calculations ensure that negative income is shown as positive number</t>
  </si>
  <si>
    <t>Totals - data taken from the Raw Data</t>
  </si>
  <si>
    <t>found and added to E19 in final data</t>
  </si>
  <si>
    <t>In budget share tab</t>
  </si>
  <si>
    <t>Budget share tab</t>
  </si>
  <si>
    <t>pivot table to find all relevant</t>
  </si>
  <si>
    <t>E19 + any check differences</t>
  </si>
  <si>
    <t>CFR (Consistent Financial Reporting) Report to DCSF 12-MAY-2016 / 02.26.52 PM</t>
  </si>
  <si>
    <t>LM Control Totals</t>
  </si>
  <si>
    <t>Capital</t>
  </si>
  <si>
    <t>School Fund</t>
  </si>
  <si>
    <t>TOTALS</t>
  </si>
  <si>
    <t>CHECK</t>
  </si>
  <si>
    <t>Identifying differences</t>
  </si>
  <si>
    <t>Brought Forward / Carry forward</t>
  </si>
  <si>
    <t>FUNDING</t>
  </si>
  <si>
    <t xml:space="preserve">REVISED </t>
  </si>
  <si>
    <t>REVISED INCOME FIGURES (REVERSED NEGATIVE)</t>
  </si>
  <si>
    <t>RETURN DATA / Final Data</t>
  </si>
  <si>
    <t>CI01</t>
  </si>
  <si>
    <t>CI03</t>
  </si>
  <si>
    <t>CE02</t>
  </si>
  <si>
    <t>CE03</t>
  </si>
  <si>
    <t>CE04</t>
  </si>
  <si>
    <t>I99 + E99</t>
  </si>
  <si>
    <t>Negative figures</t>
  </si>
  <si>
    <t>Positive figures</t>
  </si>
  <si>
    <t>Revised I12</t>
  </si>
  <si>
    <t>RevisedE19</t>
  </si>
  <si>
    <t>total add revised I12 and E19</t>
  </si>
  <si>
    <t>Rev total add Cap Total</t>
  </si>
  <si>
    <t>control total</t>
  </si>
  <si>
    <t>Difference Reason Add to E19! (Data from Oracle)</t>
  </si>
  <si>
    <t>87100 / 87302</t>
  </si>
  <si>
    <t>all other I08</t>
  </si>
  <si>
    <t>School Fund surplus</t>
  </si>
  <si>
    <t>OB01</t>
  </si>
  <si>
    <t>OB02</t>
  </si>
  <si>
    <t>OB03</t>
  </si>
  <si>
    <t>I01</t>
  </si>
  <si>
    <t>I02</t>
  </si>
  <si>
    <t>I03</t>
  </si>
  <si>
    <t>I04</t>
  </si>
  <si>
    <t>I05</t>
  </si>
  <si>
    <t>I06</t>
  </si>
  <si>
    <t>I07</t>
  </si>
  <si>
    <t>Total</t>
  </si>
  <si>
    <t>I08a</t>
  </si>
  <si>
    <t>I08b</t>
  </si>
  <si>
    <t>I09</t>
  </si>
  <si>
    <t>I10</t>
  </si>
  <si>
    <t>I11</t>
  </si>
  <si>
    <t>I12</t>
  </si>
  <si>
    <t>I13</t>
  </si>
  <si>
    <t>I14</t>
  </si>
  <si>
    <t>I15</t>
  </si>
  <si>
    <t>I16</t>
  </si>
  <si>
    <t>I17</t>
  </si>
  <si>
    <t>I18a</t>
  </si>
  <si>
    <t>I18b</t>
  </si>
  <si>
    <t>I18c</t>
  </si>
  <si>
    <t>I18d</t>
  </si>
  <si>
    <t>E01</t>
  </si>
  <si>
    <t>E02</t>
  </si>
  <si>
    <t>E03</t>
  </si>
  <si>
    <t>E04</t>
  </si>
  <si>
    <t>E05</t>
  </si>
  <si>
    <t>E06</t>
  </si>
  <si>
    <t>E07</t>
  </si>
  <si>
    <t>E08</t>
  </si>
  <si>
    <t>E09</t>
  </si>
  <si>
    <t>E10</t>
  </si>
  <si>
    <t>E11</t>
  </si>
  <si>
    <t>E12</t>
  </si>
  <si>
    <t>E13</t>
  </si>
  <si>
    <t>E14</t>
  </si>
  <si>
    <t>E15</t>
  </si>
  <si>
    <t>E16</t>
  </si>
  <si>
    <t>E17</t>
  </si>
  <si>
    <t>E18</t>
  </si>
  <si>
    <t>E19</t>
  </si>
  <si>
    <t>E20</t>
  </si>
  <si>
    <t>E21</t>
  </si>
  <si>
    <t>E22</t>
  </si>
  <si>
    <t>E23</t>
  </si>
  <si>
    <t>E24</t>
  </si>
  <si>
    <t>E25</t>
  </si>
  <si>
    <t>E26</t>
  </si>
  <si>
    <t>E27</t>
  </si>
  <si>
    <t>E28a</t>
  </si>
  <si>
    <t>E28b</t>
  </si>
  <si>
    <t>E29</t>
  </si>
  <si>
    <t>E30</t>
  </si>
  <si>
    <t>E31</t>
  </si>
  <si>
    <t>E32</t>
  </si>
  <si>
    <t>CI04</t>
  </si>
  <si>
    <t>CE01</t>
  </si>
  <si>
    <t>B01</t>
  </si>
  <si>
    <t>B02</t>
  </si>
  <si>
    <t>B03</t>
  </si>
  <si>
    <t>B05</t>
  </si>
  <si>
    <t>B06</t>
  </si>
  <si>
    <t>I01 SUM</t>
  </si>
  <si>
    <t>I02 SUM</t>
  </si>
  <si>
    <t>I03 SUM</t>
  </si>
  <si>
    <t>I04 SUM</t>
  </si>
  <si>
    <t>I05 SUM</t>
  </si>
  <si>
    <t>I06 SUM</t>
  </si>
  <si>
    <t>I07 SUM</t>
  </si>
  <si>
    <t>I08 SUM</t>
  </si>
  <si>
    <t>I09 SUM</t>
  </si>
  <si>
    <t>I10 SUM</t>
  </si>
  <si>
    <t>I11 SUM</t>
  </si>
  <si>
    <t>I12 SUM</t>
  </si>
  <si>
    <t>I13 SUM</t>
  </si>
  <si>
    <t>I14 SUM</t>
  </si>
  <si>
    <t>I15 SUM</t>
  </si>
  <si>
    <t>I16 SUM</t>
  </si>
  <si>
    <t>I17 SUM</t>
  </si>
  <si>
    <t>E01 SUM</t>
  </si>
  <si>
    <t>E02 SUM</t>
  </si>
  <si>
    <t>E03 SUM</t>
  </si>
  <si>
    <t>E04 SUM</t>
  </si>
  <si>
    <t>E05 SUM</t>
  </si>
  <si>
    <t>E06 SUM</t>
  </si>
  <si>
    <t>E07 SUM</t>
  </si>
  <si>
    <t>E08 SUM</t>
  </si>
  <si>
    <t>E09 SUM</t>
  </si>
  <si>
    <t>E10 SUM</t>
  </si>
  <si>
    <t>E11 SUM</t>
  </si>
  <si>
    <t>E12 SUM</t>
  </si>
  <si>
    <t>E13 SUM</t>
  </si>
  <si>
    <t>E14 SUM</t>
  </si>
  <si>
    <t>E15 SUM</t>
  </si>
  <si>
    <t>E16 SUM</t>
  </si>
  <si>
    <t>E17 SUM</t>
  </si>
  <si>
    <t>E18 SUM</t>
  </si>
  <si>
    <t>E19 SUM</t>
  </si>
  <si>
    <t>E20 SUM</t>
  </si>
  <si>
    <t>E21 SUM</t>
  </si>
  <si>
    <t>E22 SUM</t>
  </si>
  <si>
    <t>E23 SUM</t>
  </si>
  <si>
    <t>E24 SUM</t>
  </si>
  <si>
    <t>E25 SUM</t>
  </si>
  <si>
    <t>E26 SUM</t>
  </si>
  <si>
    <t>E27 SUM</t>
  </si>
  <si>
    <t>E28 SUM</t>
  </si>
  <si>
    <t>E29 SUM</t>
  </si>
  <si>
    <t>E30 SUM</t>
  </si>
  <si>
    <t>E31 SUM</t>
  </si>
  <si>
    <t>E32 SUM</t>
  </si>
  <si>
    <t>I99 SUM</t>
  </si>
  <si>
    <t>E99 SUM</t>
  </si>
  <si>
    <t>LM Control Totals P14-22</t>
  </si>
  <si>
    <t>C8001</t>
  </si>
  <si>
    <t>C8002</t>
  </si>
  <si>
    <t>CI001</t>
  </si>
  <si>
    <t>CI6001</t>
  </si>
  <si>
    <t>C3001</t>
  </si>
  <si>
    <t>C6002</t>
  </si>
  <si>
    <t>C3002</t>
  </si>
  <si>
    <t>C6003</t>
  </si>
  <si>
    <t>Captial Total</t>
  </si>
  <si>
    <t>(surplus) / Deficit</t>
  </si>
  <si>
    <t>Surplus</t>
  </si>
  <si>
    <t>Deficit</t>
  </si>
  <si>
    <t>SF Surplus (I12 + Surplus)</t>
  </si>
  <si>
    <t>SF deficit (E19 + Deficit)</t>
  </si>
  <si>
    <t>Revenue Total</t>
  </si>
  <si>
    <t>Revenue + Capital</t>
  </si>
  <si>
    <t>Total Rev + Cap LM Control Total</t>
  </si>
  <si>
    <t>Difference</t>
  </si>
  <si>
    <t>subjective 39221</t>
  </si>
  <si>
    <t>subjective 71285</t>
  </si>
  <si>
    <t>I01 
Delegated Budget</t>
  </si>
  <si>
    <t>I02
6th Form</t>
  </si>
  <si>
    <t>I18A</t>
  </si>
  <si>
    <t>I18B</t>
  </si>
  <si>
    <t>I18C</t>
  </si>
  <si>
    <t>I18D</t>
  </si>
  <si>
    <t>School Status</t>
  </si>
  <si>
    <t>I08 Original</t>
  </si>
  <si>
    <t>I08a SUM</t>
  </si>
  <si>
    <t>I08b SUM</t>
  </si>
  <si>
    <t>Capital Income</t>
  </si>
  <si>
    <t>School Checked and returned?</t>
  </si>
  <si>
    <t>COST_CENTRE</t>
  </si>
  <si>
    <t>I08</t>
  </si>
  <si>
    <t>E28</t>
  </si>
  <si>
    <t>I99</t>
  </si>
  <si>
    <t>E99</t>
  </si>
  <si>
    <t>Bealings School</t>
  </si>
  <si>
    <t>Bildeston Primary School</t>
  </si>
  <si>
    <t>Birchwood Primary School</t>
  </si>
  <si>
    <t>Bucklesham Primary School</t>
  </si>
  <si>
    <t>Cedarwood Primary School</t>
  </si>
  <si>
    <t>Colneis Junior School</t>
  </si>
  <si>
    <t>Copdock Primary School</t>
  </si>
  <si>
    <t>Exning Primary School</t>
  </si>
  <si>
    <t>Fairfield Infant School</t>
  </si>
  <si>
    <t>Gorseland Primary School</t>
  </si>
  <si>
    <t>Grundisburgh Primary School</t>
  </si>
  <si>
    <t>Hillside Special School</t>
  </si>
  <si>
    <t>Holbrook Primary School</t>
  </si>
  <si>
    <t>Hollesley Primary School</t>
  </si>
  <si>
    <t>Horizon School</t>
  </si>
  <si>
    <t>Ickworth Park Primary School</t>
  </si>
  <si>
    <t>Kingsfleet Primary School</t>
  </si>
  <si>
    <t>Kyson Primary School</t>
  </si>
  <si>
    <t>Melton Primary School</t>
  </si>
  <si>
    <t>Nayland Primary School</t>
  </si>
  <si>
    <t>Northgate High School</t>
  </si>
  <si>
    <t>Oulton Broad Primary School</t>
  </si>
  <si>
    <t>Paddocks Primary School</t>
  </si>
  <si>
    <t>Pot Kiln Primary School</t>
  </si>
  <si>
    <t>Ranelagh Primary School</t>
  </si>
  <si>
    <t>Sandlings Primary School</t>
  </si>
  <si>
    <t>Somersham Primary School</t>
  </si>
  <si>
    <t>Thurston Community College</t>
  </si>
  <si>
    <t>Trimley St Mary Primary School</t>
  </si>
  <si>
    <t>Waldringfield Primary School</t>
  </si>
  <si>
    <t>Witnesham Primary School</t>
  </si>
  <si>
    <t>Woodbridge Primary School</t>
  </si>
  <si>
    <t>School Number</t>
  </si>
  <si>
    <t>Blundeston C of E VCP School</t>
  </si>
  <si>
    <t>Bentley CEVCP School</t>
  </si>
  <si>
    <t>Bramford CEVCP School</t>
  </si>
  <si>
    <t>Capel St Mary CEVCP School</t>
  </si>
  <si>
    <t>East Bergholt CEVCP School</t>
  </si>
  <si>
    <t>Clifford Road Primary School</t>
  </si>
  <si>
    <t>Ravenswood Primary School</t>
  </si>
  <si>
    <t>Heath Primary School</t>
  </si>
  <si>
    <t>Tattingstone CEVCP School</t>
  </si>
  <si>
    <t>PART YEAR</t>
  </si>
  <si>
    <t>EE011</t>
  </si>
  <si>
    <t>EE012</t>
  </si>
  <si>
    <t>EE017</t>
  </si>
  <si>
    <t>EE019</t>
  </si>
  <si>
    <t>EE022</t>
  </si>
  <si>
    <t>EE025</t>
  </si>
  <si>
    <t>EE029</t>
  </si>
  <si>
    <t>EE035</t>
  </si>
  <si>
    <t>EE050</t>
  </si>
  <si>
    <t>EE075</t>
  </si>
  <si>
    <t>EE101</t>
  </si>
  <si>
    <t>EE106</t>
  </si>
  <si>
    <t>EE112</t>
  </si>
  <si>
    <t>EE113</t>
  </si>
  <si>
    <t>EE114</t>
  </si>
  <si>
    <t>EE187</t>
  </si>
  <si>
    <t>EE202</t>
  </si>
  <si>
    <t>EE203</t>
  </si>
  <si>
    <t>EE205</t>
  </si>
  <si>
    <t>EE206</t>
  </si>
  <si>
    <t>EE211</t>
  </si>
  <si>
    <t>EE216</t>
  </si>
  <si>
    <t>EE220</t>
  </si>
  <si>
    <t>EE223</t>
  </si>
  <si>
    <t>EE229</t>
  </si>
  <si>
    <t>EE230</t>
  </si>
  <si>
    <t>EE232</t>
  </si>
  <si>
    <t>EE237</t>
  </si>
  <si>
    <t>EE238</t>
  </si>
  <si>
    <t>EE239</t>
  </si>
  <si>
    <t>EE245</t>
  </si>
  <si>
    <t>EE246</t>
  </si>
  <si>
    <t>EE258</t>
  </si>
  <si>
    <t>EE259</t>
  </si>
  <si>
    <t>EE266</t>
  </si>
  <si>
    <t>EE273</t>
  </si>
  <si>
    <t>EE275</t>
  </si>
  <si>
    <t>EE284</t>
  </si>
  <si>
    <t>EE285</t>
  </si>
  <si>
    <t>EE287</t>
  </si>
  <si>
    <t>EE307</t>
  </si>
  <si>
    <t>EE309</t>
  </si>
  <si>
    <t>EE310</t>
  </si>
  <si>
    <t>EE311</t>
  </si>
  <si>
    <t>EE313</t>
  </si>
  <si>
    <t>EE314</t>
  </si>
  <si>
    <t>EE317</t>
  </si>
  <si>
    <t>EE318</t>
  </si>
  <si>
    <t>EE324</t>
  </si>
  <si>
    <t>EE327</t>
  </si>
  <si>
    <t>EE331</t>
  </si>
  <si>
    <t>EE332</t>
  </si>
  <si>
    <t>EE333</t>
  </si>
  <si>
    <t>EE337</t>
  </si>
  <si>
    <t>EE339</t>
  </si>
  <si>
    <t>EE341</t>
  </si>
  <si>
    <t>EE342</t>
  </si>
  <si>
    <t>EE343</t>
  </si>
  <si>
    <t>EE370</t>
  </si>
  <si>
    <t>EE400</t>
  </si>
  <si>
    <t>EE405</t>
  </si>
  <si>
    <t>EE406</t>
  </si>
  <si>
    <t>EE407</t>
  </si>
  <si>
    <t>EE409</t>
  </si>
  <si>
    <t>EE412</t>
  </si>
  <si>
    <t>EE415</t>
  </si>
  <si>
    <t>EE418</t>
  </si>
  <si>
    <t>EE420</t>
  </si>
  <si>
    <t>EE421</t>
  </si>
  <si>
    <t>EE422</t>
  </si>
  <si>
    <t>EE424</t>
  </si>
  <si>
    <t>EE426</t>
  </si>
  <si>
    <t>EE430</t>
  </si>
  <si>
    <t>EE432</t>
  </si>
  <si>
    <t>EE436</t>
  </si>
  <si>
    <t>EE443</t>
  </si>
  <si>
    <t>EE444</t>
  </si>
  <si>
    <t>EE445</t>
  </si>
  <si>
    <t>EE451</t>
  </si>
  <si>
    <t>EE457</t>
  </si>
  <si>
    <t>EE458</t>
  </si>
  <si>
    <t>EE460</t>
  </si>
  <si>
    <t>EE461</t>
  </si>
  <si>
    <t>EE466</t>
  </si>
  <si>
    <t>EE467</t>
  </si>
  <si>
    <t>EE468</t>
  </si>
  <si>
    <t>EE478</t>
  </si>
  <si>
    <t>EE479</t>
  </si>
  <si>
    <t>EE482</t>
  </si>
  <si>
    <t>EE486</t>
  </si>
  <si>
    <t>EE488</t>
  </si>
  <si>
    <t>EE495</t>
  </si>
  <si>
    <t>EE499</t>
  </si>
  <si>
    <t>EE504</t>
  </si>
  <si>
    <t>EE507</t>
  </si>
  <si>
    <t>EE508</t>
  </si>
  <si>
    <t>EE517</t>
  </si>
  <si>
    <t>EE552</t>
  </si>
  <si>
    <t>EE553</t>
  </si>
  <si>
    <t>EE560</t>
  </si>
  <si>
    <t>EE579</t>
  </si>
  <si>
    <t>Capital income</t>
  </si>
  <si>
    <t>2021-22 REV CFWD</t>
  </si>
  <si>
    <t>REV CFWD 22-23</t>
  </si>
  <si>
    <t>CAP CFWD 22-23</t>
  </si>
  <si>
    <t>2021-22 CAP BUD</t>
  </si>
  <si>
    <t>TPG</t>
  </si>
  <si>
    <t>EY</t>
  </si>
  <si>
    <t>From I06 to I18 B
COVID Claim</t>
  </si>
  <si>
    <t>I06 (Stays on I06) 
Homes for Ukraine Scheme</t>
  </si>
  <si>
    <t>from I06 to I18 D
PE PREMIUM</t>
  </si>
  <si>
    <t xml:space="preserve">from I06 to I18 D 
UIFSM </t>
  </si>
  <si>
    <t>I01 (stays on I01)
Early Years</t>
  </si>
  <si>
    <t>I01  (stays on I01)
G0280
TEACHER PAY GRANT</t>
  </si>
  <si>
    <t xml:space="preserve">I06 SUM </t>
  </si>
  <si>
    <t>School Details</t>
  </si>
  <si>
    <t>Opening Balances</t>
  </si>
  <si>
    <t>Income Fields</t>
  </si>
  <si>
    <t>Expenditure Fields</t>
  </si>
  <si>
    <t>Capital Expenditure</t>
  </si>
  <si>
    <t>Closing Balances</t>
  </si>
  <si>
    <t>Notepad Details</t>
  </si>
  <si>
    <t>Contact Name</t>
  </si>
  <si>
    <t>Contact Email</t>
  </si>
  <si>
    <t>Contact Phone</t>
  </si>
  <si>
    <t>FederationEstab1</t>
  </si>
  <si>
    <t>FederationEstab2</t>
  </si>
  <si>
    <t>FederationEstab3</t>
  </si>
  <si>
    <t>FederationEstab4</t>
  </si>
  <si>
    <t>FederationEstab5</t>
  </si>
  <si>
    <t>FederationEstab6</t>
  </si>
  <si>
    <t>FederationEstab7</t>
  </si>
  <si>
    <t>FederationEstab8</t>
  </si>
  <si>
    <t>FederationEstab9</t>
  </si>
  <si>
    <t>FederationEstab10</t>
  </si>
  <si>
    <t>Data Preparation
(Y/N)</t>
  </si>
  <si>
    <t>Data Version
(Final/
Preliminary)</t>
  </si>
  <si>
    <t>Complete
(Y/N)</t>
  </si>
  <si>
    <t>Rates Exempt
(Y/N)</t>
  </si>
  <si>
    <t>Insurance
(Y/N)</t>
  </si>
  <si>
    <t>De Minimis</t>
  </si>
  <si>
    <t>B07</t>
  </si>
  <si>
    <r>
      <rPr>
        <b/>
        <sz val="10"/>
        <color theme="0" tint="-0.249977111117893"/>
        <rFont val="Arial"/>
        <family val="2"/>
      </rPr>
      <t>x</t>
    </r>
    <r>
      <rPr>
        <b/>
        <sz val="10"/>
        <color indexed="9"/>
        <rFont val="Arial"/>
        <family val="2"/>
      </rPr>
      <t>Federated
Flag
(Yes/No)</t>
    </r>
  </si>
  <si>
    <r>
      <rPr>
        <b/>
        <sz val="10"/>
        <color theme="0" tint="-0.249977111117893"/>
        <rFont val="Arial"/>
        <family val="2"/>
      </rPr>
      <t>x</t>
    </r>
    <r>
      <rPr>
        <b/>
        <sz val="10"/>
        <color indexed="9"/>
        <rFont val="Arial"/>
        <family val="2"/>
      </rPr>
      <t>Cash or Accruals</t>
    </r>
  </si>
  <si>
    <t>Cost Centre</t>
  </si>
  <si>
    <t>YES</t>
  </si>
  <si>
    <t>Y</t>
  </si>
  <si>
    <t>N</t>
  </si>
  <si>
    <t>Accruals</t>
  </si>
  <si>
    <t>FINAL</t>
  </si>
  <si>
    <t>Academy 22-23</t>
  </si>
  <si>
    <t>Schools Budget Control Totals Report</t>
  </si>
  <si>
    <t>Date: 2023-04-27 11:30:33</t>
  </si>
  <si>
    <t>Page 1 Of 1</t>
  </si>
  <si>
    <t> </t>
  </si>
  <si>
    <t>Cost Centre Description</t>
  </si>
  <si>
    <t>Period Actual</t>
  </si>
  <si>
    <t>Year to Date Actual</t>
  </si>
  <si>
    <t>Full Year Budget</t>
  </si>
  <si>
    <t>Variance (FY Budget less YTD Actual)</t>
  </si>
  <si>
    <t>Benhall, St Marys C of E VCP</t>
  </si>
  <si>
    <t>St Botolphs CEVCP School</t>
  </si>
  <si>
    <t>Carlton Colville Primary Schoo</t>
  </si>
  <si>
    <t>Corton C of E VCP School</t>
  </si>
  <si>
    <t>Earl Soham Community Primary</t>
  </si>
  <si>
    <t>Kelsale C of E VCP School</t>
  </si>
  <si>
    <t>Stonham Aspal C of E VAP Schoo</t>
  </si>
  <si>
    <t>Thorndon C of E VCP School</t>
  </si>
  <si>
    <t>Wilby C of E VCP School</t>
  </si>
  <si>
    <t>Worlingham C of E VCP School</t>
  </si>
  <si>
    <t>Worlingworth C of E VCP School</t>
  </si>
  <si>
    <t>Bawdsey CEVCP School</t>
  </si>
  <si>
    <t>Beaumont Primary School</t>
  </si>
  <si>
    <t>Hadleigh Community Primary Sch</t>
  </si>
  <si>
    <t>Dale Hall Community Primary Sc</t>
  </si>
  <si>
    <t>Highfield Nursery</t>
  </si>
  <si>
    <t>Stratford St Mary Primary Scho</t>
  </si>
  <si>
    <t>Trimley St Martin Primary Scho</t>
  </si>
  <si>
    <t>Acton C of E VC Primary School</t>
  </si>
  <si>
    <t>Barnham C of E VCP School</t>
  </si>
  <si>
    <t>Barningham C of E VCP School</t>
  </si>
  <si>
    <t>Barrow C of E VCP School</t>
  </si>
  <si>
    <t>Boxford C of E VCP School</t>
  </si>
  <si>
    <t>Bures C of E VCP School</t>
  </si>
  <si>
    <t>Guildhall Feoffment Community</t>
  </si>
  <si>
    <t>Sebert Wood Community Primary</t>
  </si>
  <si>
    <t>Sextons Manor Community Prima</t>
  </si>
  <si>
    <t>Westgate Community Primary Sch</t>
  </si>
  <si>
    <t>Cavendish C of E VCP School</t>
  </si>
  <si>
    <t>Cockfield C of E VCP School</t>
  </si>
  <si>
    <t>Creeting St Mary C of E VAP Sc</t>
  </si>
  <si>
    <t>Elmswell Community Primary Sch</t>
  </si>
  <si>
    <t>Great Finborough C of E VCP Sc</t>
  </si>
  <si>
    <t>Great Waldingfield C of E VCP</t>
  </si>
  <si>
    <t>New Cangle Community Primary S</t>
  </si>
  <si>
    <t>Honington C of E VCP School</t>
  </si>
  <si>
    <t>Hopton C of E VCP School</t>
  </si>
  <si>
    <t>Hundon Community Primary Schoo</t>
  </si>
  <si>
    <t>Lakenheath Community Primary S</t>
  </si>
  <si>
    <t>Lavenham Community Primary Sch</t>
  </si>
  <si>
    <t>All Saints C of E VCP School,</t>
  </si>
  <si>
    <t>Moulton C of E VCP School</t>
  </si>
  <si>
    <t>Norton C of E VCP School</t>
  </si>
  <si>
    <t>Risby C of E VCP School</t>
  </si>
  <si>
    <t>Stanton Community Primary Scho</t>
  </si>
  <si>
    <t>Wood Ley Community Primary Sch</t>
  </si>
  <si>
    <t>St Gregory C of E VCP School</t>
  </si>
  <si>
    <t>Trinity CEVAP School</t>
  </si>
  <si>
    <t>Walsham-Le-Willows C of E VCP</t>
  </si>
  <si>
    <t>King Edward VIC of EVC Upper S</t>
  </si>
  <si>
    <t>Revenue check</t>
  </si>
  <si>
    <t>Capital Check</t>
  </si>
  <si>
    <t>HB</t>
  </si>
  <si>
    <t>DJ</t>
  </si>
  <si>
    <t>emailed 16/5/23 for info</t>
  </si>
  <si>
    <t>QUERY</t>
  </si>
  <si>
    <t>Federated school</t>
  </si>
  <si>
    <t xml:space="preserve">WILL knows what this is </t>
  </si>
  <si>
    <t>ENTER 3 DIGIT SCHOOL NUMBER</t>
  </si>
  <si>
    <t xml:space="preserve">Guidance notes for downloading and returning your CFR data. </t>
  </si>
  <si>
    <t>1. Enter your three digit School number in to the Red Cell at the top of the sheet</t>
  </si>
  <si>
    <t>2. Save a copy of your CRF data to your local drive</t>
  </si>
  <si>
    <t xml:space="preserve">3. Check the figures, and make a note of any issues, or changes needed in the Box at the bottom of the sheet. </t>
  </si>
  <si>
    <t>School LA Number:</t>
  </si>
  <si>
    <t>DfE Number:</t>
  </si>
  <si>
    <t>and that box B01 is completed</t>
  </si>
  <si>
    <t>Headteacher:</t>
  </si>
  <si>
    <t>Email:</t>
  </si>
  <si>
    <t xml:space="preserve">4. Return a copy of your CFR data to </t>
  </si>
  <si>
    <t>sat@suffolk.gov.uk</t>
  </si>
  <si>
    <t>CFR Category</t>
  </si>
  <si>
    <t>CFR Heading</t>
  </si>
  <si>
    <t>Revenue Income</t>
  </si>
  <si>
    <t>Funds delegated by the LA</t>
  </si>
  <si>
    <t>Funding for sixth form students</t>
  </si>
  <si>
    <t>SEN funding</t>
  </si>
  <si>
    <t>Funding for minority ethnic pupils</t>
  </si>
  <si>
    <t>Pupil premium</t>
  </si>
  <si>
    <t>Other government grants</t>
  </si>
  <si>
    <t>Other grants and payment</t>
  </si>
  <si>
    <t>I08A</t>
  </si>
  <si>
    <t>Income from Lettings</t>
  </si>
  <si>
    <t>I08B</t>
  </si>
  <si>
    <t>Other income from facilities and services</t>
  </si>
  <si>
    <t>Income from catering</t>
  </si>
  <si>
    <t>Receipts from supply teacher insurance claims</t>
  </si>
  <si>
    <t>Receipts from other insurance claims</t>
  </si>
  <si>
    <t>Income from contributions to vists etc</t>
  </si>
  <si>
    <t>Donations and/or voluntary funds</t>
  </si>
  <si>
    <t>Pupil focussed extended school funding and/or grants</t>
  </si>
  <si>
    <t>Community focused school funding and/or grants</t>
  </si>
  <si>
    <t>Community focused school facilities income</t>
  </si>
  <si>
    <t>I18</t>
  </si>
  <si>
    <t>Covid-19 Job Retention Scheme</t>
  </si>
  <si>
    <t>Covid-19 Exceptional Costs</t>
  </si>
  <si>
    <t>Covid-19 Catch up Funding</t>
  </si>
  <si>
    <t>TOTAL INCOME</t>
  </si>
  <si>
    <t>Revenue Expenditure</t>
  </si>
  <si>
    <t>Teaching staff</t>
  </si>
  <si>
    <t>Supply teaching staff</t>
  </si>
  <si>
    <t>Education support staff</t>
  </si>
  <si>
    <t>Premises staff</t>
  </si>
  <si>
    <t>Administrative and clerical staff</t>
  </si>
  <si>
    <t>Catering staff</t>
  </si>
  <si>
    <t>Cost of other staff</t>
  </si>
  <si>
    <t>Indirect employee expenses</t>
  </si>
  <si>
    <t>Development and training</t>
  </si>
  <si>
    <t>Supply teacher insurance</t>
  </si>
  <si>
    <t>Staff related insurance</t>
  </si>
  <si>
    <t>Building maintenance and improvement</t>
  </si>
  <si>
    <t>Grounds maintenance and improvement</t>
  </si>
  <si>
    <t>Cleaning and caretaking</t>
  </si>
  <si>
    <t>Water and sewerage</t>
  </si>
  <si>
    <t>Energy</t>
  </si>
  <si>
    <t>Rates</t>
  </si>
  <si>
    <t>Other occupation costs</t>
  </si>
  <si>
    <t>Learning resources (not ICT equipment)</t>
  </si>
  <si>
    <t>ICT Learning resources</t>
  </si>
  <si>
    <t>Exam fees</t>
  </si>
  <si>
    <t>Administrative supplies</t>
  </si>
  <si>
    <t>Other insurance premiums</t>
  </si>
  <si>
    <t>Special facilities</t>
  </si>
  <si>
    <t>Catering supplies</t>
  </si>
  <si>
    <t>Agency supply teaching staff</t>
  </si>
  <si>
    <t>Bought in professional services - curriculum</t>
  </si>
  <si>
    <t>E28A</t>
  </si>
  <si>
    <t>Bought in professional services - other (Except PFI)</t>
  </si>
  <si>
    <t>E28B</t>
  </si>
  <si>
    <t>Bought in professional services - other ( PFI)</t>
  </si>
  <si>
    <t>Loan interest</t>
  </si>
  <si>
    <t>Direct revenue financing</t>
  </si>
  <si>
    <t>Community focused school staff</t>
  </si>
  <si>
    <t>Community focused school costs</t>
  </si>
  <si>
    <t>TOTAL EXPENDITURE</t>
  </si>
  <si>
    <t>Net Increase (+VE) or Decrease (-VE) in Revenue Reserves</t>
  </si>
  <si>
    <t>Revenue Reserves Brought Forward</t>
  </si>
  <si>
    <t>Revenue Balances</t>
  </si>
  <si>
    <t>Uncommitted revenue balance</t>
  </si>
  <si>
    <t>Voluntary or private income</t>
  </si>
  <si>
    <t>TOTAL CAPITAL INCOME</t>
  </si>
  <si>
    <t>Acquisition of land and existing buildings</t>
  </si>
  <si>
    <t>New construction and renovation</t>
  </si>
  <si>
    <t>Vehicles, plant, equipment and machinery</t>
  </si>
  <si>
    <t>Information and communication technology</t>
  </si>
  <si>
    <t>TOTAL CAPITAL EXPENDITURE</t>
  </si>
  <si>
    <t>Net Increase (+VE) or Decrease (-VE) in Capital Reserves</t>
  </si>
  <si>
    <t>Capital balance brought forward</t>
  </si>
  <si>
    <t>Capital Balance</t>
  </si>
  <si>
    <t xml:space="preserve">Changes &amp; Comments: </t>
  </si>
  <si>
    <t>2022-23 CFR Data</t>
  </si>
  <si>
    <t>2022-2023 
(£)</t>
  </si>
  <si>
    <t>Phone:</t>
  </si>
  <si>
    <t>Opening Revenue Balance</t>
  </si>
  <si>
    <t>Opening Capital Balance</t>
  </si>
  <si>
    <t xml:space="preserve"> by Friday 7th July 2023</t>
  </si>
  <si>
    <t>For Further guidance on checking your CFR please see Annex A in the CFR LMS letter sent in June 2023</t>
  </si>
  <si>
    <r>
      <t xml:space="preserve">Ensure that corrections are listed for any negative figures </t>
    </r>
    <r>
      <rPr>
        <i/>
        <sz val="8"/>
        <rFont val="Arial"/>
        <family val="2"/>
      </rPr>
      <t>(these are highlighted yellow,</t>
    </r>
    <r>
      <rPr>
        <sz val="8"/>
        <color theme="1"/>
        <rFont val="Calibri"/>
        <family val="2"/>
        <scheme val="minor"/>
      </rPr>
      <t xml:space="preserve"> </t>
    </r>
    <r>
      <rPr>
        <i/>
        <sz val="8"/>
        <color theme="1"/>
        <rFont val="Calibri"/>
        <family val="2"/>
        <scheme val="minor"/>
      </rPr>
      <t>Please add explanations to the box as the bottom)</t>
    </r>
  </si>
  <si>
    <t>OB</t>
  </si>
  <si>
    <t>C/B</t>
  </si>
  <si>
    <t>If you miss the deadline we cannot guarantee that your data will be included in the upload to the benchmarking website</t>
  </si>
  <si>
    <t>Additional grant for schools</t>
  </si>
  <si>
    <t>Committed revenue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</si>
</sst>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32" x14ac:knownFonts="1">
    <font>
      <sz val="11"/>
      <color theme="1"/>
      <name val="Calibri"/>
      <family val="2"/>
      <scheme val="minor"/>
    </font>
    <font>
      <b/>
      <sz val="10"/>
      <name val="Arial"/>
      <family val="2"/>
    </font>
    <font>
      <i/>
      <sz val="10"/>
      <name val="Arial"/>
      <family val="2"/>
    </font>
    <font>
      <sz val="10"/>
      <color indexed="10"/>
      <name val="Arial"/>
      <family val="2"/>
    </font>
    <font>
      <sz val="1"/>
      <color indexed="8"/>
      <name val="Arial"/>
      <family val="2"/>
    </font>
    <font>
      <sz val="10"/>
      <color indexed="8"/>
      <name val="Arial"/>
      <family val="2"/>
    </font>
    <font>
      <sz val="9"/>
      <color theme="1"/>
      <name val="Arial"/>
      <family val="2"/>
    </font>
    <font>
      <sz val="9"/>
      <color indexed="81"/>
      <name val="Tahoma"/>
      <family val="2"/>
    </font>
    <font>
      <b/>
      <sz val="9"/>
      <color indexed="81"/>
      <name val="Tahoma"/>
      <family val="2"/>
    </font>
    <font>
      <b/>
      <sz val="10"/>
      <color indexed="9"/>
      <name val="Arial"/>
      <family val="2"/>
    </font>
    <font>
      <b/>
      <sz val="10"/>
      <color theme="0" tint="-0.249977111117893"/>
      <name val="Arial"/>
      <family val="2"/>
    </font>
    <font>
      <sz val="9"/>
      <color theme="1"/>
      <name val="Arial"/>
      <family val="2"/>
    </font>
    <font>
      <b/>
      <sz val="12"/>
      <color theme="1"/>
      <name val="Arial"/>
      <family val="2"/>
    </font>
    <font>
      <sz val="10"/>
      <color theme="1"/>
      <name val="Arial"/>
      <family val="2"/>
    </font>
    <font>
      <b/>
      <sz val="9"/>
      <color theme="1"/>
      <name val="Arial"/>
      <family val="2"/>
    </font>
    <font>
      <b/>
      <sz val="22"/>
      <color theme="1"/>
      <name val="Calibri"/>
      <family val="2"/>
      <scheme val="minor"/>
    </font>
    <font>
      <b/>
      <sz val="12"/>
      <color rgb="FFFF0000"/>
      <name val="Calibri"/>
      <family val="2"/>
      <scheme val="minor"/>
    </font>
    <font>
      <sz val="22"/>
      <color theme="1"/>
      <name val="Calibri"/>
      <family val="2"/>
      <scheme val="minor"/>
    </font>
    <font>
      <b/>
      <sz val="18"/>
      <name val="Arial"/>
      <family val="2"/>
    </font>
    <font>
      <sz val="14"/>
      <name val="Calibri"/>
      <family val="2"/>
      <scheme val="minor"/>
    </font>
    <font>
      <sz val="14"/>
      <color theme="1"/>
      <name val="Calibri"/>
      <family val="2"/>
      <scheme val="minor"/>
    </font>
    <font>
      <sz val="10"/>
      <color theme="1"/>
      <name val="Calibri"/>
      <family val="2"/>
      <scheme val="minor"/>
    </font>
    <font>
      <sz val="10"/>
      <name val="Calibri"/>
      <family val="2"/>
      <scheme val="minor"/>
    </font>
    <font>
      <u/>
      <sz val="10"/>
      <color theme="10"/>
      <name val="Arial"/>
      <family val="2"/>
    </font>
    <font>
      <b/>
      <sz val="10"/>
      <color theme="1"/>
      <name val="Calibri"/>
      <family val="2"/>
      <scheme val="minor"/>
    </font>
    <font>
      <b/>
      <sz val="12"/>
      <color theme="1"/>
      <name val="Calibri"/>
      <family val="2"/>
      <scheme val="minor"/>
    </font>
    <font>
      <b/>
      <sz val="8"/>
      <color theme="1"/>
      <name val="Calibri"/>
      <family val="2"/>
      <scheme val="minor"/>
    </font>
    <font>
      <b/>
      <sz val="11"/>
      <color rgb="FFFF0000"/>
      <name val="Calibri"/>
      <family val="2"/>
      <scheme val="minor"/>
    </font>
    <font>
      <sz val="11"/>
      <name val="Calibri"/>
      <family val="2"/>
      <scheme val="minor"/>
    </font>
    <font>
      <i/>
      <sz val="8"/>
      <name val="Arial"/>
      <family val="2"/>
    </font>
    <font>
      <sz val="8"/>
      <color theme="1"/>
      <name val="Calibri"/>
      <family val="2"/>
      <scheme val="minor"/>
    </font>
    <font>
      <i/>
      <sz val="8"/>
      <color theme="1"/>
      <name val="Calibri"/>
      <family val="2"/>
      <scheme val="minor"/>
    </font>
  </fonts>
  <fills count="2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4" tint="0.39997558519241921"/>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92D050"/>
        <bgColor indexed="64"/>
      </patternFill>
    </fill>
    <fill>
      <patternFill patternType="solid">
        <fgColor theme="9" tint="0.39997558519241921"/>
        <bgColor indexed="64"/>
      </patternFill>
    </fill>
    <fill>
      <patternFill patternType="solid">
        <fgColor indexed="22"/>
        <bgColor indexed="64"/>
      </patternFill>
    </fill>
    <fill>
      <patternFill patternType="solid">
        <fgColor rgb="FFDFEAF3"/>
      </patternFill>
    </fill>
    <fill>
      <patternFill patternType="solid">
        <fgColor rgb="FFFFFFFF"/>
      </patternFill>
    </fill>
    <fill>
      <patternFill patternType="solid">
        <fgColor theme="4" tint="0.79998168889431442"/>
        <bgColor indexed="64"/>
      </patternFill>
    </fill>
    <fill>
      <patternFill patternType="solid">
        <fgColor rgb="FFFFFFFF"/>
        <bgColor indexed="64"/>
      </patternFill>
    </fill>
    <fill>
      <patternFill patternType="solid">
        <fgColor theme="8" tint="0.39997558519241921"/>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s>
  <borders count="76">
    <border>
      <left/>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thin">
        <color indexed="8"/>
      </left>
      <right style="thin">
        <color indexed="8"/>
      </right>
      <top style="thin">
        <color indexed="8"/>
      </top>
      <bottom style="thin">
        <color indexed="8"/>
      </bottom>
      <diagonal/>
    </border>
    <border>
      <left style="thin">
        <color indexed="8"/>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thin">
        <color rgb="FFDDDDDD"/>
      </left>
      <right style="thin">
        <color rgb="FFDDDDDD"/>
      </right>
      <top style="thin">
        <color rgb="FFDDDDDD"/>
      </top>
      <bottom style="thin">
        <color rgb="FFDDDDDD"/>
      </bottom>
      <diagonal/>
    </border>
    <border>
      <left style="thin">
        <color indexed="64"/>
      </left>
      <right/>
      <top/>
      <bottom/>
      <diagonal/>
    </border>
    <border>
      <left style="thin">
        <color indexed="9"/>
      </left>
      <right/>
      <top/>
      <bottom style="thin">
        <color indexed="9"/>
      </bottom>
      <diagonal/>
    </border>
    <border>
      <left/>
      <right/>
      <top/>
      <bottom style="thin">
        <color indexed="9"/>
      </bottom>
      <diagonal/>
    </border>
    <border>
      <left/>
      <right style="thin">
        <color indexed="9"/>
      </right>
      <top/>
      <bottom style="thin">
        <color indexed="9"/>
      </bottom>
      <diagonal/>
    </border>
    <border>
      <left style="thin">
        <color theme="0" tint="-4.9989318521683403E-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9"/>
      </left>
      <right style="thin">
        <color indexed="9"/>
      </right>
      <top/>
      <bottom style="thin">
        <color indexed="9"/>
      </bottom>
      <diagonal/>
    </border>
    <border>
      <left style="thin">
        <color indexed="9"/>
      </left>
      <right/>
      <top/>
      <bottom/>
      <diagonal/>
    </border>
    <border>
      <left style="thin">
        <color indexed="9"/>
      </left>
      <right style="thin">
        <color indexed="9"/>
      </right>
      <top/>
      <bottom style="thin">
        <color indexed="22"/>
      </bottom>
      <diagonal/>
    </border>
    <border>
      <left style="thin">
        <color indexed="9"/>
      </left>
      <right/>
      <top/>
      <bottom style="thin">
        <color indexed="22"/>
      </bottom>
      <diagonal/>
    </border>
    <border>
      <left style="thin">
        <color rgb="FFDDDDDD"/>
      </left>
      <right/>
      <top style="thin">
        <color rgb="FFDDDDDD"/>
      </top>
      <bottom/>
      <diagonal/>
    </border>
    <border>
      <left/>
      <right style="thin">
        <color rgb="FFDDDDDD"/>
      </right>
      <top style="thin">
        <color rgb="FFDDDDDD"/>
      </top>
      <bottom/>
      <diagonal/>
    </border>
    <border>
      <left/>
      <right/>
      <top style="thin">
        <color rgb="FFDDDDDD"/>
      </top>
      <bottom/>
      <diagonal/>
    </border>
    <border>
      <left style="thin">
        <color rgb="FFDDDDDD"/>
      </left>
      <right/>
      <top/>
      <bottom/>
      <diagonal/>
    </border>
    <border>
      <left/>
      <right style="thin">
        <color rgb="FFDDDDDD"/>
      </right>
      <top/>
      <bottom/>
      <diagonal/>
    </border>
    <border>
      <left style="thin">
        <color rgb="FFDDDDDD"/>
      </left>
      <right/>
      <top/>
      <bottom style="thin">
        <color rgb="FFDDDDDD"/>
      </bottom>
      <diagonal/>
    </border>
    <border>
      <left/>
      <right style="thin">
        <color rgb="FFDDDDDD"/>
      </right>
      <top/>
      <bottom style="thin">
        <color rgb="FFDDDDDD"/>
      </bottom>
      <diagonal/>
    </border>
    <border>
      <left/>
      <right/>
      <top/>
      <bottom style="thin">
        <color rgb="FFDDDDDD"/>
      </bottom>
      <diagonal/>
    </border>
    <border>
      <left style="thin">
        <color rgb="FFDDDDDD"/>
      </left>
      <right/>
      <top style="thin">
        <color rgb="FFDDDDDD"/>
      </top>
      <bottom style="thin">
        <color rgb="FFDDDDDD"/>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diagonal/>
    </border>
    <border>
      <left style="thin">
        <color rgb="FFDDDDDD"/>
      </left>
      <right style="thin">
        <color rgb="FFDDDDDD"/>
      </right>
      <top/>
      <bottom style="thin">
        <color rgb="FFDDDDDD"/>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double">
        <color theme="1"/>
      </left>
      <right style="double">
        <color theme="0" tint="-0.34998626667073579"/>
      </right>
      <top style="double">
        <color theme="1"/>
      </top>
      <bottom style="double">
        <color theme="1"/>
      </bottom>
      <diagonal/>
    </border>
    <border>
      <left style="double">
        <color theme="1"/>
      </left>
      <right style="double">
        <color theme="1"/>
      </right>
      <top style="double">
        <color theme="1"/>
      </top>
      <bottom style="double">
        <color theme="1"/>
      </bottom>
      <diagonal/>
    </border>
    <border>
      <left style="double">
        <color theme="1"/>
      </left>
      <right/>
      <top style="double">
        <color theme="1"/>
      </top>
      <bottom style="double">
        <color theme="1"/>
      </bottom>
      <diagonal/>
    </border>
    <border>
      <left style="double">
        <color indexed="64"/>
      </left>
      <right style="double">
        <color indexed="64"/>
      </right>
      <top/>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s>
  <cellStyleXfs count="2">
    <xf numFmtId="0" fontId="0" fillId="0" borderId="0"/>
    <xf numFmtId="0" fontId="23" fillId="0" borderId="0" applyNumberFormat="0" applyFill="0" applyBorder="0" applyAlignment="0" applyProtection="0"/>
  </cellStyleXfs>
  <cellXfs count="225">
    <xf numFmtId="0" fontId="0" fillId="0" borderId="0" xfId="0"/>
    <xf numFmtId="0" fontId="0" fillId="0" borderId="1" xfId="0" applyBorder="1"/>
    <xf numFmtId="0" fontId="0" fillId="2" borderId="0" xfId="0" applyFill="1"/>
    <xf numFmtId="0" fontId="1" fillId="0" borderId="0" xfId="0" applyFont="1"/>
    <xf numFmtId="0" fontId="0" fillId="3" borderId="0" xfId="0" applyFill="1"/>
    <xf numFmtId="0" fontId="0" fillId="0" borderId="2" xfId="0" applyBorder="1" applyAlignment="1">
      <alignment wrapText="1"/>
    </xf>
    <xf numFmtId="0" fontId="2" fillId="0" borderId="1" xfId="0" applyFont="1" applyBorder="1"/>
    <xf numFmtId="0" fontId="0" fillId="0" borderId="0" xfId="0" applyAlignment="1">
      <alignment horizontal="left"/>
    </xf>
    <xf numFmtId="0" fontId="0" fillId="4" borderId="0" xfId="0" applyFill="1"/>
    <xf numFmtId="0" fontId="0" fillId="0" borderId="0" xfId="0" applyAlignment="1">
      <alignment horizontal="center"/>
    </xf>
    <xf numFmtId="4" fontId="0" fillId="0" borderId="0" xfId="0" applyNumberFormat="1"/>
    <xf numFmtId="14" fontId="0" fillId="0" borderId="0" xfId="0" applyNumberFormat="1"/>
    <xf numFmtId="0" fontId="0" fillId="0" borderId="3" xfId="0" applyBorder="1"/>
    <xf numFmtId="0" fontId="0" fillId="5" borderId="6" xfId="0" applyFill="1" applyBorder="1" applyAlignment="1">
      <alignment horizontal="center"/>
    </xf>
    <xf numFmtId="0" fontId="0" fillId="9" borderId="6" xfId="0" applyFill="1" applyBorder="1" applyAlignment="1">
      <alignment horizontal="center"/>
    </xf>
    <xf numFmtId="0" fontId="0" fillId="9" borderId="0" xfId="0" applyFill="1" applyAlignment="1">
      <alignment horizontal="left"/>
    </xf>
    <xf numFmtId="0" fontId="0" fillId="9" borderId="0" xfId="0" applyFill="1" applyAlignment="1">
      <alignment horizontal="center"/>
    </xf>
    <xf numFmtId="0" fontId="0" fillId="3" borderId="6" xfId="0" applyFill="1" applyBorder="1"/>
    <xf numFmtId="0" fontId="0" fillId="11" borderId="10" xfId="0" applyFill="1" applyBorder="1"/>
    <xf numFmtId="0" fontId="0" fillId="11" borderId="4" xfId="0" applyFill="1" applyBorder="1"/>
    <xf numFmtId="0" fontId="0" fillId="11" borderId="5" xfId="0" applyFill="1" applyBorder="1"/>
    <xf numFmtId="0" fontId="0" fillId="10" borderId="4" xfId="0" applyFill="1" applyBorder="1" applyAlignment="1">
      <alignment horizontal="left"/>
    </xf>
    <xf numFmtId="0" fontId="0" fillId="10" borderId="4" xfId="0" applyFill="1" applyBorder="1" applyAlignment="1">
      <alignment horizontal="center"/>
    </xf>
    <xf numFmtId="0" fontId="0" fillId="0" borderId="11" xfId="0" applyBorder="1"/>
    <xf numFmtId="0" fontId="1" fillId="0" borderId="12" xfId="0" applyFont="1" applyBorder="1"/>
    <xf numFmtId="0" fontId="1" fillId="10" borderId="6" xfId="0" applyFont="1" applyFill="1" applyBorder="1"/>
    <xf numFmtId="0" fontId="0" fillId="0" borderId="15" xfId="0" applyBorder="1"/>
    <xf numFmtId="0" fontId="0" fillId="0" borderId="16" xfId="0" applyBorder="1"/>
    <xf numFmtId="0" fontId="0" fillId="0" borderId="13" xfId="0" applyBorder="1"/>
    <xf numFmtId="0" fontId="5" fillId="6" borderId="18" xfId="0" applyFont="1" applyFill="1" applyBorder="1" applyAlignment="1">
      <alignment horizontal="center" vertical="top" wrapText="1"/>
    </xf>
    <xf numFmtId="0" fontId="0" fillId="12" borderId="2" xfId="0" applyFill="1" applyBorder="1" applyAlignment="1">
      <alignment horizontal="center" wrapText="1"/>
    </xf>
    <xf numFmtId="0" fontId="0" fillId="13" borderId="19" xfId="0" applyFill="1" applyBorder="1" applyAlignment="1">
      <alignment wrapText="1"/>
    </xf>
    <xf numFmtId="0" fontId="0" fillId="13" borderId="20" xfId="0" applyFill="1" applyBorder="1" applyAlignment="1">
      <alignment wrapText="1"/>
    </xf>
    <xf numFmtId="0" fontId="0" fillId="13" borderId="21" xfId="0" applyFill="1" applyBorder="1" applyAlignment="1">
      <alignment wrapText="1"/>
    </xf>
    <xf numFmtId="0" fontId="1" fillId="0" borderId="22" xfId="0" applyFont="1" applyBorder="1" applyAlignment="1">
      <alignment wrapText="1"/>
    </xf>
    <xf numFmtId="0" fontId="1" fillId="0" borderId="19" xfId="0" applyFont="1" applyBorder="1" applyAlignment="1">
      <alignment wrapText="1"/>
    </xf>
    <xf numFmtId="0" fontId="0" fillId="0" borderId="23" xfId="0" applyBorder="1" applyAlignment="1">
      <alignment wrapText="1"/>
    </xf>
    <xf numFmtId="0" fontId="0" fillId="0" borderId="24" xfId="0" applyBorder="1" applyAlignment="1">
      <alignment wrapText="1"/>
    </xf>
    <xf numFmtId="0" fontId="0" fillId="0" borderId="25" xfId="0" applyBorder="1" applyAlignment="1">
      <alignment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4" borderId="24" xfId="0" applyFill="1" applyBorder="1" applyAlignment="1">
      <alignment wrapText="1"/>
    </xf>
    <xf numFmtId="0" fontId="0" fillId="4" borderId="27" xfId="0" applyFill="1" applyBorder="1" applyAlignment="1">
      <alignment wrapText="1"/>
    </xf>
    <xf numFmtId="0" fontId="0" fillId="0" borderId="23" xfId="0" applyBorder="1" applyAlignment="1">
      <alignment horizontal="center" wrapText="1"/>
    </xf>
    <xf numFmtId="0" fontId="0" fillId="0" borderId="24" xfId="0" applyBorder="1" applyAlignment="1">
      <alignment horizontal="center" wrapText="1"/>
    </xf>
    <xf numFmtId="0" fontId="0" fillId="0" borderId="27" xfId="0" applyBorder="1" applyAlignment="1">
      <alignment horizontal="center" wrapText="1"/>
    </xf>
    <xf numFmtId="0" fontId="0" fillId="0" borderId="2" xfId="0" applyBorder="1"/>
    <xf numFmtId="0" fontId="0" fillId="3" borderId="23" xfId="0" applyFill="1" applyBorder="1" applyAlignment="1">
      <alignment horizontal="center" wrapText="1"/>
    </xf>
    <xf numFmtId="0" fontId="0" fillId="3" borderId="24" xfId="0" applyFill="1" applyBorder="1" applyAlignment="1">
      <alignment horizontal="center" wrapText="1"/>
    </xf>
    <xf numFmtId="0" fontId="0" fillId="3" borderId="29" xfId="0" applyFill="1" applyBorder="1" applyAlignment="1">
      <alignment horizontal="center" wrapText="1"/>
    </xf>
    <xf numFmtId="0" fontId="0" fillId="3" borderId="27" xfId="0" applyFill="1" applyBorder="1" applyAlignment="1">
      <alignment horizontal="center" wrapText="1"/>
    </xf>
    <xf numFmtId="0" fontId="0" fillId="3" borderId="28" xfId="0" applyFill="1" applyBorder="1" applyAlignment="1">
      <alignment wrapText="1"/>
    </xf>
    <xf numFmtId="0" fontId="0" fillId="3" borderId="5" xfId="0" applyFill="1" applyBorder="1" applyAlignment="1">
      <alignment wrapText="1"/>
    </xf>
    <xf numFmtId="0" fontId="0" fillId="0" borderId="21" xfId="0" applyBorder="1"/>
    <xf numFmtId="0" fontId="0" fillId="3" borderId="21" xfId="0" applyFill="1" applyBorder="1" applyAlignment="1">
      <alignment horizontal="center" vertical="center" wrapText="1"/>
    </xf>
    <xf numFmtId="0" fontId="0" fillId="11" borderId="21" xfId="0" applyFill="1" applyBorder="1"/>
    <xf numFmtId="0" fontId="0" fillId="3" borderId="21" xfId="0" applyFill="1" applyBorder="1" applyAlignment="1">
      <alignment horizontal="center" wrapText="1"/>
    </xf>
    <xf numFmtId="0" fontId="0" fillId="14" borderId="21" xfId="0" applyFill="1" applyBorder="1"/>
    <xf numFmtId="0" fontId="0" fillId="2" borderId="21" xfId="0" applyFill="1" applyBorder="1"/>
    <xf numFmtId="0" fontId="0" fillId="11" borderId="30" xfId="0" applyFill="1" applyBorder="1"/>
    <xf numFmtId="0" fontId="0" fillId="3" borderId="30" xfId="0" applyFill="1" applyBorder="1"/>
    <xf numFmtId="0" fontId="0" fillId="0" borderId="30" xfId="0" applyBorder="1"/>
    <xf numFmtId="0" fontId="0" fillId="12" borderId="2" xfId="0" applyFill="1" applyBorder="1" applyAlignment="1">
      <alignment horizontal="left" wrapText="1"/>
    </xf>
    <xf numFmtId="4" fontId="0" fillId="0" borderId="2" xfId="0" applyNumberFormat="1" applyBorder="1" applyAlignment="1">
      <alignment wrapText="1"/>
    </xf>
    <xf numFmtId="14" fontId="0" fillId="0" borderId="2" xfId="0" applyNumberFormat="1" applyBorder="1" applyAlignment="1">
      <alignment wrapText="1"/>
    </xf>
    <xf numFmtId="0" fontId="4" fillId="18" borderId="17" xfId="0" applyFont="1" applyFill="1" applyBorder="1" applyAlignment="1">
      <alignment horizontal="right" vertical="top"/>
    </xf>
    <xf numFmtId="0" fontId="5" fillId="18" borderId="17" xfId="0" applyFont="1" applyFill="1" applyBorder="1" applyAlignment="1">
      <alignment horizontal="left" vertical="top"/>
    </xf>
    <xf numFmtId="0" fontId="0" fillId="0" borderId="32" xfId="0" applyBorder="1"/>
    <xf numFmtId="0" fontId="0" fillId="10" borderId="29" xfId="0" applyFill="1" applyBorder="1" applyAlignment="1">
      <alignment horizontal="left"/>
    </xf>
    <xf numFmtId="0" fontId="6" fillId="16" borderId="31" xfId="0" applyFont="1" applyFill="1" applyBorder="1" applyAlignment="1">
      <alignment horizontal="left" vertical="top"/>
    </xf>
    <xf numFmtId="0" fontId="6" fillId="17" borderId="31" xfId="0" applyFont="1" applyFill="1" applyBorder="1" applyAlignment="1">
      <alignment horizontal="left" vertical="top"/>
    </xf>
    <xf numFmtId="4" fontId="6" fillId="17" borderId="31" xfId="0" applyNumberFormat="1" applyFont="1" applyFill="1" applyBorder="1" applyAlignment="1">
      <alignment horizontal="left" vertical="top"/>
    </xf>
    <xf numFmtId="0" fontId="0" fillId="0" borderId="0" xfId="0" quotePrefix="1"/>
    <xf numFmtId="0" fontId="0" fillId="8" borderId="0" xfId="0" applyFill="1" applyAlignment="1">
      <alignment horizontal="center"/>
    </xf>
    <xf numFmtId="0" fontId="0" fillId="0" borderId="29" xfId="0" applyBorder="1" applyAlignment="1">
      <alignment horizontal="center" wrapText="1"/>
    </xf>
    <xf numFmtId="0" fontId="9" fillId="15" borderId="43" xfId="0" applyFont="1" applyFill="1" applyBorder="1" applyAlignment="1">
      <alignment horizontal="center" vertical="center" wrapText="1"/>
    </xf>
    <xf numFmtId="0" fontId="9" fillId="15" borderId="43" xfId="0" applyFont="1" applyFill="1" applyBorder="1" applyAlignment="1">
      <alignment horizontal="left" vertical="center" wrapText="1"/>
    </xf>
    <xf numFmtId="49" fontId="9" fillId="15" borderId="41" xfId="0" applyNumberFormat="1" applyFont="1" applyFill="1" applyBorder="1" applyAlignment="1">
      <alignment horizontal="left" vertical="center" wrapText="1"/>
    </xf>
    <xf numFmtId="0" fontId="9" fillId="15" borderId="44" xfId="0" applyFont="1" applyFill="1" applyBorder="1" applyAlignment="1">
      <alignment horizontal="center" vertical="center" wrapText="1"/>
    </xf>
    <xf numFmtId="4" fontId="0" fillId="3" borderId="0" xfId="0" applyNumberFormat="1" applyFill="1"/>
    <xf numFmtId="0" fontId="6" fillId="3" borderId="31" xfId="0" applyFont="1" applyFill="1" applyBorder="1" applyAlignment="1">
      <alignment horizontal="left" vertical="top"/>
    </xf>
    <xf numFmtId="0" fontId="11" fillId="17" borderId="31" xfId="0" applyFont="1" applyFill="1" applyBorder="1" applyAlignment="1">
      <alignment horizontal="left" vertical="top"/>
    </xf>
    <xf numFmtId="0" fontId="0" fillId="17" borderId="48" xfId="0" applyFill="1" applyBorder="1" applyAlignment="1">
      <alignment vertical="top" wrapText="1"/>
    </xf>
    <xf numFmtId="0" fontId="0" fillId="17" borderId="49" xfId="0" applyFill="1" applyBorder="1" applyAlignment="1">
      <alignment vertical="top" wrapText="1"/>
    </xf>
    <xf numFmtId="0" fontId="0" fillId="17" borderId="50" xfId="0" applyFill="1" applyBorder="1" applyAlignment="1">
      <alignment vertical="top" wrapText="1"/>
    </xf>
    <xf numFmtId="0" fontId="0" fillId="17" borderId="51" xfId="0" applyFill="1" applyBorder="1" applyAlignment="1">
      <alignment vertical="top" wrapText="1"/>
    </xf>
    <xf numFmtId="0" fontId="14" fillId="16" borderId="31" xfId="0" applyFont="1" applyFill="1" applyBorder="1" applyAlignment="1">
      <alignment horizontal="left" vertical="top" wrapText="1"/>
    </xf>
    <xf numFmtId="4" fontId="0" fillId="10" borderId="4" xfId="0" applyNumberFormat="1" applyFill="1" applyBorder="1" applyAlignment="1">
      <alignment horizontal="left"/>
    </xf>
    <xf numFmtId="4" fontId="9" fillId="15" borderId="44" xfId="0" applyNumberFormat="1" applyFont="1" applyFill="1" applyBorder="1" applyAlignment="1">
      <alignment horizontal="center" vertical="center" wrapText="1"/>
    </xf>
    <xf numFmtId="4" fontId="0" fillId="20" borderId="0" xfId="0" applyNumberFormat="1" applyFill="1"/>
    <xf numFmtId="0" fontId="0" fillId="20" borderId="0" xfId="0" applyFill="1"/>
    <xf numFmtId="0" fontId="0" fillId="19" borderId="0" xfId="0" applyFill="1"/>
    <xf numFmtId="0" fontId="15" fillId="19" borderId="0" xfId="0" applyFont="1" applyFill="1" applyAlignment="1">
      <alignment horizontal="center"/>
    </xf>
    <xf numFmtId="0" fontId="16" fillId="19" borderId="0" xfId="0" applyFont="1" applyFill="1" applyAlignment="1">
      <alignment horizontal="center" vertical="center" wrapText="1"/>
    </xf>
    <xf numFmtId="164" fontId="17" fillId="21" borderId="28" xfId="0" quotePrefix="1" applyNumberFormat="1" applyFont="1" applyFill="1" applyBorder="1" applyAlignment="1" applyProtection="1">
      <alignment horizontal="center" vertical="center"/>
      <protection locked="0"/>
    </xf>
    <xf numFmtId="0" fontId="0" fillId="19" borderId="0" xfId="0" quotePrefix="1" applyFill="1"/>
    <xf numFmtId="0" fontId="20" fillId="19" borderId="0" xfId="0" applyFont="1" applyFill="1" applyAlignment="1">
      <alignment horizontal="center"/>
    </xf>
    <xf numFmtId="0" fontId="21" fillId="19" borderId="0" xfId="0" applyFont="1" applyFill="1" applyAlignment="1">
      <alignment horizontal="right" vertical="center"/>
    </xf>
    <xf numFmtId="164" fontId="22" fillId="19" borderId="6" xfId="0" applyNumberFormat="1" applyFont="1" applyFill="1" applyBorder="1" applyAlignment="1">
      <alignment horizontal="left"/>
    </xf>
    <xf numFmtId="0" fontId="21" fillId="19" borderId="0" xfId="0" applyFont="1" applyFill="1"/>
    <xf numFmtId="0" fontId="22" fillId="19" borderId="6" xfId="0" applyFont="1" applyFill="1" applyBorder="1" applyAlignment="1">
      <alignment horizontal="left"/>
    </xf>
    <xf numFmtId="0" fontId="22" fillId="19" borderId="6" xfId="0" applyFont="1" applyFill="1" applyBorder="1" applyAlignment="1" applyProtection="1">
      <alignment horizontal="left"/>
      <protection locked="0"/>
    </xf>
    <xf numFmtId="0" fontId="21" fillId="19" borderId="0" xfId="0" applyFont="1" applyFill="1" applyAlignment="1">
      <alignment horizontal="right"/>
    </xf>
    <xf numFmtId="0" fontId="24" fillId="19" borderId="65" xfId="0" applyFont="1" applyFill="1" applyBorder="1" applyAlignment="1">
      <alignment horizontal="center" vertical="center" wrapText="1"/>
    </xf>
    <xf numFmtId="0" fontId="25" fillId="19" borderId="0" xfId="0" applyFont="1" applyFill="1"/>
    <xf numFmtId="0" fontId="0" fillId="21" borderId="0" xfId="0" applyFill="1"/>
    <xf numFmtId="0" fontId="26" fillId="19" borderId="0" xfId="0" applyFont="1" applyFill="1" applyAlignment="1">
      <alignment horizontal="right"/>
    </xf>
    <xf numFmtId="4" fontId="0" fillId="21" borderId="0" xfId="0" applyNumberFormat="1" applyFill="1"/>
    <xf numFmtId="3" fontId="0" fillId="21" borderId="0" xfId="0" applyNumberFormat="1" applyFill="1"/>
    <xf numFmtId="0" fontId="1" fillId="22" borderId="57" xfId="0" applyFont="1" applyFill="1" applyBorder="1" applyProtection="1">
      <protection locked="0"/>
    </xf>
    <xf numFmtId="0" fontId="0" fillId="22" borderId="58" xfId="0" applyFill="1" applyBorder="1" applyProtection="1">
      <protection locked="0"/>
    </xf>
    <xf numFmtId="0" fontId="0" fillId="22" borderId="15" xfId="0" applyFill="1" applyBorder="1" applyProtection="1">
      <protection locked="0"/>
    </xf>
    <xf numFmtId="0" fontId="0" fillId="22" borderId="0" xfId="0" applyFill="1" applyProtection="1">
      <protection locked="0"/>
    </xf>
    <xf numFmtId="0" fontId="0" fillId="22" borderId="66" xfId="0" applyFill="1" applyBorder="1" applyProtection="1">
      <protection locked="0"/>
    </xf>
    <xf numFmtId="0" fontId="0" fillId="22" borderId="2" xfId="0" applyFill="1" applyBorder="1" applyProtection="1">
      <protection locked="0"/>
    </xf>
    <xf numFmtId="0" fontId="18" fillId="23" borderId="57" xfId="0" applyFont="1" applyFill="1" applyBorder="1"/>
    <xf numFmtId="0" fontId="0" fillId="23" borderId="58" xfId="0" applyFill="1" applyBorder="1"/>
    <xf numFmtId="0" fontId="0" fillId="23" borderId="59" xfId="0" applyFill="1" applyBorder="1"/>
    <xf numFmtId="0" fontId="0" fillId="23" borderId="15" xfId="0" applyFill="1" applyBorder="1"/>
    <xf numFmtId="0" fontId="0" fillId="23" borderId="0" xfId="0" applyFill="1"/>
    <xf numFmtId="0" fontId="0" fillId="23" borderId="16" xfId="0" applyFill="1" applyBorder="1"/>
    <xf numFmtId="0" fontId="23" fillId="23" borderId="0" xfId="1" applyFill="1" applyBorder="1"/>
    <xf numFmtId="0" fontId="0" fillId="23" borderId="66" xfId="0" applyFill="1" applyBorder="1"/>
    <xf numFmtId="0" fontId="0" fillId="23" borderId="2" xfId="0" applyFill="1" applyBorder="1"/>
    <xf numFmtId="0" fontId="0" fillId="23" borderId="67" xfId="0" applyFill="1" applyBorder="1"/>
    <xf numFmtId="0" fontId="0" fillId="19" borderId="65" xfId="0" applyFill="1" applyBorder="1"/>
    <xf numFmtId="0" fontId="9" fillId="21" borderId="0" xfId="0" applyFont="1" applyFill="1" applyAlignment="1">
      <alignment horizontal="center" vertical="center" wrapText="1"/>
    </xf>
    <xf numFmtId="0" fontId="9" fillId="21" borderId="0" xfId="0" applyFont="1" applyFill="1" applyAlignment="1">
      <alignment horizontal="left" vertical="center" wrapText="1"/>
    </xf>
    <xf numFmtId="49" fontId="9" fillId="21" borderId="0" xfId="0" applyNumberFormat="1" applyFont="1" applyFill="1" applyAlignment="1">
      <alignment horizontal="left" vertical="center" wrapText="1"/>
    </xf>
    <xf numFmtId="4" fontId="9" fillId="21" borderId="0" xfId="0" applyNumberFormat="1" applyFont="1" applyFill="1" applyAlignment="1">
      <alignment horizontal="center" vertical="center" wrapText="1"/>
    </xf>
    <xf numFmtId="4" fontId="21" fillId="19" borderId="0" xfId="0" applyNumberFormat="1" applyFont="1" applyFill="1" applyAlignment="1">
      <alignment horizontal="center"/>
    </xf>
    <xf numFmtId="4" fontId="21" fillId="19" borderId="71" xfId="0" applyNumberFormat="1" applyFont="1" applyFill="1" applyBorder="1" applyAlignment="1">
      <alignment horizontal="center"/>
    </xf>
    <xf numFmtId="4" fontId="24" fillId="19" borderId="71" xfId="0" applyNumberFormat="1" applyFont="1" applyFill="1" applyBorder="1" applyAlignment="1">
      <alignment horizontal="center"/>
    </xf>
    <xf numFmtId="0" fontId="21" fillId="19" borderId="72" xfId="0" applyFont="1" applyFill="1" applyBorder="1"/>
    <xf numFmtId="0" fontId="24" fillId="19" borderId="72" xfId="0" applyFont="1" applyFill="1" applyBorder="1"/>
    <xf numFmtId="4" fontId="21" fillId="19" borderId="65" xfId="0" applyNumberFormat="1" applyFont="1" applyFill="1" applyBorder="1" applyAlignment="1">
      <alignment horizontal="center"/>
    </xf>
    <xf numFmtId="0" fontId="21" fillId="19" borderId="65" xfId="0" applyFont="1" applyFill="1" applyBorder="1"/>
    <xf numFmtId="4" fontId="24" fillId="19" borderId="65" xfId="0" applyNumberFormat="1" applyFont="1" applyFill="1" applyBorder="1" applyAlignment="1">
      <alignment horizontal="center"/>
    </xf>
    <xf numFmtId="0" fontId="24" fillId="19" borderId="65" xfId="0" applyFont="1" applyFill="1" applyBorder="1"/>
    <xf numFmtId="0" fontId="0" fillId="19" borderId="0" xfId="0" applyFill="1" applyAlignment="1">
      <alignment horizontal="center"/>
    </xf>
    <xf numFmtId="0" fontId="21" fillId="19" borderId="0" xfId="0" applyFont="1" applyFill="1" applyAlignment="1">
      <alignment horizontal="center"/>
    </xf>
    <xf numFmtId="4" fontId="0" fillId="19" borderId="65" xfId="0" applyNumberFormat="1" applyFill="1" applyBorder="1" applyAlignment="1">
      <alignment horizontal="center"/>
    </xf>
    <xf numFmtId="4" fontId="0" fillId="19" borderId="0" xfId="0" applyNumberFormat="1" applyFill="1" applyAlignment="1">
      <alignment horizontal="center"/>
    </xf>
    <xf numFmtId="4" fontId="21" fillId="19" borderId="70" xfId="0" applyNumberFormat="1" applyFont="1" applyFill="1" applyBorder="1" applyAlignment="1">
      <alignment horizontal="center"/>
    </xf>
    <xf numFmtId="4" fontId="24" fillId="7" borderId="65" xfId="0" applyNumberFormat="1" applyFont="1" applyFill="1" applyBorder="1" applyAlignment="1" applyProtection="1">
      <alignment horizontal="center"/>
      <protection locked="0"/>
    </xf>
    <xf numFmtId="0" fontId="0" fillId="22" borderId="59" xfId="0" applyFill="1" applyBorder="1" applyAlignment="1" applyProtection="1">
      <alignment horizontal="center"/>
      <protection locked="0"/>
    </xf>
    <xf numFmtId="0" fontId="0" fillId="22" borderId="16" xfId="0" applyFill="1" applyBorder="1" applyAlignment="1" applyProtection="1">
      <alignment horizontal="center"/>
      <protection locked="0"/>
    </xf>
    <xf numFmtId="0" fontId="0" fillId="22" borderId="67" xfId="0" applyFill="1" applyBorder="1" applyAlignment="1" applyProtection="1">
      <alignment horizontal="center"/>
      <protection locked="0"/>
    </xf>
    <xf numFmtId="0" fontId="0" fillId="19" borderId="65" xfId="0" applyFill="1" applyBorder="1" applyAlignment="1">
      <alignment horizontal="center"/>
    </xf>
    <xf numFmtId="0" fontId="27" fillId="23" borderId="0" xfId="0" applyFont="1" applyFill="1"/>
    <xf numFmtId="0" fontId="6" fillId="13" borderId="31" xfId="0" applyFont="1" applyFill="1" applyBorder="1" applyAlignment="1">
      <alignment horizontal="left" vertical="top"/>
    </xf>
    <xf numFmtId="4" fontId="0" fillId="13" borderId="0" xfId="0" applyNumberFormat="1" applyFill="1"/>
    <xf numFmtId="0" fontId="0" fillId="13" borderId="0" xfId="0" applyFill="1"/>
    <xf numFmtId="4" fontId="0" fillId="23" borderId="0" xfId="0" applyNumberFormat="1" applyFill="1"/>
    <xf numFmtId="0" fontId="28" fillId="0" borderId="0" xfId="0" applyFont="1"/>
    <xf numFmtId="4" fontId="0" fillId="4" borderId="0" xfId="0" applyNumberFormat="1" applyFill="1"/>
    <xf numFmtId="4" fontId="0" fillId="9" borderId="0" xfId="0" applyNumberFormat="1" applyFill="1"/>
    <xf numFmtId="4" fontId="0" fillId="12" borderId="0" xfId="0" applyNumberFormat="1" applyFill="1"/>
    <xf numFmtId="4" fontId="28" fillId="4" borderId="0" xfId="0" applyNumberFormat="1" applyFont="1" applyFill="1"/>
    <xf numFmtId="0" fontId="0" fillId="4" borderId="4" xfId="0" applyFill="1" applyBorder="1" applyAlignment="1">
      <alignment horizontal="center"/>
    </xf>
    <xf numFmtId="0" fontId="0" fillId="4" borderId="5"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xf>
    <xf numFmtId="0" fontId="0" fillId="6" borderId="9" xfId="0" applyFill="1" applyBorder="1" applyAlignment="1">
      <alignment horizontal="center"/>
    </xf>
    <xf numFmtId="0" fontId="0" fillId="7" borderId="6" xfId="0" applyFill="1" applyBorder="1" applyAlignment="1">
      <alignment horizontal="center"/>
    </xf>
    <xf numFmtId="0" fontId="0" fillId="8" borderId="6" xfId="0" applyFill="1" applyBorder="1" applyAlignment="1">
      <alignment horizontal="center"/>
    </xf>
    <xf numFmtId="0" fontId="0" fillId="10" borderId="6" xfId="0" applyFill="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9" fillId="15" borderId="33" xfId="0" applyFont="1" applyFill="1" applyBorder="1" applyAlignment="1">
      <alignment horizontal="center" vertical="center" wrapText="1"/>
    </xf>
    <xf numFmtId="0" fontId="9" fillId="15" borderId="34" xfId="0" applyFont="1" applyFill="1" applyBorder="1" applyAlignment="1">
      <alignment horizontal="center" vertical="center" wrapText="1"/>
    </xf>
    <xf numFmtId="0" fontId="9" fillId="15" borderId="35" xfId="0" applyFont="1" applyFill="1" applyBorder="1" applyAlignment="1">
      <alignment horizontal="center" vertical="center" wrapText="1"/>
    </xf>
    <xf numFmtId="0" fontId="9" fillId="15" borderId="42" xfId="0" applyFont="1" applyFill="1" applyBorder="1" applyAlignment="1">
      <alignment horizontal="center" vertical="center" wrapText="1"/>
    </xf>
    <xf numFmtId="0" fontId="9" fillId="15" borderId="44" xfId="0" applyFont="1" applyFill="1" applyBorder="1" applyAlignment="1">
      <alignment horizontal="center" vertical="center" wrapText="1"/>
    </xf>
    <xf numFmtId="0" fontId="9" fillId="15" borderId="36" xfId="0" applyFont="1" applyFill="1" applyBorder="1" applyAlignment="1">
      <alignment horizontal="center" vertical="center" wrapText="1"/>
    </xf>
    <xf numFmtId="0" fontId="9" fillId="15" borderId="37" xfId="0" applyFont="1" applyFill="1" applyBorder="1" applyAlignment="1">
      <alignment horizontal="center" vertical="center" wrapText="1"/>
    </xf>
    <xf numFmtId="0" fontId="0" fillId="0" borderId="38" xfId="0" applyBorder="1" applyAlignment="1">
      <alignment wrapText="1"/>
    </xf>
    <xf numFmtId="0" fontId="9" fillId="15" borderId="39" xfId="0" applyFont="1" applyFill="1"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9" fillId="15" borderId="41" xfId="0" applyFont="1" applyFill="1" applyBorder="1" applyAlignment="1">
      <alignment horizontal="center" vertical="center" wrapText="1"/>
    </xf>
    <xf numFmtId="0" fontId="14" fillId="16" borderId="53" xfId="0" applyFont="1" applyFill="1" applyBorder="1" applyAlignment="1">
      <alignment horizontal="left" vertical="top" wrapText="1"/>
    </xf>
    <xf numFmtId="0" fontId="14" fillId="16" borderId="54" xfId="0" applyFont="1" applyFill="1" applyBorder="1" applyAlignment="1">
      <alignment horizontal="left" vertical="top" wrapText="1"/>
    </xf>
    <xf numFmtId="0" fontId="6" fillId="17" borderId="55" xfId="0" applyFont="1" applyFill="1" applyBorder="1" applyAlignment="1">
      <alignment horizontal="left" vertical="top" wrapText="1"/>
    </xf>
    <xf numFmtId="0" fontId="6" fillId="17" borderId="56" xfId="0" applyFont="1" applyFill="1" applyBorder="1" applyAlignment="1">
      <alignment horizontal="left" vertical="top" wrapText="1"/>
    </xf>
    <xf numFmtId="0" fontId="6" fillId="17" borderId="45" xfId="0" applyFont="1" applyFill="1" applyBorder="1" applyAlignment="1">
      <alignment horizontal="left" vertical="top" wrapText="1"/>
    </xf>
    <xf numFmtId="0" fontId="6" fillId="17" borderId="46" xfId="0" applyFont="1" applyFill="1" applyBorder="1" applyAlignment="1">
      <alignment horizontal="left" vertical="top" wrapText="1"/>
    </xf>
    <xf numFmtId="0" fontId="6" fillId="17" borderId="50" xfId="0" applyFont="1" applyFill="1" applyBorder="1" applyAlignment="1">
      <alignment horizontal="left" vertical="top" wrapText="1"/>
    </xf>
    <xf numFmtId="0" fontId="6" fillId="17" borderId="51" xfId="0" applyFont="1" applyFill="1" applyBorder="1" applyAlignment="1">
      <alignment horizontal="left" vertical="top" wrapText="1"/>
    </xf>
    <xf numFmtId="4" fontId="6" fillId="17" borderId="55" xfId="0" applyNumberFormat="1" applyFont="1" applyFill="1" applyBorder="1" applyAlignment="1">
      <alignment horizontal="left" vertical="top" wrapText="1"/>
    </xf>
    <xf numFmtId="4" fontId="6" fillId="17" borderId="56" xfId="0" applyNumberFormat="1" applyFont="1" applyFill="1" applyBorder="1" applyAlignment="1">
      <alignment horizontal="left" vertical="top" wrapText="1"/>
    </xf>
    <xf numFmtId="0" fontId="0" fillId="17" borderId="45" xfId="0" applyFill="1" applyBorder="1" applyAlignment="1">
      <alignment horizontal="left" vertical="top" wrapText="1"/>
    </xf>
    <xf numFmtId="0" fontId="0" fillId="17" borderId="46" xfId="0" applyFill="1" applyBorder="1" applyAlignment="1">
      <alignment horizontal="left" vertical="top" wrapText="1"/>
    </xf>
    <xf numFmtId="0" fontId="0" fillId="17" borderId="48" xfId="0" applyFill="1" applyBorder="1" applyAlignment="1">
      <alignment horizontal="left" vertical="top" wrapText="1"/>
    </xf>
    <xf numFmtId="0" fontId="0" fillId="17" borderId="49" xfId="0" applyFill="1" applyBorder="1" applyAlignment="1">
      <alignment horizontal="left" vertical="top" wrapText="1"/>
    </xf>
    <xf numFmtId="0" fontId="0" fillId="17" borderId="50" xfId="0" applyFill="1" applyBorder="1" applyAlignment="1">
      <alignment horizontal="left" vertical="top" wrapText="1"/>
    </xf>
    <xf numFmtId="0" fontId="0" fillId="17" borderId="51" xfId="0" applyFill="1" applyBorder="1" applyAlignment="1">
      <alignment horizontal="left" vertical="top" wrapText="1"/>
    </xf>
    <xf numFmtId="0" fontId="12" fillId="17" borderId="45" xfId="0" applyFont="1" applyFill="1" applyBorder="1" applyAlignment="1">
      <alignment horizontal="center" vertical="top" wrapText="1"/>
    </xf>
    <xf numFmtId="0" fontId="12" fillId="17" borderId="47" xfId="0" applyFont="1" applyFill="1" applyBorder="1" applyAlignment="1">
      <alignment horizontal="center" vertical="top" wrapText="1"/>
    </xf>
    <xf numFmtId="0" fontId="12" fillId="17" borderId="46" xfId="0" applyFont="1" applyFill="1" applyBorder="1" applyAlignment="1">
      <alignment horizontal="center" vertical="top" wrapText="1"/>
    </xf>
    <xf numFmtId="0" fontId="12" fillId="17" borderId="48" xfId="0" applyFont="1" applyFill="1" applyBorder="1" applyAlignment="1">
      <alignment horizontal="center" vertical="top" wrapText="1"/>
    </xf>
    <xf numFmtId="0" fontId="12" fillId="17" borderId="0" xfId="0" applyFont="1" applyFill="1" applyAlignment="1">
      <alignment horizontal="center" vertical="top" wrapText="1"/>
    </xf>
    <xf numFmtId="0" fontId="12" fillId="17" borderId="49" xfId="0" applyFont="1" applyFill="1" applyBorder="1" applyAlignment="1">
      <alignment horizontal="center" vertical="top" wrapText="1"/>
    </xf>
    <xf numFmtId="0" fontId="12" fillId="17" borderId="50" xfId="0" applyFont="1" applyFill="1" applyBorder="1" applyAlignment="1">
      <alignment horizontal="center" vertical="top" wrapText="1"/>
    </xf>
    <xf numFmtId="0" fontId="12" fillId="17" borderId="52" xfId="0" applyFont="1" applyFill="1" applyBorder="1" applyAlignment="1">
      <alignment horizontal="center" vertical="top" wrapText="1"/>
    </xf>
    <xf numFmtId="0" fontId="12" fillId="17" borderId="51" xfId="0" applyFont="1" applyFill="1" applyBorder="1" applyAlignment="1">
      <alignment horizontal="center" vertical="top" wrapText="1"/>
    </xf>
    <xf numFmtId="0" fontId="6" fillId="17" borderId="48" xfId="0" applyFont="1" applyFill="1" applyBorder="1" applyAlignment="1">
      <alignment horizontal="left" vertical="top" wrapText="1"/>
    </xf>
    <xf numFmtId="0" fontId="6" fillId="17" borderId="49" xfId="0" applyFont="1" applyFill="1" applyBorder="1" applyAlignment="1">
      <alignment horizontal="left" vertical="top" wrapText="1"/>
    </xf>
    <xf numFmtId="0" fontId="0" fillId="0" borderId="0" xfId="0" applyAlignment="1">
      <alignment horizontal="left"/>
    </xf>
    <xf numFmtId="0" fontId="13" fillId="0" borderId="0" xfId="0" applyFont="1" applyAlignment="1">
      <alignment horizontal="left" indent="1"/>
    </xf>
    <xf numFmtId="4" fontId="6" fillId="3" borderId="55" xfId="0" applyNumberFormat="1" applyFont="1" applyFill="1" applyBorder="1" applyAlignment="1">
      <alignment horizontal="left" vertical="top" wrapText="1"/>
    </xf>
    <xf numFmtId="4" fontId="6" fillId="3" borderId="56" xfId="0" applyNumberFormat="1" applyFont="1" applyFill="1" applyBorder="1" applyAlignment="1">
      <alignment horizontal="left" vertical="top" wrapText="1"/>
    </xf>
    <xf numFmtId="0" fontId="0" fillId="0" borderId="0" xfId="0" applyAlignment="1">
      <alignment horizontal="left" indent="1"/>
    </xf>
    <xf numFmtId="0" fontId="0" fillId="19" borderId="68" xfId="0" applyFill="1" applyBorder="1" applyAlignment="1">
      <alignment horizontal="center" vertical="center"/>
    </xf>
    <xf numFmtId="0" fontId="0" fillId="19" borderId="73" xfId="0" applyFill="1" applyBorder="1" applyAlignment="1">
      <alignment horizontal="center" vertical="center"/>
    </xf>
    <xf numFmtId="0" fontId="0" fillId="19" borderId="69" xfId="0" applyFill="1" applyBorder="1" applyAlignment="1">
      <alignment horizontal="center" vertical="center"/>
    </xf>
    <xf numFmtId="4" fontId="21" fillId="19" borderId="74" xfId="0" applyNumberFormat="1" applyFont="1" applyFill="1" applyBorder="1" applyAlignment="1">
      <alignment horizontal="center" vertical="center"/>
    </xf>
    <xf numFmtId="4" fontId="21" fillId="19" borderId="75" xfId="0" applyNumberFormat="1" applyFont="1" applyFill="1" applyBorder="1" applyAlignment="1">
      <alignment horizontal="center" vertical="center"/>
    </xf>
    <xf numFmtId="0" fontId="19" fillId="19" borderId="60" xfId="0" applyFont="1" applyFill="1" applyBorder="1" applyAlignment="1">
      <alignment horizontal="center"/>
    </xf>
    <xf numFmtId="0" fontId="19" fillId="19" borderId="61" xfId="0" applyFont="1" applyFill="1" applyBorder="1" applyAlignment="1">
      <alignment horizontal="center"/>
    </xf>
    <xf numFmtId="0" fontId="19" fillId="19" borderId="62" xfId="0" applyFont="1" applyFill="1" applyBorder="1" applyAlignment="1">
      <alignment horizontal="center"/>
    </xf>
    <xf numFmtId="0" fontId="24" fillId="19" borderId="63" xfId="0" applyFont="1" applyFill="1" applyBorder="1" applyAlignment="1">
      <alignment horizontal="center" vertical="center" wrapText="1"/>
    </xf>
    <xf numFmtId="0" fontId="24" fillId="19" borderId="64" xfId="0" applyFont="1" applyFill="1" applyBorder="1" applyAlignment="1">
      <alignment horizontal="center" vertical="center" wrapText="1"/>
    </xf>
  </cellXfs>
  <cellStyles count="2">
    <cellStyle name="Hyperlink 2" xfId="1" xr:uid="{E0EB97C5-EA60-4828-8F77-F97B1EE9B126}"/>
    <cellStyle name="Normal" xfId="0" builtinId="0"/>
  </cellStyles>
  <dxfs count="6">
    <dxf>
      <fill>
        <patternFill>
          <bgColor rgb="FFFFFF00"/>
        </patternFill>
      </fill>
    </dxf>
    <dxf>
      <font>
        <color theme="0"/>
      </font>
    </dxf>
    <dxf>
      <font>
        <color theme="0"/>
      </font>
    </dxf>
    <dxf>
      <font>
        <color theme="0"/>
        <name val="Cambria"/>
        <scheme val="none"/>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Z:\Accounting%20Services\Schools%20Accountancy%20Team\CFR\2022-23\Schools%20Budget%20Control%20Totals%20Report_Control%20Totals.xlsx" TargetMode="External"/><Relationship Id="rId1" Type="http://schemas.openxmlformats.org/officeDocument/2006/relationships/externalLinkPath" Target="Schools%20Budget%20Control%20Totals%20Report_Control%20Totals.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Z:\Accounting%20Services\Schools%20Accountancy%20Team\Funding\2022-23\22-23%20School%20Balances%20Final.xlsx" TargetMode="External"/><Relationship Id="rId1" Type="http://schemas.openxmlformats.org/officeDocument/2006/relationships/externalLinkPath" Target="/Accounting%20Services/Schools%20Accountancy%20Team/Funding/2022-23/22-23%20School%20Balances%20Final.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Z:\Accounting%20Services\Schools%20Accountancy%20Team\CFR\2022-23\EDUBASE%20data%2018.4.23.csv" TargetMode="External"/><Relationship Id="rId1" Type="http://schemas.openxmlformats.org/officeDocument/2006/relationships/externalLinkPath" Target="EDUBASE%20data%2018.4.23.csv"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Z:\Accounting%20Services\Schools%20Accountancy%20Team\CFR\2021-22\CFR%202021-22%20-%20RETURNS.xls" TargetMode="External"/><Relationship Id="rId1" Type="http://schemas.openxmlformats.org/officeDocument/2006/relationships/externalLinkPath" Target="/Accounting%20Services/Schools%20Accountancy%20Team/CFR/2021-22/CFR%202021-22%20-%20RETUR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1"/>
    </sheetNames>
    <sheetDataSet>
      <sheetData sheetId="0">
        <row r="11">
          <cell r="A11" t="str">
            <v>EE011</v>
          </cell>
          <cell r="B11" t="str">
            <v>Benhall, St Marys C of E VCP</v>
          </cell>
          <cell r="C11"/>
          <cell r="D11">
            <v>388.67</v>
          </cell>
          <cell r="E11">
            <v>481546.31000000011</v>
          </cell>
          <cell r="F11">
            <v>615564.80000000005</v>
          </cell>
          <cell r="G11">
            <v>134018.49000000002</v>
          </cell>
        </row>
        <row r="12">
          <cell r="A12"/>
          <cell r="B12"/>
          <cell r="C12"/>
          <cell r="D12"/>
          <cell r="E12"/>
          <cell r="F12"/>
          <cell r="G12"/>
        </row>
        <row r="13">
          <cell r="A13" t="str">
            <v>EE012</v>
          </cell>
          <cell r="B13" t="str">
            <v>Blundeston C of E VCP School</v>
          </cell>
          <cell r="C13"/>
          <cell r="D13">
            <v>0</v>
          </cell>
          <cell r="E13">
            <v>918938.50000000023</v>
          </cell>
          <cell r="F13">
            <v>1053604.7</v>
          </cell>
          <cell r="G13">
            <v>134666.19999999995</v>
          </cell>
        </row>
        <row r="14">
          <cell r="A14"/>
          <cell r="B14"/>
          <cell r="C14"/>
          <cell r="D14"/>
          <cell r="E14"/>
          <cell r="F14"/>
          <cell r="G14"/>
        </row>
        <row r="15">
          <cell r="A15" t="str">
            <v>EE017</v>
          </cell>
          <cell r="B15" t="str">
            <v>St Botolphs CEVCP School</v>
          </cell>
          <cell r="C15"/>
          <cell r="D15">
            <v>-80007.250000000015</v>
          </cell>
          <cell r="E15">
            <v>696375.7200000002</v>
          </cell>
          <cell r="F15">
            <v>889100.25</v>
          </cell>
          <cell r="G15">
            <v>192724.52999999988</v>
          </cell>
        </row>
        <row r="16">
          <cell r="A16"/>
          <cell r="B16"/>
          <cell r="C16"/>
          <cell r="D16"/>
          <cell r="E16"/>
          <cell r="F16"/>
          <cell r="G16"/>
        </row>
        <row r="17">
          <cell r="A17" t="str">
            <v>EE019</v>
          </cell>
          <cell r="B17" t="str">
            <v>Carlton Colville Primary Schoo</v>
          </cell>
          <cell r="C17"/>
          <cell r="D17">
            <v>12849.719999999998</v>
          </cell>
          <cell r="E17">
            <v>1800488.6799999992</v>
          </cell>
          <cell r="F17">
            <v>2012932.6800000002</v>
          </cell>
          <cell r="G17">
            <v>212443.99999999994</v>
          </cell>
        </row>
        <row r="18">
          <cell r="A18"/>
          <cell r="B18"/>
          <cell r="C18"/>
          <cell r="D18"/>
          <cell r="E18"/>
          <cell r="F18"/>
          <cell r="G18"/>
        </row>
        <row r="19">
          <cell r="A19" t="str">
            <v>EE022</v>
          </cell>
          <cell r="B19" t="str">
            <v>Corton C of E VCP School</v>
          </cell>
          <cell r="C19"/>
          <cell r="D19">
            <v>3699.19</v>
          </cell>
          <cell r="E19">
            <v>440199.00999999966</v>
          </cell>
          <cell r="F19">
            <v>663595.77</v>
          </cell>
          <cell r="G19">
            <v>223396.76000000007</v>
          </cell>
        </row>
        <row r="20">
          <cell r="A20"/>
          <cell r="B20"/>
          <cell r="C20"/>
          <cell r="D20"/>
          <cell r="E20"/>
          <cell r="F20"/>
          <cell r="G20"/>
        </row>
        <row r="21">
          <cell r="A21" t="str">
            <v>EE029</v>
          </cell>
          <cell r="B21" t="str">
            <v>Earl Soham Community Primary</v>
          </cell>
          <cell r="C21"/>
          <cell r="D21">
            <v>673.15000000000009</v>
          </cell>
          <cell r="E21">
            <v>392293.71999999991</v>
          </cell>
          <cell r="F21">
            <v>502639.88</v>
          </cell>
          <cell r="G21">
            <v>110346.15999999995</v>
          </cell>
        </row>
        <row r="22">
          <cell r="A22"/>
          <cell r="B22"/>
          <cell r="C22"/>
          <cell r="D22"/>
          <cell r="E22"/>
          <cell r="F22"/>
          <cell r="G22"/>
        </row>
        <row r="23">
          <cell r="A23" t="str">
            <v>EE050</v>
          </cell>
          <cell r="B23" t="str">
            <v>Kelsale C of E VCP School</v>
          </cell>
          <cell r="C23"/>
          <cell r="D23">
            <v>4285.2000000000007</v>
          </cell>
          <cell r="E23">
            <v>788582.08000000019</v>
          </cell>
          <cell r="F23">
            <v>929747.55</v>
          </cell>
          <cell r="G23">
            <v>141165.46999999997</v>
          </cell>
        </row>
        <row r="24">
          <cell r="A24"/>
          <cell r="B24"/>
          <cell r="C24"/>
          <cell r="D24"/>
          <cell r="E24"/>
          <cell r="F24"/>
          <cell r="G24"/>
        </row>
        <row r="25">
          <cell r="A25" t="str">
            <v>EE075</v>
          </cell>
          <cell r="B25" t="str">
            <v>Oulton Broad Primary School</v>
          </cell>
          <cell r="C25"/>
          <cell r="D25">
            <v>-19601.29</v>
          </cell>
          <cell r="E25">
            <v>1170169.2000000007</v>
          </cell>
          <cell r="F25">
            <v>1992218.81</v>
          </cell>
          <cell r="G25">
            <v>822049.60999999987</v>
          </cell>
        </row>
        <row r="26">
          <cell r="A26"/>
          <cell r="B26"/>
          <cell r="C26"/>
          <cell r="D26"/>
          <cell r="E26"/>
          <cell r="F26"/>
          <cell r="G26"/>
        </row>
        <row r="27">
          <cell r="A27" t="str">
            <v>EE101</v>
          </cell>
          <cell r="B27" t="str">
            <v>Stonham Aspal C of E VAP Schoo</v>
          </cell>
          <cell r="C27"/>
          <cell r="D27">
            <v>-19223.810000000001</v>
          </cell>
          <cell r="E27">
            <v>862559.30000000051</v>
          </cell>
          <cell r="F27">
            <v>956717</v>
          </cell>
          <cell r="G27">
            <v>94157.699999999983</v>
          </cell>
        </row>
        <row r="28">
          <cell r="A28"/>
          <cell r="B28"/>
          <cell r="C28"/>
          <cell r="D28"/>
          <cell r="E28"/>
          <cell r="F28"/>
          <cell r="G28"/>
        </row>
        <row r="29">
          <cell r="A29" t="str">
            <v>EE106</v>
          </cell>
          <cell r="B29" t="str">
            <v>Thorndon C of E VCP School</v>
          </cell>
          <cell r="C29"/>
          <cell r="D29">
            <v>0</v>
          </cell>
          <cell r="E29">
            <v>271099.9699999998</v>
          </cell>
          <cell r="F29">
            <v>385614.23</v>
          </cell>
          <cell r="G29">
            <v>114514.26000000005</v>
          </cell>
        </row>
        <row r="30">
          <cell r="A30"/>
          <cell r="B30"/>
          <cell r="C30"/>
          <cell r="D30"/>
          <cell r="E30"/>
          <cell r="F30"/>
          <cell r="G30"/>
        </row>
        <row r="31">
          <cell r="A31" t="str">
            <v>EE112</v>
          </cell>
          <cell r="B31" t="str">
            <v>Wilby C of E VCP School</v>
          </cell>
          <cell r="C31"/>
          <cell r="D31">
            <v>-6220</v>
          </cell>
          <cell r="E31">
            <v>434825.55999999982</v>
          </cell>
          <cell r="F31">
            <v>599972</v>
          </cell>
          <cell r="G31">
            <v>165146.43999999994</v>
          </cell>
        </row>
        <row r="32">
          <cell r="A32"/>
          <cell r="B32"/>
          <cell r="C32"/>
          <cell r="D32"/>
          <cell r="E32"/>
          <cell r="F32"/>
          <cell r="G32"/>
        </row>
        <row r="33">
          <cell r="A33" t="str">
            <v>EE113</v>
          </cell>
          <cell r="B33" t="str">
            <v>Worlingham C of E VCP School</v>
          </cell>
          <cell r="C33"/>
          <cell r="D33">
            <v>0</v>
          </cell>
          <cell r="E33">
            <v>1359556.0300000005</v>
          </cell>
          <cell r="F33">
            <v>1699776.18</v>
          </cell>
          <cell r="G33">
            <v>340220.14999999979</v>
          </cell>
        </row>
        <row r="34">
          <cell r="A34"/>
          <cell r="B34"/>
          <cell r="C34"/>
          <cell r="D34"/>
          <cell r="E34"/>
          <cell r="F34"/>
          <cell r="G34"/>
        </row>
        <row r="35">
          <cell r="A35" t="str">
            <v>EE114</v>
          </cell>
          <cell r="B35" t="str">
            <v>Worlingworth C of E VCP School</v>
          </cell>
          <cell r="C35"/>
          <cell r="D35">
            <v>-1701.8399999999997</v>
          </cell>
          <cell r="E35">
            <v>438377.81999999995</v>
          </cell>
          <cell r="F35">
            <v>517587.68999999994</v>
          </cell>
          <cell r="G35">
            <v>79209.87000000001</v>
          </cell>
        </row>
        <row r="36">
          <cell r="A36"/>
          <cell r="B36"/>
          <cell r="C36"/>
          <cell r="D36"/>
          <cell r="E36"/>
          <cell r="F36"/>
          <cell r="G36"/>
        </row>
        <row r="37">
          <cell r="A37" t="str">
            <v>EE187</v>
          </cell>
          <cell r="B37" t="str">
            <v>Horizon School</v>
          </cell>
          <cell r="C37"/>
          <cell r="D37">
            <v>8283.2999999999993</v>
          </cell>
          <cell r="E37">
            <v>776002.15000000026</v>
          </cell>
          <cell r="F37">
            <v>1656281.7800000003</v>
          </cell>
          <cell r="G37">
            <v>880279.63</v>
          </cell>
        </row>
        <row r="38">
          <cell r="A38"/>
          <cell r="B38"/>
          <cell r="C38"/>
          <cell r="D38"/>
          <cell r="E38"/>
          <cell r="F38"/>
          <cell r="G38"/>
        </row>
        <row r="39">
          <cell r="A39" t="str">
            <v>EE202</v>
          </cell>
          <cell r="B39" t="str">
            <v>Bawdsey CEVCP School</v>
          </cell>
          <cell r="C39"/>
          <cell r="D39">
            <v>0</v>
          </cell>
          <cell r="E39">
            <v>384306.84</v>
          </cell>
          <cell r="F39">
            <v>675565.15</v>
          </cell>
          <cell r="G39">
            <v>291258.31</v>
          </cell>
        </row>
        <row r="40">
          <cell r="A40"/>
          <cell r="B40"/>
          <cell r="C40"/>
          <cell r="D40"/>
          <cell r="E40"/>
          <cell r="F40"/>
          <cell r="G40"/>
        </row>
        <row r="41">
          <cell r="A41" t="str">
            <v>EE203</v>
          </cell>
          <cell r="B41" t="str">
            <v>Bentley CEVCP School</v>
          </cell>
          <cell r="C41"/>
          <cell r="D41">
            <v>0</v>
          </cell>
          <cell r="E41">
            <v>389967.66000000027</v>
          </cell>
          <cell r="F41">
            <v>519860.58999999997</v>
          </cell>
          <cell r="G41">
            <v>129892.93000000005</v>
          </cell>
        </row>
        <row r="42">
          <cell r="A42"/>
          <cell r="B42"/>
          <cell r="C42"/>
          <cell r="D42"/>
          <cell r="E42"/>
          <cell r="F42"/>
          <cell r="G42"/>
        </row>
        <row r="43">
          <cell r="A43" t="str">
            <v>EE205</v>
          </cell>
          <cell r="B43" t="str">
            <v>Bildeston Primary School</v>
          </cell>
          <cell r="C43"/>
          <cell r="D43">
            <v>-566.16999999999962</v>
          </cell>
          <cell r="E43">
            <v>868234.61</v>
          </cell>
          <cell r="F43">
            <v>1167432.3</v>
          </cell>
          <cell r="G43">
            <v>299197.69000000006</v>
          </cell>
        </row>
        <row r="44">
          <cell r="A44"/>
          <cell r="B44"/>
          <cell r="C44"/>
          <cell r="D44"/>
          <cell r="E44"/>
          <cell r="F44"/>
          <cell r="G44"/>
        </row>
        <row r="45">
          <cell r="A45" t="str">
            <v>EE206</v>
          </cell>
          <cell r="B45" t="str">
            <v>Bramford CEVCP School</v>
          </cell>
          <cell r="C45"/>
          <cell r="D45">
            <v>1226.7999999999993</v>
          </cell>
          <cell r="E45">
            <v>945558.08999999939</v>
          </cell>
          <cell r="F45">
            <v>988918</v>
          </cell>
          <cell r="G45">
            <v>43359.909999999953</v>
          </cell>
        </row>
        <row r="46">
          <cell r="A46"/>
          <cell r="B46"/>
          <cell r="C46"/>
          <cell r="D46"/>
          <cell r="E46"/>
          <cell r="F46"/>
          <cell r="G46"/>
        </row>
        <row r="47">
          <cell r="A47" t="str">
            <v>EE211</v>
          </cell>
          <cell r="B47" t="str">
            <v>Bucklesham Primary School</v>
          </cell>
          <cell r="C47"/>
          <cell r="D47">
            <v>-3339.96</v>
          </cell>
          <cell r="E47">
            <v>474650.11000000004</v>
          </cell>
          <cell r="F47">
            <v>569881.04</v>
          </cell>
          <cell r="G47">
            <v>95230.930000000022</v>
          </cell>
        </row>
        <row r="48">
          <cell r="A48"/>
          <cell r="B48"/>
          <cell r="C48"/>
          <cell r="D48"/>
          <cell r="E48"/>
          <cell r="F48"/>
          <cell r="G48"/>
        </row>
        <row r="49">
          <cell r="A49" t="str">
            <v>EE216</v>
          </cell>
          <cell r="B49" t="str">
            <v>Capel St Mary CEVCP School</v>
          </cell>
          <cell r="C49"/>
          <cell r="D49">
            <v>170.73000000000138</v>
          </cell>
          <cell r="E49">
            <v>1131843.1300000004</v>
          </cell>
          <cell r="F49">
            <v>1241494.8599999999</v>
          </cell>
          <cell r="G49">
            <v>109651.73000000001</v>
          </cell>
        </row>
        <row r="50">
          <cell r="A50"/>
          <cell r="B50"/>
          <cell r="C50"/>
          <cell r="D50"/>
          <cell r="E50"/>
          <cell r="F50"/>
          <cell r="G50"/>
        </row>
        <row r="51">
          <cell r="A51" t="str">
            <v>EE220</v>
          </cell>
          <cell r="B51" t="str">
            <v>Copdock Primary School</v>
          </cell>
          <cell r="C51"/>
          <cell r="D51">
            <v>0</v>
          </cell>
          <cell r="E51">
            <v>450042.75000000006</v>
          </cell>
          <cell r="F51">
            <v>609362.19999999995</v>
          </cell>
          <cell r="G51">
            <v>159319.45000000001</v>
          </cell>
        </row>
        <row r="52">
          <cell r="A52"/>
          <cell r="B52"/>
          <cell r="C52"/>
          <cell r="D52"/>
          <cell r="E52"/>
          <cell r="F52"/>
          <cell r="G52"/>
        </row>
        <row r="53">
          <cell r="A53" t="str">
            <v>EE223</v>
          </cell>
          <cell r="B53" t="str">
            <v>East Bergholt CEVCP School</v>
          </cell>
          <cell r="C53"/>
          <cell r="D53">
            <v>-4454.9500000000007</v>
          </cell>
          <cell r="E53">
            <v>869188.35999999987</v>
          </cell>
          <cell r="F53">
            <v>963402.33999999985</v>
          </cell>
          <cell r="G53">
            <v>94213.98000000001</v>
          </cell>
        </row>
        <row r="54">
          <cell r="A54"/>
          <cell r="B54"/>
          <cell r="C54"/>
          <cell r="D54"/>
          <cell r="E54"/>
          <cell r="F54"/>
          <cell r="G54"/>
        </row>
        <row r="55">
          <cell r="A55" t="str">
            <v>EE229</v>
          </cell>
          <cell r="B55" t="str">
            <v>Colneis Junior School</v>
          </cell>
          <cell r="C55"/>
          <cell r="D55">
            <v>25309</v>
          </cell>
          <cell r="E55">
            <v>1515761.4500000009</v>
          </cell>
          <cell r="F55">
            <v>1742849.75</v>
          </cell>
          <cell r="G55">
            <v>227088.2999999999</v>
          </cell>
        </row>
        <row r="56">
          <cell r="A56"/>
          <cell r="B56"/>
          <cell r="C56"/>
          <cell r="D56"/>
          <cell r="E56"/>
          <cell r="F56"/>
          <cell r="G56"/>
        </row>
        <row r="57">
          <cell r="A57" t="str">
            <v>EE230</v>
          </cell>
          <cell r="B57" t="str">
            <v>Fairfield Infant School</v>
          </cell>
          <cell r="C57"/>
          <cell r="D57">
            <v>17800</v>
          </cell>
          <cell r="E57">
            <v>1184481.7599999995</v>
          </cell>
          <cell r="F57">
            <v>1363915.8599999999</v>
          </cell>
          <cell r="G57">
            <v>179434.1</v>
          </cell>
        </row>
        <row r="58">
          <cell r="A58"/>
          <cell r="B58"/>
          <cell r="C58"/>
          <cell r="D58"/>
          <cell r="E58"/>
          <cell r="F58"/>
          <cell r="G58"/>
        </row>
        <row r="59">
          <cell r="A59" t="str">
            <v>EE232</v>
          </cell>
          <cell r="B59" t="str">
            <v>Kingsfleet Primary School</v>
          </cell>
          <cell r="C59"/>
          <cell r="D59">
            <v>-4551.79</v>
          </cell>
          <cell r="E59">
            <v>844992.48999999976</v>
          </cell>
          <cell r="F59">
            <v>1192533.5</v>
          </cell>
          <cell r="G59">
            <v>347541.01</v>
          </cell>
        </row>
        <row r="60">
          <cell r="A60"/>
          <cell r="B60"/>
          <cell r="C60"/>
          <cell r="D60"/>
          <cell r="E60"/>
          <cell r="F60"/>
          <cell r="G60"/>
        </row>
        <row r="61">
          <cell r="A61" t="str">
            <v>EE237</v>
          </cell>
          <cell r="B61" t="str">
            <v>Grundisburgh Primary School</v>
          </cell>
          <cell r="C61"/>
          <cell r="D61">
            <v>-1519</v>
          </cell>
          <cell r="E61">
            <v>703045.74999999942</v>
          </cell>
          <cell r="F61">
            <v>805047.56</v>
          </cell>
          <cell r="G61">
            <v>102001.81000000003</v>
          </cell>
        </row>
        <row r="62">
          <cell r="A62"/>
          <cell r="B62"/>
          <cell r="C62"/>
          <cell r="D62"/>
          <cell r="E62"/>
          <cell r="F62"/>
          <cell r="G62"/>
        </row>
        <row r="63">
          <cell r="A63" t="str">
            <v>EE238</v>
          </cell>
          <cell r="B63" t="str">
            <v>Beaumont Primary School</v>
          </cell>
          <cell r="C63"/>
          <cell r="D63">
            <v>-387.06999999999994</v>
          </cell>
          <cell r="E63">
            <v>489122.75000000012</v>
          </cell>
          <cell r="F63">
            <v>698958.92999999993</v>
          </cell>
          <cell r="G63">
            <v>209836.18</v>
          </cell>
        </row>
        <row r="64">
          <cell r="A64"/>
          <cell r="B64"/>
          <cell r="C64"/>
          <cell r="D64"/>
          <cell r="E64"/>
          <cell r="F64"/>
          <cell r="G64"/>
        </row>
        <row r="65">
          <cell r="A65" t="str">
            <v>EE239</v>
          </cell>
          <cell r="B65" t="str">
            <v>Hadleigh Community Primary Sch</v>
          </cell>
          <cell r="C65"/>
          <cell r="D65">
            <v>-13618.09</v>
          </cell>
          <cell r="E65">
            <v>1990290.5899999989</v>
          </cell>
          <cell r="F65">
            <v>2086256.3200000003</v>
          </cell>
          <cell r="G65">
            <v>95965.730000000083</v>
          </cell>
        </row>
        <row r="66">
          <cell r="A66"/>
          <cell r="B66"/>
          <cell r="C66"/>
          <cell r="D66"/>
          <cell r="E66"/>
          <cell r="F66"/>
          <cell r="G66"/>
        </row>
        <row r="67">
          <cell r="A67" t="str">
            <v>EE245</v>
          </cell>
          <cell r="B67" t="str">
            <v>Holbrook Primary School</v>
          </cell>
          <cell r="C67"/>
          <cell r="D67">
            <v>-4235.13</v>
          </cell>
          <cell r="E67">
            <v>721334.74999999988</v>
          </cell>
          <cell r="F67">
            <v>898256.51</v>
          </cell>
          <cell r="G67">
            <v>176921.76</v>
          </cell>
        </row>
        <row r="68">
          <cell r="A68"/>
          <cell r="B68"/>
          <cell r="C68"/>
          <cell r="D68"/>
          <cell r="E68"/>
          <cell r="F68"/>
          <cell r="G68"/>
        </row>
        <row r="69">
          <cell r="A69" t="str">
            <v>EE246</v>
          </cell>
          <cell r="B69" t="str">
            <v>Hollesley Primary School</v>
          </cell>
          <cell r="C69"/>
          <cell r="D69">
            <v>0</v>
          </cell>
          <cell r="E69">
            <v>494319.47999999981</v>
          </cell>
          <cell r="F69">
            <v>689778.71</v>
          </cell>
          <cell r="G69">
            <v>195459.22999999998</v>
          </cell>
        </row>
        <row r="70">
          <cell r="A70"/>
          <cell r="B70"/>
          <cell r="C70"/>
          <cell r="D70"/>
          <cell r="E70"/>
          <cell r="F70"/>
          <cell r="G70"/>
        </row>
        <row r="71">
          <cell r="A71" t="str">
            <v>EE258</v>
          </cell>
          <cell r="B71" t="str">
            <v>Clifford Road Primary School</v>
          </cell>
          <cell r="C71"/>
          <cell r="D71">
            <v>-11022.86</v>
          </cell>
          <cell r="E71">
            <v>1793551.9800000014</v>
          </cell>
          <cell r="F71">
            <v>1702042</v>
          </cell>
          <cell r="G71">
            <v>-91509.980000000069</v>
          </cell>
        </row>
        <row r="72">
          <cell r="A72"/>
          <cell r="B72"/>
          <cell r="C72"/>
          <cell r="D72"/>
          <cell r="E72"/>
          <cell r="F72"/>
          <cell r="G72"/>
        </row>
        <row r="73">
          <cell r="A73" t="str">
            <v>EE259</v>
          </cell>
          <cell r="B73" t="str">
            <v>Dale Hall Community Primary Sc</v>
          </cell>
          <cell r="C73"/>
          <cell r="D73">
            <v>-196.67999999999938</v>
          </cell>
          <cell r="E73">
            <v>1795469.8900000004</v>
          </cell>
          <cell r="F73">
            <v>1629084.35</v>
          </cell>
          <cell r="G73">
            <v>-166385.54</v>
          </cell>
        </row>
        <row r="74">
          <cell r="A74"/>
          <cell r="B74"/>
          <cell r="C74"/>
          <cell r="D74"/>
          <cell r="E74"/>
          <cell r="F74"/>
          <cell r="G74"/>
        </row>
        <row r="75">
          <cell r="A75" t="str">
            <v>EE266</v>
          </cell>
          <cell r="B75" t="str">
            <v>Highfield Nursery</v>
          </cell>
          <cell r="C75"/>
          <cell r="D75">
            <v>-92017.29</v>
          </cell>
          <cell r="E75">
            <v>3982.3500000000258</v>
          </cell>
          <cell r="F75">
            <v>259209.25</v>
          </cell>
          <cell r="G75">
            <v>255226.89999999997</v>
          </cell>
        </row>
        <row r="76">
          <cell r="A76"/>
          <cell r="B76"/>
          <cell r="C76"/>
          <cell r="D76"/>
          <cell r="E76"/>
          <cell r="F76"/>
          <cell r="G76"/>
        </row>
        <row r="77">
          <cell r="A77" t="str">
            <v>EE273</v>
          </cell>
          <cell r="B77" t="str">
            <v>Ravenswood Primary School</v>
          </cell>
          <cell r="C77"/>
          <cell r="D77">
            <v>28755.770000000004</v>
          </cell>
          <cell r="E77">
            <v>1960162.8999999985</v>
          </cell>
          <cell r="F77">
            <v>2199675.1799999997</v>
          </cell>
          <cell r="G77">
            <v>239512.27999999997</v>
          </cell>
        </row>
        <row r="78">
          <cell r="A78"/>
          <cell r="B78"/>
          <cell r="C78"/>
          <cell r="D78"/>
          <cell r="E78"/>
          <cell r="F78"/>
          <cell r="G78"/>
        </row>
        <row r="79">
          <cell r="A79" t="str">
            <v>EE275</v>
          </cell>
          <cell r="B79" t="str">
            <v>Ranelagh Primary School</v>
          </cell>
          <cell r="C79"/>
          <cell r="D79">
            <v>-3232.46</v>
          </cell>
          <cell r="E79">
            <v>1487437.3599999992</v>
          </cell>
          <cell r="F79">
            <v>1602534.25</v>
          </cell>
          <cell r="G79">
            <v>115096.89000000001</v>
          </cell>
        </row>
        <row r="80">
          <cell r="A80"/>
          <cell r="B80"/>
          <cell r="C80"/>
          <cell r="D80"/>
          <cell r="E80"/>
          <cell r="F80"/>
          <cell r="G80"/>
        </row>
        <row r="81">
          <cell r="A81" t="str">
            <v>EE307</v>
          </cell>
          <cell r="B81" t="str">
            <v>Cedarwood Primary School</v>
          </cell>
          <cell r="C81"/>
          <cell r="D81">
            <v>14608.82</v>
          </cell>
          <cell r="E81">
            <v>1733899.5399999986</v>
          </cell>
          <cell r="F81">
            <v>1914712.58</v>
          </cell>
          <cell r="G81">
            <v>180813.04000000004</v>
          </cell>
        </row>
        <row r="82">
          <cell r="A82"/>
          <cell r="B82"/>
          <cell r="C82"/>
          <cell r="D82"/>
          <cell r="E82"/>
          <cell r="F82"/>
          <cell r="G82"/>
        </row>
        <row r="83">
          <cell r="A83" t="str">
            <v>EE309</v>
          </cell>
          <cell r="B83" t="str">
            <v>Heath Primary School</v>
          </cell>
          <cell r="C83"/>
          <cell r="D83">
            <v>-21336.75</v>
          </cell>
          <cell r="E83">
            <v>2309116.640000002</v>
          </cell>
          <cell r="F83">
            <v>3010221.54</v>
          </cell>
          <cell r="G83">
            <v>701104.89999999991</v>
          </cell>
        </row>
        <row r="84">
          <cell r="A84"/>
          <cell r="B84"/>
          <cell r="C84"/>
          <cell r="D84"/>
          <cell r="E84"/>
          <cell r="F84"/>
          <cell r="G84"/>
        </row>
        <row r="85">
          <cell r="A85" t="str">
            <v>EE310</v>
          </cell>
          <cell r="B85" t="str">
            <v>Bealings School</v>
          </cell>
          <cell r="C85"/>
          <cell r="D85">
            <v>0</v>
          </cell>
          <cell r="E85">
            <v>521171.36999999959</v>
          </cell>
          <cell r="F85">
            <v>591282.44999999995</v>
          </cell>
          <cell r="G85">
            <v>70111.079999999973</v>
          </cell>
        </row>
        <row r="86">
          <cell r="A86"/>
          <cell r="B86"/>
          <cell r="C86"/>
          <cell r="D86"/>
          <cell r="E86"/>
          <cell r="F86"/>
          <cell r="G86"/>
        </row>
        <row r="87">
          <cell r="A87" t="str">
            <v>EE311</v>
          </cell>
          <cell r="B87" t="str">
            <v>Birchwood Primary School</v>
          </cell>
          <cell r="C87"/>
          <cell r="D87">
            <v>-3093.99</v>
          </cell>
          <cell r="E87">
            <v>881362.27000000037</v>
          </cell>
          <cell r="F87">
            <v>1059681.25</v>
          </cell>
          <cell r="G87">
            <v>178318.98000000004</v>
          </cell>
        </row>
        <row r="88">
          <cell r="A88"/>
          <cell r="B88"/>
          <cell r="C88"/>
          <cell r="D88"/>
          <cell r="E88"/>
          <cell r="F88"/>
          <cell r="G88"/>
        </row>
        <row r="89">
          <cell r="A89" t="str">
            <v>EE313</v>
          </cell>
          <cell r="B89" t="str">
            <v>Gorseland Primary School</v>
          </cell>
          <cell r="C89"/>
          <cell r="D89">
            <v>-12043.650000000001</v>
          </cell>
          <cell r="E89">
            <v>2074325.6900000013</v>
          </cell>
          <cell r="F89">
            <v>2483597.75</v>
          </cell>
          <cell r="G89">
            <v>409272.06000000006</v>
          </cell>
        </row>
        <row r="90">
          <cell r="A90"/>
          <cell r="B90"/>
          <cell r="C90"/>
          <cell r="D90"/>
          <cell r="E90"/>
          <cell r="F90"/>
          <cell r="G90"/>
        </row>
        <row r="91">
          <cell r="A91" t="str">
            <v>EE314</v>
          </cell>
          <cell r="B91" t="str">
            <v>Melton Primary School</v>
          </cell>
          <cell r="C91"/>
          <cell r="D91">
            <v>0</v>
          </cell>
          <cell r="E91">
            <v>691630.9100000005</v>
          </cell>
          <cell r="F91">
            <v>836442.53</v>
          </cell>
          <cell r="G91">
            <v>144811.61999999997</v>
          </cell>
        </row>
        <row r="92">
          <cell r="A92"/>
          <cell r="B92"/>
          <cell r="C92"/>
          <cell r="D92"/>
          <cell r="E92"/>
          <cell r="F92"/>
          <cell r="G92"/>
        </row>
        <row r="93">
          <cell r="A93" t="str">
            <v>EE324</v>
          </cell>
          <cell r="B93" t="str">
            <v>Somersham Primary School</v>
          </cell>
          <cell r="C93"/>
          <cell r="D93">
            <v>1125.5399999999997</v>
          </cell>
          <cell r="E93">
            <v>484458.21999999956</v>
          </cell>
          <cell r="F93">
            <v>586098.75</v>
          </cell>
          <cell r="G93">
            <v>101640.53000000009</v>
          </cell>
        </row>
        <row r="94">
          <cell r="A94"/>
          <cell r="B94"/>
          <cell r="C94"/>
          <cell r="D94"/>
          <cell r="E94"/>
          <cell r="F94"/>
          <cell r="G94"/>
        </row>
        <row r="95">
          <cell r="A95" t="str">
            <v>EE327</v>
          </cell>
          <cell r="B95" t="str">
            <v>Stratford St Mary Primary Scho</v>
          </cell>
          <cell r="C95"/>
          <cell r="D95">
            <v>-1200</v>
          </cell>
          <cell r="E95">
            <v>463178.4699999998</v>
          </cell>
          <cell r="F95">
            <v>624836.72</v>
          </cell>
          <cell r="G95">
            <v>161658.24999999997</v>
          </cell>
        </row>
        <row r="96">
          <cell r="A96"/>
          <cell r="B96"/>
          <cell r="C96"/>
          <cell r="D96"/>
          <cell r="E96"/>
          <cell r="F96"/>
          <cell r="G96"/>
        </row>
        <row r="97">
          <cell r="A97" t="str">
            <v>EE331</v>
          </cell>
          <cell r="B97" t="str">
            <v>Tattingstone CEVCP School</v>
          </cell>
          <cell r="C97"/>
          <cell r="D97">
            <v>0</v>
          </cell>
          <cell r="E97">
            <v>370419.78000000009</v>
          </cell>
          <cell r="F97">
            <v>490185.99</v>
          </cell>
          <cell r="G97">
            <v>119766.21</v>
          </cell>
        </row>
        <row r="98">
          <cell r="A98"/>
          <cell r="B98"/>
          <cell r="C98"/>
          <cell r="D98"/>
          <cell r="E98"/>
          <cell r="F98"/>
          <cell r="G98"/>
        </row>
        <row r="99">
          <cell r="A99" t="str">
            <v>EE332</v>
          </cell>
          <cell r="B99" t="str">
            <v>Trimley St Martin Primary Scho</v>
          </cell>
          <cell r="C99"/>
          <cell r="D99">
            <v>-4805.09</v>
          </cell>
          <cell r="E99">
            <v>773288.24999999988</v>
          </cell>
          <cell r="F99">
            <v>971982.62000000011</v>
          </cell>
          <cell r="G99">
            <v>198694.36999999997</v>
          </cell>
        </row>
        <row r="100">
          <cell r="A100"/>
          <cell r="B100"/>
          <cell r="C100"/>
          <cell r="D100"/>
          <cell r="E100"/>
          <cell r="F100"/>
          <cell r="G100"/>
        </row>
        <row r="101">
          <cell r="A101" t="str">
            <v>EE333</v>
          </cell>
          <cell r="B101" t="str">
            <v>Trimley St Mary Primary School</v>
          </cell>
          <cell r="C101"/>
          <cell r="D101">
            <v>8516.76</v>
          </cell>
          <cell r="E101">
            <v>1631305.1500000004</v>
          </cell>
          <cell r="F101">
            <v>1834608.5700000003</v>
          </cell>
          <cell r="G101">
            <v>203303.42000000004</v>
          </cell>
        </row>
        <row r="102">
          <cell r="A102"/>
          <cell r="B102"/>
          <cell r="C102"/>
          <cell r="D102"/>
          <cell r="E102"/>
          <cell r="F102"/>
          <cell r="G102"/>
        </row>
        <row r="103">
          <cell r="A103" t="str">
            <v>EE337</v>
          </cell>
          <cell r="B103" t="str">
            <v>Waldringfield Primary School</v>
          </cell>
          <cell r="C103"/>
          <cell r="D103">
            <v>0</v>
          </cell>
          <cell r="E103">
            <v>441567.08000000013</v>
          </cell>
          <cell r="F103">
            <v>705129.76</v>
          </cell>
          <cell r="G103">
            <v>263562.68000000011</v>
          </cell>
        </row>
        <row r="104">
          <cell r="A104"/>
          <cell r="B104"/>
          <cell r="C104"/>
          <cell r="D104"/>
          <cell r="E104"/>
          <cell r="F104"/>
          <cell r="G104"/>
        </row>
        <row r="105">
          <cell r="A105" t="str">
            <v>EE339</v>
          </cell>
          <cell r="B105" t="str">
            <v>Witnesham Primary School</v>
          </cell>
          <cell r="C105"/>
          <cell r="D105">
            <v>-10794.130000000001</v>
          </cell>
          <cell r="E105">
            <v>867935.75000000058</v>
          </cell>
          <cell r="F105">
            <v>1161006.71</v>
          </cell>
          <cell r="G105">
            <v>293070.96000000002</v>
          </cell>
        </row>
        <row r="106">
          <cell r="A106"/>
          <cell r="B106"/>
          <cell r="C106"/>
          <cell r="D106"/>
          <cell r="E106"/>
          <cell r="F106"/>
          <cell r="G106"/>
        </row>
        <row r="107">
          <cell r="A107" t="str">
            <v>EE341</v>
          </cell>
          <cell r="B107" t="str">
            <v>Sandlings Primary School</v>
          </cell>
          <cell r="C107"/>
          <cell r="D107">
            <v>0</v>
          </cell>
          <cell r="E107">
            <v>505060.0400000001</v>
          </cell>
          <cell r="F107">
            <v>636989.05000000005</v>
          </cell>
          <cell r="G107">
            <v>131929.01000000004</v>
          </cell>
        </row>
        <row r="108">
          <cell r="A108"/>
          <cell r="B108"/>
          <cell r="C108"/>
          <cell r="D108"/>
          <cell r="E108"/>
          <cell r="F108"/>
          <cell r="G108"/>
        </row>
        <row r="109">
          <cell r="A109" t="str">
            <v>EE342</v>
          </cell>
          <cell r="B109" t="str">
            <v>Woodbridge Primary School</v>
          </cell>
          <cell r="C109"/>
          <cell r="D109">
            <v>0</v>
          </cell>
          <cell r="E109">
            <v>908299.55999999982</v>
          </cell>
          <cell r="F109">
            <v>961679.98</v>
          </cell>
          <cell r="G109">
            <v>53380.420000000013</v>
          </cell>
        </row>
        <row r="110">
          <cell r="A110"/>
          <cell r="B110"/>
          <cell r="C110"/>
          <cell r="D110"/>
          <cell r="E110"/>
          <cell r="F110"/>
          <cell r="G110"/>
        </row>
        <row r="111">
          <cell r="A111" t="str">
            <v>EE343</v>
          </cell>
          <cell r="B111" t="str">
            <v>Kyson Primary School</v>
          </cell>
          <cell r="C111"/>
          <cell r="D111">
            <v>-3568.7199999999993</v>
          </cell>
          <cell r="E111">
            <v>1647463.0499999982</v>
          </cell>
          <cell r="F111">
            <v>1688614.1099999999</v>
          </cell>
          <cell r="G111">
            <v>41151.059999999881</v>
          </cell>
        </row>
        <row r="112">
          <cell r="A112"/>
          <cell r="B112"/>
          <cell r="C112"/>
          <cell r="D112"/>
          <cell r="E112"/>
          <cell r="F112"/>
          <cell r="G112"/>
        </row>
        <row r="113">
          <cell r="A113" t="str">
            <v>EE370</v>
          </cell>
          <cell r="B113" t="str">
            <v>Northgate High School</v>
          </cell>
          <cell r="C113"/>
          <cell r="D113">
            <v>2290518.7400000002</v>
          </cell>
          <cell r="E113">
            <v>9366290.8899999987</v>
          </cell>
          <cell r="F113">
            <v>10057111.800000001</v>
          </cell>
          <cell r="G113">
            <v>690820.90999999922</v>
          </cell>
        </row>
        <row r="114">
          <cell r="A114"/>
          <cell r="B114"/>
          <cell r="C114"/>
          <cell r="D114"/>
          <cell r="E114"/>
          <cell r="F114"/>
          <cell r="G114"/>
        </row>
        <row r="115">
          <cell r="A115" t="str">
            <v>EE400</v>
          </cell>
          <cell r="B115" t="str">
            <v>Acton C of E VC Primary School</v>
          </cell>
          <cell r="C115"/>
          <cell r="D115">
            <v>1755.8099999999995</v>
          </cell>
          <cell r="E115">
            <v>704410.16000000027</v>
          </cell>
          <cell r="F115">
            <v>807122.12</v>
          </cell>
          <cell r="G115">
            <v>102711.96</v>
          </cell>
        </row>
        <row r="116">
          <cell r="A116"/>
          <cell r="B116"/>
          <cell r="C116"/>
          <cell r="D116"/>
          <cell r="E116"/>
          <cell r="F116"/>
          <cell r="G116"/>
        </row>
        <row r="117">
          <cell r="A117" t="str">
            <v>EE405</v>
          </cell>
          <cell r="B117" t="str">
            <v>Barnham C of E VCP School</v>
          </cell>
          <cell r="C117"/>
          <cell r="D117">
            <v>7632.5399999999972</v>
          </cell>
          <cell r="E117">
            <v>680948.3000000004</v>
          </cell>
          <cell r="F117">
            <v>753002.75</v>
          </cell>
          <cell r="G117">
            <v>72054.449999999968</v>
          </cell>
        </row>
        <row r="118">
          <cell r="A118"/>
          <cell r="B118"/>
          <cell r="C118"/>
          <cell r="D118"/>
          <cell r="E118"/>
          <cell r="F118"/>
          <cell r="G118"/>
        </row>
        <row r="119">
          <cell r="A119" t="str">
            <v>EE406</v>
          </cell>
          <cell r="B119" t="str">
            <v>Barningham C of E VCP School</v>
          </cell>
          <cell r="C119"/>
          <cell r="D119">
            <v>0</v>
          </cell>
          <cell r="E119">
            <v>552809.98000000021</v>
          </cell>
          <cell r="F119">
            <v>609776.6</v>
          </cell>
          <cell r="G119">
            <v>56966.62</v>
          </cell>
        </row>
        <row r="120">
          <cell r="A120"/>
          <cell r="B120"/>
          <cell r="C120"/>
          <cell r="D120"/>
          <cell r="E120"/>
          <cell r="F120"/>
          <cell r="G120"/>
        </row>
        <row r="121">
          <cell r="A121" t="str">
            <v>EE407</v>
          </cell>
          <cell r="B121" t="str">
            <v>Barrow C of E VCP School</v>
          </cell>
          <cell r="C121"/>
          <cell r="D121">
            <v>6500</v>
          </cell>
          <cell r="E121">
            <v>830657.26999999967</v>
          </cell>
          <cell r="F121">
            <v>945109.44</v>
          </cell>
          <cell r="G121">
            <v>114452.16999999993</v>
          </cell>
        </row>
        <row r="122">
          <cell r="A122"/>
          <cell r="B122"/>
          <cell r="C122"/>
          <cell r="D122"/>
          <cell r="E122"/>
          <cell r="F122"/>
          <cell r="G122"/>
        </row>
        <row r="123">
          <cell r="A123" t="str">
            <v>EE409</v>
          </cell>
          <cell r="B123" t="str">
            <v>Boxford C of E VCP School</v>
          </cell>
          <cell r="C123"/>
          <cell r="D123">
            <v>-6288.48</v>
          </cell>
          <cell r="E123">
            <v>782222.12999999989</v>
          </cell>
          <cell r="F123">
            <v>880017.78</v>
          </cell>
          <cell r="G123">
            <v>97795.650000000023</v>
          </cell>
        </row>
        <row r="124">
          <cell r="A124"/>
          <cell r="B124"/>
          <cell r="C124"/>
          <cell r="D124"/>
          <cell r="E124"/>
          <cell r="F124"/>
          <cell r="G124"/>
        </row>
        <row r="125">
          <cell r="A125" t="str">
            <v>EE412</v>
          </cell>
          <cell r="B125" t="str">
            <v>Bures C of E VCP School</v>
          </cell>
          <cell r="C125"/>
          <cell r="D125">
            <v>472.77999999999975</v>
          </cell>
          <cell r="E125">
            <v>844835.34000000032</v>
          </cell>
          <cell r="F125">
            <v>919896.60999999987</v>
          </cell>
          <cell r="G125">
            <v>75061.270000000033</v>
          </cell>
        </row>
        <row r="126">
          <cell r="A126"/>
          <cell r="B126"/>
          <cell r="C126"/>
          <cell r="D126"/>
          <cell r="E126"/>
          <cell r="F126"/>
          <cell r="G126"/>
        </row>
        <row r="127">
          <cell r="A127" t="str">
            <v>EE415</v>
          </cell>
          <cell r="B127" t="str">
            <v>Guildhall Feoffment Community</v>
          </cell>
          <cell r="C127"/>
          <cell r="D127">
            <v>0</v>
          </cell>
          <cell r="E127">
            <v>1333008.0799999996</v>
          </cell>
          <cell r="F127">
            <v>1867238.25</v>
          </cell>
          <cell r="G127">
            <v>534230.16999999993</v>
          </cell>
        </row>
        <row r="128">
          <cell r="A128"/>
          <cell r="B128"/>
          <cell r="C128"/>
          <cell r="D128"/>
          <cell r="E128"/>
          <cell r="F128"/>
          <cell r="G128"/>
        </row>
        <row r="129">
          <cell r="A129" t="str">
            <v>EE418</v>
          </cell>
          <cell r="B129" t="str">
            <v>Sebert Wood Community Primary</v>
          </cell>
          <cell r="C129"/>
          <cell r="D129">
            <v>-33393.040000000001</v>
          </cell>
          <cell r="E129">
            <v>1755611.4899999998</v>
          </cell>
          <cell r="F129">
            <v>2016662.25</v>
          </cell>
          <cell r="G129">
            <v>261050.76</v>
          </cell>
        </row>
        <row r="130">
          <cell r="A130"/>
          <cell r="B130"/>
          <cell r="C130"/>
          <cell r="D130"/>
          <cell r="E130"/>
          <cell r="F130"/>
          <cell r="G130"/>
        </row>
        <row r="131">
          <cell r="A131" t="str">
            <v>EE422</v>
          </cell>
          <cell r="B131" t="str">
            <v>Sextons Manor Community Prima</v>
          </cell>
          <cell r="C131"/>
          <cell r="D131">
            <v>5100</v>
          </cell>
          <cell r="E131">
            <v>813581.13999999978</v>
          </cell>
          <cell r="F131">
            <v>911684.03</v>
          </cell>
          <cell r="G131">
            <v>98102.889999999985</v>
          </cell>
        </row>
        <row r="132">
          <cell r="A132"/>
          <cell r="B132"/>
          <cell r="C132"/>
          <cell r="D132"/>
          <cell r="E132"/>
          <cell r="F132"/>
          <cell r="G132"/>
        </row>
        <row r="133">
          <cell r="A133" t="str">
            <v>EE424</v>
          </cell>
          <cell r="B133" t="str">
            <v>Westgate Community Primary Sch</v>
          </cell>
          <cell r="C133"/>
          <cell r="D133">
            <v>1273.7299999999989</v>
          </cell>
          <cell r="E133">
            <v>1381474.08</v>
          </cell>
          <cell r="F133">
            <v>1553228.1099999999</v>
          </cell>
          <cell r="G133">
            <v>171754.02999999997</v>
          </cell>
        </row>
        <row r="134">
          <cell r="A134"/>
          <cell r="B134"/>
          <cell r="C134"/>
          <cell r="D134"/>
          <cell r="E134"/>
          <cell r="F134"/>
          <cell r="G134"/>
        </row>
        <row r="135">
          <cell r="A135" t="str">
            <v>EE426</v>
          </cell>
          <cell r="B135" t="str">
            <v>Cavendish C of E VCP School</v>
          </cell>
          <cell r="C135"/>
          <cell r="D135">
            <v>-165.88000000000011</v>
          </cell>
          <cell r="E135">
            <v>428380.46000000025</v>
          </cell>
          <cell r="F135">
            <v>567715.22</v>
          </cell>
          <cell r="G135">
            <v>139334.75999999998</v>
          </cell>
        </row>
        <row r="136">
          <cell r="A136"/>
          <cell r="B136"/>
          <cell r="C136"/>
          <cell r="D136"/>
          <cell r="E136"/>
          <cell r="F136"/>
          <cell r="G136"/>
        </row>
        <row r="137">
          <cell r="A137" t="str">
            <v>EE430</v>
          </cell>
          <cell r="B137" t="str">
            <v>Cockfield C of E VCP School</v>
          </cell>
          <cell r="C137"/>
          <cell r="D137">
            <v>0</v>
          </cell>
          <cell r="E137">
            <v>412421.75000000017</v>
          </cell>
          <cell r="F137">
            <v>552781.25</v>
          </cell>
          <cell r="G137">
            <v>140359.5</v>
          </cell>
        </row>
        <row r="138">
          <cell r="A138"/>
          <cell r="B138"/>
          <cell r="C138"/>
          <cell r="D138"/>
          <cell r="E138"/>
          <cell r="F138"/>
          <cell r="G138"/>
        </row>
        <row r="139">
          <cell r="A139" t="str">
            <v>EE432</v>
          </cell>
          <cell r="B139" t="str">
            <v>Creeting St Mary C of E VAP Sc</v>
          </cell>
          <cell r="C139"/>
          <cell r="D139">
            <v>0</v>
          </cell>
          <cell r="E139">
            <v>508152.42</v>
          </cell>
          <cell r="F139">
            <v>552339</v>
          </cell>
          <cell r="G139">
            <v>44186.579999999994</v>
          </cell>
        </row>
        <row r="140">
          <cell r="A140"/>
          <cell r="B140"/>
          <cell r="C140"/>
          <cell r="D140"/>
          <cell r="E140"/>
          <cell r="F140"/>
          <cell r="G140"/>
        </row>
        <row r="141">
          <cell r="A141" t="str">
            <v>EE436</v>
          </cell>
          <cell r="B141" t="str">
            <v>Elmswell Community Primary Sch</v>
          </cell>
          <cell r="C141"/>
          <cell r="D141">
            <v>10000</v>
          </cell>
          <cell r="E141">
            <v>1137164.2499999998</v>
          </cell>
          <cell r="F141">
            <v>1487632.8</v>
          </cell>
          <cell r="G141">
            <v>350468.54999999993</v>
          </cell>
        </row>
        <row r="142">
          <cell r="A142"/>
          <cell r="B142"/>
          <cell r="C142"/>
          <cell r="D142"/>
          <cell r="E142"/>
          <cell r="F142"/>
          <cell r="G142"/>
        </row>
        <row r="143">
          <cell r="A143" t="str">
            <v>EE443</v>
          </cell>
          <cell r="B143" t="str">
            <v>Pot Kiln Primary School</v>
          </cell>
          <cell r="C143"/>
          <cell r="D143">
            <v>-10641.150000000001</v>
          </cell>
          <cell r="E143">
            <v>1333325.8400000001</v>
          </cell>
          <cell r="F143">
            <v>1283256.68</v>
          </cell>
          <cell r="G143">
            <v>-50069.160000000025</v>
          </cell>
        </row>
        <row r="144">
          <cell r="A144"/>
          <cell r="B144"/>
          <cell r="C144"/>
          <cell r="D144"/>
          <cell r="E144"/>
          <cell r="F144"/>
          <cell r="G144"/>
        </row>
        <row r="145">
          <cell r="A145" t="str">
            <v>EE444</v>
          </cell>
          <cell r="B145" t="str">
            <v>Great Finborough C of E VCP Sc</v>
          </cell>
          <cell r="C145"/>
          <cell r="D145">
            <v>0</v>
          </cell>
          <cell r="E145">
            <v>622565.05999999982</v>
          </cell>
          <cell r="F145">
            <v>662497.16</v>
          </cell>
          <cell r="G145">
            <v>39932.099999999977</v>
          </cell>
        </row>
        <row r="146">
          <cell r="A146"/>
          <cell r="B146"/>
          <cell r="C146"/>
          <cell r="D146"/>
          <cell r="E146"/>
          <cell r="F146"/>
          <cell r="G146"/>
        </row>
        <row r="147">
          <cell r="A147" t="str">
            <v>EE445</v>
          </cell>
          <cell r="B147" t="str">
            <v>Great Waldingfield C of E VCP</v>
          </cell>
          <cell r="C147"/>
          <cell r="D147">
            <v>0</v>
          </cell>
          <cell r="E147">
            <v>844064.43000000017</v>
          </cell>
          <cell r="F147">
            <v>995998.39999999991</v>
          </cell>
          <cell r="G147">
            <v>151933.96999999997</v>
          </cell>
        </row>
        <row r="148">
          <cell r="A148"/>
          <cell r="B148"/>
          <cell r="C148"/>
          <cell r="D148"/>
          <cell r="E148"/>
          <cell r="F148"/>
          <cell r="G148"/>
        </row>
        <row r="149">
          <cell r="A149" t="str">
            <v>EE451</v>
          </cell>
          <cell r="B149" t="str">
            <v>New Cangle Community Primary S</v>
          </cell>
          <cell r="C149"/>
          <cell r="D149">
            <v>0</v>
          </cell>
          <cell r="E149">
            <v>843068.59000000008</v>
          </cell>
          <cell r="F149">
            <v>923530.22</v>
          </cell>
          <cell r="G149">
            <v>80461.630000000034</v>
          </cell>
        </row>
        <row r="150">
          <cell r="A150"/>
          <cell r="B150"/>
          <cell r="C150"/>
          <cell r="D150"/>
          <cell r="E150"/>
          <cell r="F150"/>
          <cell r="G150"/>
        </row>
        <row r="151">
          <cell r="A151" t="str">
            <v>EE457</v>
          </cell>
          <cell r="B151" t="str">
            <v>Honington C of E VCP School</v>
          </cell>
          <cell r="C151"/>
          <cell r="D151">
            <v>-13301.62</v>
          </cell>
          <cell r="E151">
            <v>782969.78000000026</v>
          </cell>
          <cell r="F151">
            <v>870330.12000000011</v>
          </cell>
          <cell r="G151">
            <v>87360.340000000026</v>
          </cell>
        </row>
        <row r="152">
          <cell r="A152"/>
          <cell r="B152"/>
          <cell r="C152"/>
          <cell r="D152"/>
          <cell r="E152"/>
          <cell r="F152"/>
          <cell r="G152"/>
        </row>
        <row r="153">
          <cell r="A153" t="str">
            <v>EE458</v>
          </cell>
          <cell r="B153" t="str">
            <v>Hopton C of E VCP School</v>
          </cell>
          <cell r="C153"/>
          <cell r="D153">
            <v>0</v>
          </cell>
          <cell r="E153">
            <v>454787.54999999958</v>
          </cell>
          <cell r="F153">
            <v>631643.85</v>
          </cell>
          <cell r="G153">
            <v>176856.3</v>
          </cell>
        </row>
        <row r="154">
          <cell r="A154"/>
          <cell r="B154"/>
          <cell r="C154"/>
          <cell r="D154"/>
          <cell r="E154"/>
          <cell r="F154"/>
          <cell r="G154"/>
        </row>
        <row r="155">
          <cell r="A155" t="str">
            <v>EE460</v>
          </cell>
          <cell r="B155" t="str">
            <v>Hundon Community Primary Schoo</v>
          </cell>
          <cell r="C155"/>
          <cell r="D155">
            <v>5318</v>
          </cell>
          <cell r="E155">
            <v>860523.19000000006</v>
          </cell>
          <cell r="F155">
            <v>1288051.8500000001</v>
          </cell>
          <cell r="G155">
            <v>427528.65999999992</v>
          </cell>
        </row>
        <row r="156">
          <cell r="A156"/>
          <cell r="B156"/>
          <cell r="C156"/>
          <cell r="D156"/>
          <cell r="E156"/>
          <cell r="F156"/>
          <cell r="G156"/>
        </row>
        <row r="157">
          <cell r="A157" t="str">
            <v>EE461</v>
          </cell>
          <cell r="B157" t="str">
            <v>Ickworth Park Primary School</v>
          </cell>
          <cell r="C157"/>
          <cell r="D157">
            <v>-1946.7699999999995</v>
          </cell>
          <cell r="E157">
            <v>783940.65000000026</v>
          </cell>
          <cell r="F157">
            <v>856223.07000000007</v>
          </cell>
          <cell r="G157">
            <v>72282.419999999969</v>
          </cell>
        </row>
        <row r="158">
          <cell r="A158"/>
          <cell r="B158"/>
          <cell r="C158"/>
          <cell r="D158"/>
          <cell r="E158"/>
          <cell r="F158"/>
          <cell r="G158"/>
        </row>
        <row r="159">
          <cell r="A159" t="str">
            <v>EE466</v>
          </cell>
          <cell r="B159" t="str">
            <v>Lakenheath Community Primary S</v>
          </cell>
          <cell r="C159"/>
          <cell r="D159">
            <v>-345.17000000000007</v>
          </cell>
          <cell r="E159">
            <v>1183371.48</v>
          </cell>
          <cell r="F159">
            <v>1374227.09</v>
          </cell>
          <cell r="G159">
            <v>190855.6100000001</v>
          </cell>
        </row>
        <row r="160">
          <cell r="A160"/>
          <cell r="B160"/>
          <cell r="C160"/>
          <cell r="D160"/>
          <cell r="E160"/>
          <cell r="F160"/>
          <cell r="G160"/>
        </row>
        <row r="161">
          <cell r="A161" t="str">
            <v>EE467</v>
          </cell>
          <cell r="B161" t="str">
            <v>Lavenham Community Primary Sch</v>
          </cell>
          <cell r="C161"/>
          <cell r="D161">
            <v>0</v>
          </cell>
          <cell r="E161">
            <v>517260.25000000017</v>
          </cell>
          <cell r="F161">
            <v>773173.23</v>
          </cell>
          <cell r="G161">
            <v>255912.98000000004</v>
          </cell>
        </row>
        <row r="162">
          <cell r="A162"/>
          <cell r="B162"/>
          <cell r="C162"/>
          <cell r="D162"/>
          <cell r="E162"/>
          <cell r="F162"/>
          <cell r="G162"/>
        </row>
        <row r="163">
          <cell r="A163" t="str">
            <v>EE468</v>
          </cell>
          <cell r="B163" t="str">
            <v>All Saints C of E VCP School,</v>
          </cell>
          <cell r="C163"/>
          <cell r="D163">
            <v>5600</v>
          </cell>
          <cell r="E163">
            <v>623323.17000000016</v>
          </cell>
          <cell r="F163">
            <v>894113.67999999993</v>
          </cell>
          <cell r="G163">
            <v>270790.51</v>
          </cell>
        </row>
        <row r="164">
          <cell r="A164"/>
          <cell r="B164"/>
          <cell r="C164"/>
          <cell r="D164"/>
          <cell r="E164"/>
          <cell r="F164"/>
          <cell r="G164"/>
        </row>
        <row r="165">
          <cell r="A165" t="str">
            <v>EE478</v>
          </cell>
          <cell r="B165" t="str">
            <v>Moulton C of E VCP School</v>
          </cell>
          <cell r="C165"/>
          <cell r="D165">
            <v>0</v>
          </cell>
          <cell r="E165">
            <v>876455.12999999977</v>
          </cell>
          <cell r="F165">
            <v>944542.91000000015</v>
          </cell>
          <cell r="G165">
            <v>68087.780000000028</v>
          </cell>
        </row>
        <row r="166">
          <cell r="A166"/>
          <cell r="B166"/>
          <cell r="C166"/>
          <cell r="D166"/>
          <cell r="E166"/>
          <cell r="F166"/>
          <cell r="G166"/>
        </row>
        <row r="167">
          <cell r="A167" t="str">
            <v>EE479</v>
          </cell>
          <cell r="B167" t="str">
            <v>Nayland Primary School</v>
          </cell>
          <cell r="C167"/>
          <cell r="D167">
            <v>7907.9300000000012</v>
          </cell>
          <cell r="E167">
            <v>873122.36999999988</v>
          </cell>
          <cell r="F167">
            <v>1009883.44</v>
          </cell>
          <cell r="G167">
            <v>136761.07000000004</v>
          </cell>
        </row>
        <row r="168">
          <cell r="A168"/>
          <cell r="B168"/>
          <cell r="C168"/>
          <cell r="D168"/>
          <cell r="E168"/>
          <cell r="F168"/>
          <cell r="G168"/>
        </row>
        <row r="169">
          <cell r="A169" t="str">
            <v>EE482</v>
          </cell>
          <cell r="B169" t="str">
            <v>Exning Primary School</v>
          </cell>
          <cell r="C169"/>
          <cell r="D169">
            <v>-16586.82</v>
          </cell>
          <cell r="E169">
            <v>858760.47999999952</v>
          </cell>
          <cell r="F169">
            <v>1407470.97</v>
          </cell>
          <cell r="G169">
            <v>548710.49</v>
          </cell>
        </row>
        <row r="170">
          <cell r="A170"/>
          <cell r="B170"/>
          <cell r="C170"/>
          <cell r="D170"/>
          <cell r="E170"/>
          <cell r="F170"/>
          <cell r="G170"/>
        </row>
        <row r="171">
          <cell r="A171" t="str">
            <v>EE486</v>
          </cell>
          <cell r="B171" t="str">
            <v>Paddocks Primary School</v>
          </cell>
          <cell r="C171"/>
          <cell r="D171">
            <v>6415</v>
          </cell>
          <cell r="E171">
            <v>843249.97000000044</v>
          </cell>
          <cell r="F171">
            <v>1150101.8599999999</v>
          </cell>
          <cell r="G171">
            <v>306851.89</v>
          </cell>
        </row>
        <row r="172">
          <cell r="A172"/>
          <cell r="B172"/>
          <cell r="C172"/>
          <cell r="D172"/>
          <cell r="E172"/>
          <cell r="F172"/>
          <cell r="G172"/>
        </row>
        <row r="173">
          <cell r="A173" t="str">
            <v>EE488</v>
          </cell>
          <cell r="B173" t="str">
            <v>Norton C of E VCP School</v>
          </cell>
          <cell r="C173"/>
          <cell r="D173">
            <v>-2761.79</v>
          </cell>
          <cell r="E173">
            <v>897064.35</v>
          </cell>
          <cell r="F173">
            <v>1092135.76</v>
          </cell>
          <cell r="G173">
            <v>195071.40999999997</v>
          </cell>
        </row>
        <row r="174">
          <cell r="A174"/>
          <cell r="B174"/>
          <cell r="C174"/>
          <cell r="D174"/>
          <cell r="E174"/>
          <cell r="F174"/>
          <cell r="G174"/>
        </row>
        <row r="175">
          <cell r="A175" t="str">
            <v>EE495</v>
          </cell>
          <cell r="B175" t="str">
            <v>Risby C of E VCP School</v>
          </cell>
          <cell r="C175"/>
          <cell r="D175">
            <v>-10715.86</v>
          </cell>
          <cell r="E175">
            <v>824615.34000000043</v>
          </cell>
          <cell r="F175">
            <v>940999.73</v>
          </cell>
          <cell r="G175">
            <v>116384.38999999998</v>
          </cell>
        </row>
        <row r="176">
          <cell r="A176"/>
          <cell r="B176"/>
          <cell r="C176"/>
          <cell r="D176"/>
          <cell r="E176"/>
          <cell r="F176"/>
          <cell r="G176"/>
        </row>
        <row r="177">
          <cell r="A177" t="str">
            <v>EE499</v>
          </cell>
          <cell r="B177" t="str">
            <v>Stanton Community Primary Scho</v>
          </cell>
          <cell r="C177"/>
          <cell r="D177">
            <v>-3636.1299999999997</v>
          </cell>
          <cell r="E177">
            <v>893574.55000000051</v>
          </cell>
          <cell r="F177">
            <v>977558.87000000011</v>
          </cell>
          <cell r="G177">
            <v>83984.320000000036</v>
          </cell>
        </row>
        <row r="178">
          <cell r="A178"/>
          <cell r="B178"/>
          <cell r="C178"/>
          <cell r="D178"/>
          <cell r="E178"/>
          <cell r="F178"/>
          <cell r="G178"/>
        </row>
        <row r="179">
          <cell r="A179" t="str">
            <v>EE504</v>
          </cell>
          <cell r="B179" t="str">
            <v>Wood Ley Community Primary Sch</v>
          </cell>
          <cell r="C179"/>
          <cell r="D179">
            <v>4930.7799999999988</v>
          </cell>
          <cell r="E179">
            <v>1360297.5899999999</v>
          </cell>
          <cell r="F179">
            <v>1753181.97</v>
          </cell>
          <cell r="G179">
            <v>392884.38</v>
          </cell>
        </row>
        <row r="180">
          <cell r="A180"/>
          <cell r="B180"/>
          <cell r="C180"/>
          <cell r="D180"/>
          <cell r="E180"/>
          <cell r="F180"/>
          <cell r="G180"/>
        </row>
        <row r="181">
          <cell r="A181" t="str">
            <v>EE507</v>
          </cell>
          <cell r="B181" t="str">
            <v>St Gregory C of E VCP School</v>
          </cell>
          <cell r="C181"/>
          <cell r="D181">
            <v>-5876.24</v>
          </cell>
          <cell r="E181">
            <v>927332.42999999982</v>
          </cell>
          <cell r="F181">
            <v>966649.81</v>
          </cell>
          <cell r="G181">
            <v>39317.379999999968</v>
          </cell>
        </row>
        <row r="182">
          <cell r="A182"/>
          <cell r="B182"/>
          <cell r="C182"/>
          <cell r="D182"/>
          <cell r="E182"/>
          <cell r="F182"/>
          <cell r="G182"/>
        </row>
        <row r="183">
          <cell r="A183" t="str">
            <v>EE508</v>
          </cell>
          <cell r="B183" t="str">
            <v>Trinity CEVAP School</v>
          </cell>
          <cell r="C183"/>
          <cell r="D183">
            <v>6738</v>
          </cell>
          <cell r="E183">
            <v>689362.04999999993</v>
          </cell>
          <cell r="F183">
            <v>803816</v>
          </cell>
          <cell r="G183">
            <v>114453.95000000004</v>
          </cell>
        </row>
        <row r="184">
          <cell r="A184"/>
          <cell r="B184"/>
          <cell r="C184"/>
          <cell r="D184"/>
          <cell r="E184"/>
          <cell r="F184"/>
          <cell r="G184"/>
        </row>
        <row r="185">
          <cell r="A185" t="str">
            <v>EE517</v>
          </cell>
          <cell r="B185" t="str">
            <v>Walsham-Le-Willows C of E VCP</v>
          </cell>
          <cell r="C185"/>
          <cell r="D185">
            <v>-667.94000000000062</v>
          </cell>
          <cell r="E185">
            <v>562968.89</v>
          </cell>
          <cell r="F185">
            <v>684560.35</v>
          </cell>
          <cell r="G185">
            <v>121591.45999999999</v>
          </cell>
        </row>
        <row r="186">
          <cell r="A186"/>
          <cell r="B186"/>
          <cell r="C186"/>
          <cell r="D186"/>
          <cell r="E186"/>
          <cell r="F186"/>
          <cell r="G186"/>
        </row>
        <row r="187">
          <cell r="A187" t="str">
            <v>EE552</v>
          </cell>
          <cell r="B187" t="str">
            <v>King Edward VIC of EVC Upper S</v>
          </cell>
          <cell r="C187"/>
          <cell r="D187">
            <v>4579</v>
          </cell>
          <cell r="E187">
            <v>6748205.8500000024</v>
          </cell>
          <cell r="F187">
            <v>7414931.8200000003</v>
          </cell>
          <cell r="G187">
            <v>666725.97000000032</v>
          </cell>
        </row>
        <row r="188">
          <cell r="A188"/>
          <cell r="B188"/>
          <cell r="C188"/>
          <cell r="D188"/>
          <cell r="E188"/>
          <cell r="F188"/>
          <cell r="G188"/>
        </row>
        <row r="189">
          <cell r="A189" t="str">
            <v>EE560</v>
          </cell>
          <cell r="B189" t="str">
            <v>Thurston Community College</v>
          </cell>
          <cell r="C189"/>
          <cell r="D189">
            <v>-185279.22000000003</v>
          </cell>
          <cell r="E189">
            <v>8501441.5700000022</v>
          </cell>
          <cell r="F189">
            <v>9460292.0500000007</v>
          </cell>
          <cell r="G189">
            <v>958850.47999999905</v>
          </cell>
        </row>
        <row r="190">
          <cell r="A190"/>
          <cell r="B190"/>
          <cell r="C190"/>
          <cell r="D190"/>
          <cell r="E190"/>
          <cell r="F190"/>
          <cell r="G190"/>
        </row>
        <row r="191">
          <cell r="A191" t="str">
            <v>EE579</v>
          </cell>
          <cell r="B191" t="str">
            <v>Hillside Special School</v>
          </cell>
          <cell r="C191"/>
          <cell r="D191">
            <v>-1207.3</v>
          </cell>
          <cell r="E191">
            <v>975464.29999999958</v>
          </cell>
          <cell r="F191">
            <v>1456535.69</v>
          </cell>
          <cell r="G191">
            <v>481071.39000000019</v>
          </cell>
        </row>
        <row r="192">
          <cell r="A192"/>
          <cell r="B192"/>
          <cell r="C192"/>
          <cell r="D192"/>
          <cell r="E192"/>
          <cell r="F192"/>
          <cell r="G192"/>
        </row>
        <row r="193">
          <cell r="A193" t="str">
            <v>EE025</v>
          </cell>
          <cell r="B193" t="str">
            <v>Sir Robert Hitcham's C of E VAP School, Debenham</v>
          </cell>
          <cell r="C193"/>
          <cell r="D193">
            <v>-22056.65</v>
          </cell>
          <cell r="E193">
            <v>742860.75000000012</v>
          </cell>
          <cell r="F193">
            <v>850381</v>
          </cell>
          <cell r="G193">
            <v>107520.25000000004</v>
          </cell>
        </row>
        <row r="194">
          <cell r="A194"/>
          <cell r="B194"/>
          <cell r="C194"/>
          <cell r="D194"/>
          <cell r="E194"/>
          <cell r="F194"/>
          <cell r="G194"/>
        </row>
        <row r="195">
          <cell r="A195" t="str">
            <v>EE035</v>
          </cell>
          <cell r="B195" t="str">
            <v>Sir Robert Hitcham's C of E VAP School, Framlingham</v>
          </cell>
          <cell r="C195"/>
          <cell r="D195">
            <v>11100</v>
          </cell>
          <cell r="E195">
            <v>1360092.5000000002</v>
          </cell>
          <cell r="F195">
            <v>1810290</v>
          </cell>
          <cell r="G195">
            <v>450197.49999999994</v>
          </cell>
        </row>
        <row r="196">
          <cell r="A196"/>
          <cell r="B196"/>
          <cell r="C196"/>
          <cell r="D196"/>
          <cell r="E196"/>
          <cell r="F196"/>
          <cell r="G196"/>
        </row>
        <row r="197">
          <cell r="A197" t="str">
            <v>EE284</v>
          </cell>
          <cell r="B197" t="str">
            <v>St Johns CEVAP School, Ipswic</v>
          </cell>
          <cell r="C197"/>
          <cell r="D197">
            <v>21574.35</v>
          </cell>
          <cell r="E197">
            <v>885426.69000000018</v>
          </cell>
          <cell r="F197">
            <v>1056073</v>
          </cell>
          <cell r="G197">
            <v>170646.31000000006</v>
          </cell>
        </row>
        <row r="198">
          <cell r="A198"/>
          <cell r="B198"/>
          <cell r="C198"/>
          <cell r="D198"/>
          <cell r="E198"/>
          <cell r="F198"/>
          <cell r="G198"/>
        </row>
        <row r="199">
          <cell r="A199" t="str">
            <v>EE285</v>
          </cell>
          <cell r="B199" t="str">
            <v>St Margarets CEVAP School, Ip</v>
          </cell>
          <cell r="C199"/>
          <cell r="D199">
            <v>11468.260000000002</v>
          </cell>
          <cell r="E199">
            <v>1817636.6600000006</v>
          </cell>
          <cell r="F199">
            <v>2061913</v>
          </cell>
          <cell r="G199">
            <v>244276.34</v>
          </cell>
        </row>
        <row r="200">
          <cell r="A200"/>
          <cell r="B200"/>
          <cell r="C200"/>
          <cell r="D200"/>
          <cell r="E200"/>
          <cell r="F200"/>
          <cell r="G200"/>
        </row>
        <row r="201">
          <cell r="A201" t="str">
            <v>EE287</v>
          </cell>
          <cell r="B201" t="str">
            <v>St Marks Catholic Primary Sch</v>
          </cell>
          <cell r="C201"/>
          <cell r="D201">
            <v>1981.1099999999997</v>
          </cell>
          <cell r="E201">
            <v>954407.25</v>
          </cell>
          <cell r="F201">
            <v>989058</v>
          </cell>
          <cell r="G201">
            <v>34650.750000000044</v>
          </cell>
        </row>
        <row r="202">
          <cell r="A202"/>
          <cell r="B202"/>
          <cell r="C202"/>
          <cell r="D202"/>
          <cell r="E202"/>
          <cell r="F202"/>
          <cell r="G202"/>
        </row>
        <row r="203">
          <cell r="A203" t="str">
            <v>EE300</v>
          </cell>
          <cell r="B203" t="str">
            <v>White House Community Infant S</v>
          </cell>
          <cell r="C203"/>
          <cell r="D203">
            <v>573.33000000000004</v>
          </cell>
          <cell r="E203">
            <v>0</v>
          </cell>
          <cell r="F203">
            <v>0</v>
          </cell>
          <cell r="G203">
            <v>0</v>
          </cell>
        </row>
        <row r="204">
          <cell r="A204"/>
          <cell r="B204"/>
          <cell r="C204"/>
          <cell r="D204"/>
          <cell r="E204"/>
          <cell r="F204"/>
          <cell r="G204"/>
        </row>
        <row r="205">
          <cell r="A205" t="str">
            <v>EE317</v>
          </cell>
          <cell r="B205" t="str">
            <v>Orford CEVAP School</v>
          </cell>
          <cell r="C205"/>
          <cell r="D205">
            <v>-3559.6099999999997</v>
          </cell>
          <cell r="E205">
            <v>377838.9099999998</v>
          </cell>
          <cell r="F205">
            <v>450641</v>
          </cell>
          <cell r="G205">
            <v>72802.09</v>
          </cell>
        </row>
        <row r="206">
          <cell r="A206"/>
          <cell r="B206"/>
          <cell r="C206"/>
          <cell r="D206"/>
          <cell r="E206"/>
          <cell r="F206"/>
          <cell r="G206"/>
        </row>
        <row r="207">
          <cell r="A207" t="str">
            <v>EE420</v>
          </cell>
          <cell r="B207" t="str">
            <v>St Edmunds Catholic Primary School</v>
          </cell>
          <cell r="C207"/>
          <cell r="D207">
            <v>-41033.29</v>
          </cell>
          <cell r="E207">
            <v>2447203.7199999983</v>
          </cell>
          <cell r="F207">
            <v>2616356</v>
          </cell>
          <cell r="G207">
            <v>169152.28000000009</v>
          </cell>
        </row>
        <row r="208">
          <cell r="A208"/>
          <cell r="B208"/>
          <cell r="C208"/>
          <cell r="D208"/>
          <cell r="E208"/>
          <cell r="F208"/>
          <cell r="G208"/>
        </row>
        <row r="209">
          <cell r="A209" t="str">
            <v>EE421</v>
          </cell>
          <cell r="B209" t="str">
            <v>St Edmundsbury CEVAP School</v>
          </cell>
          <cell r="C209"/>
          <cell r="D209">
            <v>1195.1399999999994</v>
          </cell>
          <cell r="E209">
            <v>1197026.2900000003</v>
          </cell>
          <cell r="F209">
            <v>1084281</v>
          </cell>
          <cell r="G209">
            <v>-112745.28999999994</v>
          </cell>
        </row>
        <row r="210">
          <cell r="A210"/>
          <cell r="B210"/>
          <cell r="C210"/>
          <cell r="D210"/>
          <cell r="E210"/>
          <cell r="F210"/>
          <cell r="G210"/>
        </row>
        <row r="211">
          <cell r="A211" t="str">
            <v>EE553</v>
          </cell>
          <cell r="B211" t="str">
            <v>St Benedicts Catholic School</v>
          </cell>
          <cell r="C211"/>
          <cell r="D211">
            <v>0</v>
          </cell>
          <cell r="E211">
            <v>3045648.7600000007</v>
          </cell>
          <cell r="F211">
            <v>5793822</v>
          </cell>
          <cell r="G211">
            <v>2748173.2399999993</v>
          </cell>
        </row>
        <row r="212">
          <cell r="A212"/>
          <cell r="B212"/>
          <cell r="C212"/>
          <cell r="D212"/>
          <cell r="E212"/>
          <cell r="F212"/>
          <cell r="G212"/>
        </row>
        <row r="213">
          <cell r="A213" t="str">
            <v>EE996</v>
          </cell>
          <cell r="B213" t="str">
            <v>Schools NNDR bills</v>
          </cell>
          <cell r="C213"/>
          <cell r="D213">
            <v>9928</v>
          </cell>
          <cell r="E213">
            <v>45005.67</v>
          </cell>
          <cell r="F213">
            <v>0</v>
          </cell>
          <cell r="G213">
            <v>-45005.67</v>
          </cell>
        </row>
        <row r="214">
          <cell r="A214"/>
          <cell r="B214"/>
          <cell r="C214"/>
          <cell r="D214"/>
          <cell r="E214"/>
          <cell r="F214"/>
          <cell r="G214"/>
        </row>
        <row r="215">
          <cell r="A215" t="str">
            <v>EE308</v>
          </cell>
          <cell r="B215" t="str">
            <v>Kersey CEVCP School</v>
          </cell>
          <cell r="C215"/>
          <cell r="D215">
            <v>0</v>
          </cell>
          <cell r="E215">
            <v>780</v>
          </cell>
          <cell r="F215">
            <v>0</v>
          </cell>
          <cell r="G215">
            <v>-780</v>
          </cell>
        </row>
        <row r="216">
          <cell r="A216"/>
          <cell r="B216"/>
          <cell r="C216"/>
          <cell r="D216"/>
          <cell r="E216"/>
          <cell r="F216"/>
          <cell r="G216"/>
        </row>
        <row r="217">
          <cell r="A217" t="str">
            <v>EE416</v>
          </cell>
          <cell r="B217" t="str">
            <v>Hardwick Primary School</v>
          </cell>
          <cell r="C217"/>
          <cell r="D217">
            <v>0</v>
          </cell>
          <cell r="E217">
            <v>8733.7199999999993</v>
          </cell>
          <cell r="F217">
            <v>0</v>
          </cell>
          <cell r="G217">
            <v>-8733.7199999999993</v>
          </cell>
        </row>
        <row r="218">
          <cell r="A218"/>
          <cell r="B218"/>
          <cell r="C218"/>
          <cell r="D218"/>
          <cell r="E218"/>
          <cell r="F218"/>
          <cell r="G218"/>
        </row>
        <row r="219">
          <cell r="A219" t="str">
            <v>EE318</v>
          </cell>
          <cell r="B219" t="str">
            <v>Otley Primary School</v>
          </cell>
          <cell r="C219"/>
          <cell r="D219">
            <v>0</v>
          </cell>
          <cell r="E219">
            <v>-677.64</v>
          </cell>
          <cell r="F219">
            <v>0</v>
          </cell>
          <cell r="G219">
            <v>677.64</v>
          </cell>
        </row>
        <row r="220">
          <cell r="A220"/>
          <cell r="B220"/>
          <cell r="C220"/>
          <cell r="D220"/>
          <cell r="E220"/>
          <cell r="F220"/>
          <cell r="G220"/>
        </row>
        <row r="221">
          <cell r="A221" t="str">
            <v>EE999</v>
          </cell>
          <cell r="B221" t="str">
            <v>School Bank Accounts : Overdra</v>
          </cell>
          <cell r="C221"/>
          <cell r="D221">
            <v>-2.9103830456733704E-11</v>
          </cell>
          <cell r="E221">
            <v>-2.9103830456733704E-11</v>
          </cell>
          <cell r="F221">
            <v>0</v>
          </cell>
          <cell r="G221">
            <v>2.9103830456733704E-11</v>
          </cell>
        </row>
        <row r="222">
          <cell r="A222"/>
          <cell r="B222"/>
          <cell r="C222"/>
          <cell r="D222"/>
          <cell r="E222"/>
          <cell r="F222"/>
          <cell r="G222"/>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heet5"/>
      <sheetName val="Sheet6"/>
      <sheetName val="Sheet4"/>
      <sheetName val="Sheet1"/>
      <sheetName val="EE codes"/>
      <sheetName val="22-23 Balances"/>
      <sheetName val="YZ001-BR301 20-21"/>
      <sheetName val="New ISB 23-24"/>
      <sheetName val="2022-23 Delegated Budget"/>
      <sheetName val="Budget Share 22-23"/>
      <sheetName val="Oracle DBR"/>
      <sheetName val="Sheet1 (2)"/>
      <sheetName val="St Benedicts"/>
      <sheetName val="2223_Recoupment_External_Report"/>
    </sheetNames>
    <sheetDataSet>
      <sheetData sheetId="0"/>
      <sheetData sheetId="1"/>
      <sheetData sheetId="2"/>
      <sheetData sheetId="3"/>
      <sheetData sheetId="4"/>
      <sheetData sheetId="5">
        <row r="5">
          <cell r="E5" t="str">
            <v>EE011</v>
          </cell>
          <cell r="F5">
            <v>81574.279999999853</v>
          </cell>
          <cell r="G5">
            <v>512742</v>
          </cell>
          <cell r="H5">
            <v>594316.2799999998</v>
          </cell>
          <cell r="I5">
            <v>498332.89999999991</v>
          </cell>
          <cell r="J5">
            <v>95983.379999999888</v>
          </cell>
        </row>
        <row r="6">
          <cell r="E6" t="str">
            <v>EE012</v>
          </cell>
          <cell r="F6">
            <v>230429.23000000021</v>
          </cell>
          <cell r="G6">
            <v>809250</v>
          </cell>
          <cell r="H6">
            <v>1039679.2300000002</v>
          </cell>
          <cell r="I6">
            <v>925347.15000000037</v>
          </cell>
          <cell r="J6">
            <v>114332.07999999984</v>
          </cell>
        </row>
        <row r="7">
          <cell r="E7" t="str">
            <v>EE017</v>
          </cell>
          <cell r="F7">
            <v>128481.85999999975</v>
          </cell>
          <cell r="G7">
            <v>753867</v>
          </cell>
          <cell r="H7">
            <v>882348.85999999975</v>
          </cell>
          <cell r="I7">
            <v>760328.51000000013</v>
          </cell>
          <cell r="J7">
            <v>122020.34999999963</v>
          </cell>
        </row>
        <row r="8">
          <cell r="E8" t="str">
            <v>EE019</v>
          </cell>
          <cell r="F8">
            <v>214106.29999999981</v>
          </cell>
          <cell r="G8">
            <v>1758937</v>
          </cell>
          <cell r="H8">
            <v>1973043.2999999998</v>
          </cell>
          <cell r="I8">
            <v>1807669.7999999993</v>
          </cell>
          <cell r="J8">
            <v>165373.50000000047</v>
          </cell>
        </row>
        <row r="9">
          <cell r="E9" t="str">
            <v>EE022</v>
          </cell>
          <cell r="F9">
            <v>137712.48000000021</v>
          </cell>
          <cell r="G9">
            <v>525836</v>
          </cell>
          <cell r="H9">
            <v>663548.48000000021</v>
          </cell>
          <cell r="I9">
            <v>440199.00999999966</v>
          </cell>
          <cell r="J9">
            <v>223349.47000000055</v>
          </cell>
        </row>
        <row r="10">
          <cell r="E10" t="str">
            <v>EE025</v>
          </cell>
          <cell r="F10">
            <v>133075.43000000005</v>
          </cell>
          <cell r="G10">
            <v>717306</v>
          </cell>
          <cell r="H10">
            <v>850381.43</v>
          </cell>
          <cell r="I10">
            <v>742860.75000000012</v>
          </cell>
          <cell r="J10">
            <v>107520.67999999993</v>
          </cell>
        </row>
        <row r="11">
          <cell r="E11" t="str">
            <v>EE029</v>
          </cell>
          <cell r="F11">
            <v>78245.09999999986</v>
          </cell>
          <cell r="G11">
            <v>405234</v>
          </cell>
          <cell r="H11">
            <v>483479.09999999986</v>
          </cell>
          <cell r="I11">
            <v>403958.00999999995</v>
          </cell>
          <cell r="J11">
            <v>79521.089999999909</v>
          </cell>
        </row>
        <row r="12">
          <cell r="E12" t="str">
            <v>EE035</v>
          </cell>
          <cell r="F12">
            <v>385188.90000000037</v>
          </cell>
          <cell r="G12">
            <v>1425101</v>
          </cell>
          <cell r="H12">
            <v>1810289.9000000004</v>
          </cell>
          <cell r="I12">
            <v>1360092.5000000002</v>
          </cell>
          <cell r="J12">
            <v>450197.40000000014</v>
          </cell>
        </row>
        <row r="13">
          <cell r="E13" t="str">
            <v>EE050</v>
          </cell>
          <cell r="F13">
            <v>171884.57999999984</v>
          </cell>
          <cell r="G13">
            <v>748316</v>
          </cell>
          <cell r="H13">
            <v>920200.57999999984</v>
          </cell>
          <cell r="I13">
            <v>800060.95000000019</v>
          </cell>
          <cell r="J13">
            <v>120139.62999999966</v>
          </cell>
        </row>
        <row r="14">
          <cell r="E14" t="str">
            <v>EE075</v>
          </cell>
          <cell r="F14">
            <v>568082.65000000061</v>
          </cell>
          <cell r="G14">
            <v>1411341</v>
          </cell>
          <cell r="H14">
            <v>1979423.6500000006</v>
          </cell>
          <cell r="I14">
            <v>1194611.2600000007</v>
          </cell>
          <cell r="J14">
            <v>784812.3899999999</v>
          </cell>
        </row>
        <row r="15">
          <cell r="E15" t="str">
            <v>EE101</v>
          </cell>
          <cell r="F15">
            <v>109030.92000000027</v>
          </cell>
          <cell r="G15">
            <v>847686</v>
          </cell>
          <cell r="H15">
            <v>956716.92000000027</v>
          </cell>
          <cell r="I15">
            <v>877800.58000000031</v>
          </cell>
          <cell r="J15">
            <v>78916.339999999967</v>
          </cell>
        </row>
        <row r="16">
          <cell r="E16" t="str">
            <v>EE106</v>
          </cell>
          <cell r="F16">
            <v>-60453.500000000102</v>
          </cell>
          <cell r="G16">
            <v>279719</v>
          </cell>
          <cell r="H16">
            <v>219265.49999999988</v>
          </cell>
          <cell r="I16">
            <v>278653.89999999979</v>
          </cell>
          <cell r="J16">
            <v>-59388.399999999907</v>
          </cell>
        </row>
        <row r="17">
          <cell r="E17" t="str">
            <v>EE112</v>
          </cell>
          <cell r="F17">
            <v>133820.53000000009</v>
          </cell>
          <cell r="G17">
            <v>466151</v>
          </cell>
          <cell r="H17">
            <v>599971.53</v>
          </cell>
          <cell r="I17">
            <v>446426.34999999974</v>
          </cell>
          <cell r="J17">
            <v>153545.18000000028</v>
          </cell>
        </row>
        <row r="18">
          <cell r="E18" t="str">
            <v>EE113</v>
          </cell>
          <cell r="F18">
            <v>247943.24</v>
          </cell>
          <cell r="G18">
            <v>1441060</v>
          </cell>
          <cell r="H18">
            <v>1689003.24</v>
          </cell>
          <cell r="I18">
            <v>1376280.0700000005</v>
          </cell>
          <cell r="J18">
            <v>312723.16999999946</v>
          </cell>
        </row>
        <row r="19">
          <cell r="E19" t="str">
            <v>EE114</v>
          </cell>
          <cell r="F19">
            <v>71984.879999999888</v>
          </cell>
          <cell r="G19">
            <v>430435</v>
          </cell>
          <cell r="H19">
            <v>502419.87999999989</v>
          </cell>
          <cell r="I19">
            <v>447510.17999999982</v>
          </cell>
          <cell r="J19">
            <v>54909.70000000007</v>
          </cell>
        </row>
        <row r="20">
          <cell r="E20" t="str">
            <v>EE187</v>
          </cell>
          <cell r="F20">
            <v>478191.24999999988</v>
          </cell>
          <cell r="G20">
            <v>983332</v>
          </cell>
          <cell r="H20">
            <v>1461523.25</v>
          </cell>
          <cell r="I20">
            <v>782400.83000000042</v>
          </cell>
          <cell r="J20">
            <v>679122.41999999958</v>
          </cell>
        </row>
        <row r="21">
          <cell r="E21" t="str">
            <v>EE202</v>
          </cell>
          <cell r="F21">
            <v>264890.74</v>
          </cell>
          <cell r="G21">
            <v>394237</v>
          </cell>
          <cell r="H21">
            <v>659127.74</v>
          </cell>
          <cell r="I21">
            <v>400239.29</v>
          </cell>
          <cell r="J21">
            <v>258888.45</v>
          </cell>
        </row>
        <row r="22">
          <cell r="E22" t="str">
            <v>EE203</v>
          </cell>
          <cell r="F22">
            <v>133165.58000000013</v>
          </cell>
          <cell r="G22">
            <v>374581</v>
          </cell>
          <cell r="H22">
            <v>507746.58000000013</v>
          </cell>
          <cell r="I22">
            <v>393085.05000000028</v>
          </cell>
          <cell r="J22">
            <v>114661.52999999985</v>
          </cell>
        </row>
        <row r="23">
          <cell r="E23" t="str">
            <v>EE205</v>
          </cell>
          <cell r="F23">
            <v>315283.7699999999</v>
          </cell>
          <cell r="G23">
            <v>850157</v>
          </cell>
          <cell r="H23">
            <v>1165440.77</v>
          </cell>
          <cell r="I23">
            <v>888882.44000000006</v>
          </cell>
          <cell r="J23">
            <v>276558.32999999996</v>
          </cell>
        </row>
        <row r="24">
          <cell r="E24" t="str">
            <v>EE206</v>
          </cell>
          <cell r="F24">
            <v>49869.710000000778</v>
          </cell>
          <cell r="G24">
            <v>905571</v>
          </cell>
          <cell r="H24">
            <v>955440.71000000078</v>
          </cell>
          <cell r="I24">
            <v>946041.66999999923</v>
          </cell>
          <cell r="J24">
            <v>9399.0400000015507</v>
          </cell>
        </row>
        <row r="25">
          <cell r="E25" t="str">
            <v>EE211</v>
          </cell>
          <cell r="F25">
            <v>33768.009999999835</v>
          </cell>
          <cell r="G25">
            <v>534087</v>
          </cell>
          <cell r="H25">
            <v>567855.00999999978</v>
          </cell>
          <cell r="I25">
            <v>486820.24999999994</v>
          </cell>
          <cell r="J25">
            <v>81034.759999999835</v>
          </cell>
        </row>
        <row r="26">
          <cell r="E26" t="str">
            <v>EE216</v>
          </cell>
          <cell r="F26">
            <v>108315.46999999974</v>
          </cell>
          <cell r="G26">
            <v>1123184</v>
          </cell>
          <cell r="H26">
            <v>1231499.4699999997</v>
          </cell>
          <cell r="I26">
            <v>1150897.4400000004</v>
          </cell>
          <cell r="J26">
            <v>80602.029999999329</v>
          </cell>
        </row>
        <row r="27">
          <cell r="E27" t="str">
            <v>EE220</v>
          </cell>
          <cell r="F27">
            <v>139469.85000000009</v>
          </cell>
          <cell r="G27">
            <v>459480</v>
          </cell>
          <cell r="H27">
            <v>598949.85000000009</v>
          </cell>
          <cell r="I27">
            <v>457476.7900000001</v>
          </cell>
          <cell r="J27">
            <v>141473.06</v>
          </cell>
        </row>
        <row r="28">
          <cell r="E28" t="str">
            <v>EE223</v>
          </cell>
          <cell r="F28">
            <v>109755.39000000013</v>
          </cell>
          <cell r="G28">
            <v>839208</v>
          </cell>
          <cell r="H28">
            <v>948963.39000000013</v>
          </cell>
          <cell r="I28">
            <v>889450.35999999987</v>
          </cell>
          <cell r="J28">
            <v>59513.030000000261</v>
          </cell>
        </row>
        <row r="29">
          <cell r="E29" t="str">
            <v>EE229</v>
          </cell>
          <cell r="F29">
            <v>227005.29000000004</v>
          </cell>
          <cell r="G29">
            <v>1508871</v>
          </cell>
          <cell r="H29">
            <v>1735876.29</v>
          </cell>
          <cell r="I29">
            <v>1540845.1900000011</v>
          </cell>
          <cell r="J29">
            <v>195031.09999999893</v>
          </cell>
        </row>
        <row r="30">
          <cell r="E30" t="str">
            <v>EE230</v>
          </cell>
          <cell r="F30">
            <v>223556.58000000031</v>
          </cell>
          <cell r="G30">
            <v>1106921</v>
          </cell>
          <cell r="H30">
            <v>1330477.5800000003</v>
          </cell>
          <cell r="I30">
            <v>1170396.9399999995</v>
          </cell>
          <cell r="J30">
            <v>160080.64000000083</v>
          </cell>
        </row>
        <row r="31">
          <cell r="E31" t="str">
            <v>EE232</v>
          </cell>
          <cell r="F31">
            <v>332025.91999999993</v>
          </cell>
          <cell r="G31">
            <v>841982</v>
          </cell>
          <cell r="H31">
            <v>1174007.92</v>
          </cell>
          <cell r="I31">
            <v>865270.13999999978</v>
          </cell>
          <cell r="J31">
            <v>308737.78000000014</v>
          </cell>
        </row>
        <row r="32">
          <cell r="E32" t="str">
            <v>EE237</v>
          </cell>
          <cell r="F32">
            <v>105235.15000000026</v>
          </cell>
          <cell r="G32">
            <v>699144</v>
          </cell>
          <cell r="H32">
            <v>804379.15000000026</v>
          </cell>
          <cell r="I32">
            <v>718846.81999999948</v>
          </cell>
          <cell r="J32">
            <v>85532.330000000773</v>
          </cell>
        </row>
        <row r="33">
          <cell r="E33" t="str">
            <v>EE238</v>
          </cell>
          <cell r="F33">
            <v>161255.94999999966</v>
          </cell>
          <cell r="G33">
            <v>533930</v>
          </cell>
          <cell r="H33">
            <v>695185.94999999972</v>
          </cell>
          <cell r="I33">
            <v>505197.0900000002</v>
          </cell>
          <cell r="J33">
            <v>189988.85999999952</v>
          </cell>
        </row>
        <row r="34">
          <cell r="E34" t="str">
            <v>EE239</v>
          </cell>
          <cell r="F34">
            <v>60262.139999998966</v>
          </cell>
          <cell r="G34">
            <v>2025962</v>
          </cell>
          <cell r="H34">
            <v>2086224.139999999</v>
          </cell>
          <cell r="I34">
            <v>2013104.5299999989</v>
          </cell>
          <cell r="J34">
            <v>73119.610000000102</v>
          </cell>
        </row>
        <row r="35">
          <cell r="E35" t="str">
            <v>EE245</v>
          </cell>
          <cell r="F35">
            <v>118510.97000000032</v>
          </cell>
          <cell r="G35">
            <v>779866</v>
          </cell>
          <cell r="H35">
            <v>898376.97000000032</v>
          </cell>
          <cell r="I35">
            <v>740939.23999999987</v>
          </cell>
          <cell r="J35">
            <v>157437.73000000045</v>
          </cell>
        </row>
        <row r="36">
          <cell r="E36" t="str">
            <v>EE246</v>
          </cell>
          <cell r="F36">
            <v>160021.00999999989</v>
          </cell>
          <cell r="G36">
            <v>525666</v>
          </cell>
          <cell r="H36">
            <v>685687.00999999989</v>
          </cell>
          <cell r="I36">
            <v>506028.64999999991</v>
          </cell>
          <cell r="J36">
            <v>179658.36</v>
          </cell>
        </row>
        <row r="37">
          <cell r="E37" t="str">
            <v>EE258</v>
          </cell>
          <cell r="F37">
            <v>-18747.229999999749</v>
          </cell>
          <cell r="G37">
            <v>1720789</v>
          </cell>
          <cell r="H37">
            <v>1702041.7700000003</v>
          </cell>
          <cell r="I37">
            <v>1808132.6600000011</v>
          </cell>
          <cell r="J37">
            <v>-106090.89000000083</v>
          </cell>
        </row>
        <row r="38">
          <cell r="E38" t="str">
            <v>EE259</v>
          </cell>
          <cell r="F38">
            <v>120782.08000000031</v>
          </cell>
          <cell r="G38">
            <v>1754701</v>
          </cell>
          <cell r="H38">
            <v>1875483.0800000003</v>
          </cell>
          <cell r="I38">
            <v>1811073.4700000004</v>
          </cell>
          <cell r="J38">
            <v>64409.60999999987</v>
          </cell>
        </row>
        <row r="39">
          <cell r="E39" t="str">
            <v>EE266</v>
          </cell>
          <cell r="F39">
            <v>232646.23000000045</v>
          </cell>
          <cell r="H39">
            <v>232646.23000000045</v>
          </cell>
          <cell r="I39">
            <v>5778.9700000000212</v>
          </cell>
          <cell r="J39">
            <v>226867.26000000042</v>
          </cell>
        </row>
        <row r="40">
          <cell r="E40" t="str">
            <v>EE273</v>
          </cell>
          <cell r="F40">
            <v>284185.35999999847</v>
          </cell>
          <cell r="G40">
            <v>1884354</v>
          </cell>
          <cell r="H40">
            <v>2168539.3599999985</v>
          </cell>
          <cell r="I40">
            <v>1934847.2299999986</v>
          </cell>
          <cell r="J40">
            <v>233692.12999999989</v>
          </cell>
        </row>
        <row r="41">
          <cell r="E41" t="str">
            <v>EE275</v>
          </cell>
          <cell r="F41">
            <v>222377.28000000003</v>
          </cell>
          <cell r="G41">
            <v>1361716</v>
          </cell>
          <cell r="H41">
            <v>1584093.28</v>
          </cell>
          <cell r="I41">
            <v>1505139.7299999988</v>
          </cell>
          <cell r="J41">
            <v>78953.550000001211</v>
          </cell>
        </row>
        <row r="42">
          <cell r="E42" t="str">
            <v>EE284</v>
          </cell>
          <cell r="F42">
            <v>170241.2999999997</v>
          </cell>
          <cell r="G42">
            <v>885832</v>
          </cell>
          <cell r="H42">
            <v>1056073.2999999998</v>
          </cell>
          <cell r="I42">
            <v>885426.69000000018</v>
          </cell>
          <cell r="J42">
            <v>170646.60999999964</v>
          </cell>
        </row>
        <row r="43">
          <cell r="E43" t="str">
            <v>EE285</v>
          </cell>
          <cell r="F43">
            <v>294784.35999999964</v>
          </cell>
          <cell r="G43">
            <v>1767129</v>
          </cell>
          <cell r="H43">
            <v>2061913.3599999996</v>
          </cell>
          <cell r="I43">
            <v>1817636.6600000006</v>
          </cell>
          <cell r="J43">
            <v>244276.69999999902</v>
          </cell>
        </row>
        <row r="44">
          <cell r="E44" t="str">
            <v>EE287</v>
          </cell>
          <cell r="F44">
            <v>74286.85999999987</v>
          </cell>
          <cell r="G44">
            <v>914771</v>
          </cell>
          <cell r="H44">
            <v>989057.85999999987</v>
          </cell>
          <cell r="I44">
            <v>954407.25</v>
          </cell>
          <cell r="J44">
            <v>34650.60999999987</v>
          </cell>
        </row>
        <row r="45">
          <cell r="E45" t="str">
            <v>EE300</v>
          </cell>
          <cell r="F45"/>
          <cell r="G45">
            <v>0</v>
          </cell>
          <cell r="H45">
            <v>0</v>
          </cell>
          <cell r="I45">
            <v>0</v>
          </cell>
          <cell r="J45">
            <v>0</v>
          </cell>
        </row>
        <row r="46">
          <cell r="E46" t="str">
            <v>EE307</v>
          </cell>
          <cell r="F46">
            <v>178956.58999999985</v>
          </cell>
          <cell r="G46">
            <v>1733513</v>
          </cell>
          <cell r="H46">
            <v>1912469.5899999999</v>
          </cell>
          <cell r="I46">
            <v>1751320.8199999989</v>
          </cell>
          <cell r="J46">
            <v>161148.77000000095</v>
          </cell>
        </row>
        <row r="47">
          <cell r="E47" t="str">
            <v>EE308</v>
          </cell>
          <cell r="F47">
            <v>0</v>
          </cell>
          <cell r="G47">
            <v>0</v>
          </cell>
          <cell r="H47">
            <v>0</v>
          </cell>
          <cell r="I47">
            <v>780</v>
          </cell>
          <cell r="J47">
            <v>-780</v>
          </cell>
        </row>
        <row r="48">
          <cell r="E48" t="str">
            <v>EE309</v>
          </cell>
          <cell r="F48">
            <v>598581.66999999993</v>
          </cell>
          <cell r="G48">
            <v>2360797</v>
          </cell>
          <cell r="H48">
            <v>2959378.67</v>
          </cell>
          <cell r="I48">
            <v>2240307.0400000024</v>
          </cell>
          <cell r="J48">
            <v>719071.62999999756</v>
          </cell>
        </row>
        <row r="49">
          <cell r="E49" t="str">
            <v>EE310</v>
          </cell>
          <cell r="F49">
            <v>73764.119999999763</v>
          </cell>
          <cell r="G49">
            <v>515057</v>
          </cell>
          <cell r="H49">
            <v>588821.11999999976</v>
          </cell>
          <cell r="I49">
            <v>538599.81999999948</v>
          </cell>
          <cell r="J49">
            <v>50221.300000000279</v>
          </cell>
        </row>
        <row r="50">
          <cell r="E50" t="str">
            <v>EE311</v>
          </cell>
          <cell r="F50">
            <v>184622.1399999999</v>
          </cell>
          <cell r="G50">
            <v>873107</v>
          </cell>
          <cell r="H50">
            <v>1057729.1399999999</v>
          </cell>
          <cell r="I50">
            <v>907030.82000000065</v>
          </cell>
          <cell r="J50">
            <v>150698.31999999925</v>
          </cell>
        </row>
        <row r="51">
          <cell r="E51" t="str">
            <v>EE313</v>
          </cell>
          <cell r="F51">
            <v>352753.70999999973</v>
          </cell>
          <cell r="G51">
            <v>2116956</v>
          </cell>
          <cell r="H51">
            <v>2469709.71</v>
          </cell>
          <cell r="I51">
            <v>2069571.8200000012</v>
          </cell>
          <cell r="J51">
            <v>400137.88999999873</v>
          </cell>
        </row>
        <row r="52">
          <cell r="E52" t="str">
            <v>EE314</v>
          </cell>
          <cell r="F52">
            <v>113824.96000000031</v>
          </cell>
          <cell r="G52">
            <v>721657</v>
          </cell>
          <cell r="H52">
            <v>835481.96000000031</v>
          </cell>
          <cell r="I52">
            <v>710703.13000000047</v>
          </cell>
          <cell r="J52">
            <v>124778.82999999984</v>
          </cell>
        </row>
        <row r="53">
          <cell r="E53" t="str">
            <v>EE317</v>
          </cell>
          <cell r="F53">
            <v>59601.909999999916</v>
          </cell>
          <cell r="G53">
            <v>391039</v>
          </cell>
          <cell r="H53">
            <v>450640.90999999992</v>
          </cell>
          <cell r="I53">
            <v>377838.9099999998</v>
          </cell>
          <cell r="J53">
            <v>72802.000000000116</v>
          </cell>
        </row>
        <row r="54">
          <cell r="E54" t="str">
            <v>EE318</v>
          </cell>
          <cell r="F54">
            <v>0</v>
          </cell>
          <cell r="H54">
            <v>0</v>
          </cell>
          <cell r="I54">
            <v>-677.64</v>
          </cell>
          <cell r="J54">
            <v>677.64</v>
          </cell>
        </row>
        <row r="55">
          <cell r="E55" t="str">
            <v>EE324</v>
          </cell>
          <cell r="F55">
            <v>68349.390000000421</v>
          </cell>
          <cell r="G55">
            <v>499620</v>
          </cell>
          <cell r="H55">
            <v>567969.39000000036</v>
          </cell>
          <cell r="I55">
            <v>498018.75999999978</v>
          </cell>
          <cell r="J55">
            <v>69950.630000000587</v>
          </cell>
        </row>
        <row r="56">
          <cell r="E56" t="str">
            <v>EE327</v>
          </cell>
          <cell r="F56">
            <v>131368.0300000002</v>
          </cell>
          <cell r="G56">
            <v>481442</v>
          </cell>
          <cell r="H56">
            <v>612810.03000000026</v>
          </cell>
          <cell r="I56">
            <v>473694.27999999985</v>
          </cell>
          <cell r="J56">
            <v>139115.75000000041</v>
          </cell>
        </row>
        <row r="57">
          <cell r="E57" t="str">
            <v>EE331</v>
          </cell>
          <cell r="F57">
            <v>84020.15000000014</v>
          </cell>
          <cell r="G57">
            <v>405574</v>
          </cell>
          <cell r="H57">
            <v>489594.15000000014</v>
          </cell>
          <cell r="I57">
            <v>384868.51000000007</v>
          </cell>
          <cell r="J57">
            <v>104725.64000000007</v>
          </cell>
        </row>
        <row r="58">
          <cell r="E58" t="str">
            <v>EE332</v>
          </cell>
          <cell r="F58">
            <v>151339.55000000016</v>
          </cell>
          <cell r="G58">
            <v>818749</v>
          </cell>
          <cell r="H58">
            <v>970088.55000000016</v>
          </cell>
          <cell r="I58">
            <v>792353.45999999985</v>
          </cell>
          <cell r="J58">
            <v>177735.09000000032</v>
          </cell>
        </row>
        <row r="59">
          <cell r="E59" t="str">
            <v>EE333</v>
          </cell>
          <cell r="F59">
            <v>242504.83000000007</v>
          </cell>
          <cell r="G59">
            <v>1576684</v>
          </cell>
          <cell r="H59">
            <v>1819188.83</v>
          </cell>
          <cell r="I59">
            <v>1647683.7800000003</v>
          </cell>
          <cell r="J59">
            <v>171505.04999999981</v>
          </cell>
        </row>
        <row r="60">
          <cell r="E60" t="str">
            <v>EE337</v>
          </cell>
          <cell r="F60">
            <v>195791.82000000012</v>
          </cell>
          <cell r="G60">
            <v>507858</v>
          </cell>
          <cell r="H60">
            <v>703649.82000000007</v>
          </cell>
          <cell r="I60">
            <v>455934.51000000013</v>
          </cell>
          <cell r="J60">
            <v>247715.30999999994</v>
          </cell>
        </row>
        <row r="61">
          <cell r="E61" t="str">
            <v>EE339</v>
          </cell>
          <cell r="F61">
            <v>218600.03000000003</v>
          </cell>
          <cell r="G61">
            <v>901871</v>
          </cell>
          <cell r="H61">
            <v>1120471.03</v>
          </cell>
          <cell r="I61">
            <v>867274.12000000046</v>
          </cell>
          <cell r="J61">
            <v>253196.90999999957</v>
          </cell>
        </row>
        <row r="62">
          <cell r="E62" t="str">
            <v>EE341</v>
          </cell>
          <cell r="F62">
            <v>133796.85000000033</v>
          </cell>
          <cell r="G62">
            <v>484917</v>
          </cell>
          <cell r="H62">
            <v>618713.85000000033</v>
          </cell>
          <cell r="I62">
            <v>513368.13999999996</v>
          </cell>
          <cell r="J62">
            <v>105345.71000000037</v>
          </cell>
        </row>
        <row r="63">
          <cell r="E63" t="str">
            <v>EE342</v>
          </cell>
          <cell r="F63">
            <v>58804.369999999879</v>
          </cell>
          <cell r="G63">
            <v>877354</v>
          </cell>
          <cell r="H63">
            <v>936158.36999999988</v>
          </cell>
          <cell r="I63">
            <v>928843.34999999986</v>
          </cell>
          <cell r="J63">
            <v>7315.0200000000186</v>
          </cell>
        </row>
        <row r="64">
          <cell r="E64" t="str">
            <v>EE343</v>
          </cell>
          <cell r="F64">
            <v>78229.08000000054</v>
          </cell>
          <cell r="G64">
            <v>1610593</v>
          </cell>
          <cell r="H64">
            <v>1688822.0800000005</v>
          </cell>
          <cell r="I64">
            <v>1663404.4999999984</v>
          </cell>
          <cell r="J64">
            <v>25417.58000000217</v>
          </cell>
        </row>
        <row r="65">
          <cell r="E65" t="str">
            <v>EE370</v>
          </cell>
          <cell r="F65">
            <v>561316.69999999925</v>
          </cell>
          <cell r="G65">
            <v>9487049</v>
          </cell>
          <cell r="H65">
            <v>10048365.699999999</v>
          </cell>
          <cell r="I65">
            <v>9456230.839999998</v>
          </cell>
          <cell r="J65">
            <v>592134.86000000127</v>
          </cell>
        </row>
        <row r="66">
          <cell r="E66" t="str">
            <v>EE400</v>
          </cell>
          <cell r="F66">
            <v>70106.369999999763</v>
          </cell>
          <cell r="G66">
            <v>732185</v>
          </cell>
          <cell r="H66">
            <v>802291.36999999976</v>
          </cell>
          <cell r="I66">
            <v>729026.10000000009</v>
          </cell>
          <cell r="J66">
            <v>73265.269999999669</v>
          </cell>
        </row>
        <row r="67">
          <cell r="E67" t="str">
            <v>EE405</v>
          </cell>
          <cell r="F67">
            <v>45404.880000000587</v>
          </cell>
          <cell r="G67">
            <v>702352</v>
          </cell>
          <cell r="H67">
            <v>747756.88000000059</v>
          </cell>
          <cell r="I67">
            <v>700098.79000000039</v>
          </cell>
          <cell r="J67">
            <v>47658.0900000002</v>
          </cell>
        </row>
        <row r="68">
          <cell r="E68" t="str">
            <v>EE406</v>
          </cell>
          <cell r="F68">
            <v>114276.86000000028</v>
          </cell>
          <cell r="G68">
            <v>483453</v>
          </cell>
          <cell r="H68">
            <v>597729.86000000034</v>
          </cell>
          <cell r="I68">
            <v>543714.89000000025</v>
          </cell>
          <cell r="J68">
            <v>54014.970000000088</v>
          </cell>
        </row>
        <row r="69">
          <cell r="E69" t="str">
            <v>EE407</v>
          </cell>
          <cell r="F69">
            <v>156392.55000000028</v>
          </cell>
          <cell r="G69">
            <v>788339</v>
          </cell>
          <cell r="H69">
            <v>944731.55000000028</v>
          </cell>
          <cell r="I69">
            <v>831398.64999999979</v>
          </cell>
          <cell r="J69">
            <v>113332.90000000049</v>
          </cell>
        </row>
        <row r="70">
          <cell r="E70" t="str">
            <v>EE409</v>
          </cell>
          <cell r="F70">
            <v>112832.75999999978</v>
          </cell>
          <cell r="G70">
            <v>756775</v>
          </cell>
          <cell r="H70">
            <v>869607.75999999978</v>
          </cell>
          <cell r="I70">
            <v>796950.18999999983</v>
          </cell>
          <cell r="J70">
            <v>72657.569999999949</v>
          </cell>
        </row>
        <row r="71">
          <cell r="E71" t="str">
            <v>EE412</v>
          </cell>
          <cell r="F71">
            <v>85231.359999999986</v>
          </cell>
          <cell r="G71">
            <v>826491</v>
          </cell>
          <cell r="H71">
            <v>911722.36</v>
          </cell>
          <cell r="I71">
            <v>862595.96</v>
          </cell>
          <cell r="J71">
            <v>49126.400000000023</v>
          </cell>
        </row>
        <row r="72">
          <cell r="E72" t="str">
            <v>EE415</v>
          </cell>
          <cell r="F72">
            <v>430628.34000000055</v>
          </cell>
          <cell r="G72">
            <v>1412261</v>
          </cell>
          <cell r="H72">
            <v>1842889.3400000005</v>
          </cell>
          <cell r="I72">
            <v>1355160.8899999997</v>
          </cell>
          <cell r="J72">
            <v>487728.45000000088</v>
          </cell>
        </row>
        <row r="73">
          <cell r="E73" t="str">
            <v>EE416</v>
          </cell>
          <cell r="F73">
            <v>0</v>
          </cell>
          <cell r="G73">
            <v>0</v>
          </cell>
          <cell r="H73">
            <v>0</v>
          </cell>
          <cell r="I73">
            <v>8733.7199999999993</v>
          </cell>
          <cell r="J73">
            <v>-8733.7199999999993</v>
          </cell>
        </row>
        <row r="74">
          <cell r="E74" t="str">
            <v>EE418</v>
          </cell>
          <cell r="F74">
            <v>339779.12000000081</v>
          </cell>
          <cell r="G74">
            <v>1669936</v>
          </cell>
          <cell r="H74">
            <v>2009715.1200000008</v>
          </cell>
          <cell r="I74">
            <v>1777447.6300000004</v>
          </cell>
          <cell r="J74">
            <v>232267.49000000046</v>
          </cell>
        </row>
        <row r="75">
          <cell r="E75" t="str">
            <v>EE420</v>
          </cell>
          <cell r="F75">
            <v>209418.52999999793</v>
          </cell>
          <cell r="G75">
            <v>2406937</v>
          </cell>
          <cell r="H75">
            <v>2616355.5299999979</v>
          </cell>
          <cell r="I75">
            <v>2447203.7199999983</v>
          </cell>
          <cell r="J75">
            <v>169151.80999999959</v>
          </cell>
        </row>
        <row r="76">
          <cell r="E76" t="str">
            <v>EE421</v>
          </cell>
          <cell r="F76">
            <v>-31902.410000000149</v>
          </cell>
          <cell r="G76">
            <v>1116183</v>
          </cell>
          <cell r="H76">
            <v>1084280.5899999999</v>
          </cell>
          <cell r="I76">
            <v>1197026.2900000003</v>
          </cell>
          <cell r="J76">
            <v>-112745.70000000042</v>
          </cell>
        </row>
        <row r="77">
          <cell r="E77" t="str">
            <v>EE422</v>
          </cell>
          <cell r="F77">
            <v>96217.409999999916</v>
          </cell>
          <cell r="G77">
            <v>804928</v>
          </cell>
          <cell r="H77">
            <v>901145.40999999992</v>
          </cell>
          <cell r="I77">
            <v>817390.19999999984</v>
          </cell>
          <cell r="J77">
            <v>83755.210000000079</v>
          </cell>
        </row>
        <row r="78">
          <cell r="E78" t="str">
            <v>EE424</v>
          </cell>
          <cell r="F78">
            <v>150457.2900000005</v>
          </cell>
          <cell r="G78">
            <v>1369970</v>
          </cell>
          <cell r="H78">
            <v>1520427.2900000005</v>
          </cell>
          <cell r="I78">
            <v>1396604.6</v>
          </cell>
          <cell r="J78">
            <v>123822.69000000041</v>
          </cell>
        </row>
        <row r="79">
          <cell r="E79" t="str">
            <v>EE426</v>
          </cell>
          <cell r="F79">
            <v>58240.4200000001</v>
          </cell>
          <cell r="G79">
            <v>497954</v>
          </cell>
          <cell r="H79">
            <v>556194.42000000016</v>
          </cell>
          <cell r="I79">
            <v>441846.01000000018</v>
          </cell>
          <cell r="J79">
            <v>114348.40999999997</v>
          </cell>
        </row>
        <row r="80">
          <cell r="E80" t="str">
            <v>EE430</v>
          </cell>
          <cell r="F80">
            <v>101323.31999999995</v>
          </cell>
          <cell r="G80">
            <v>431486</v>
          </cell>
          <cell r="H80">
            <v>532809.31999999995</v>
          </cell>
          <cell r="I80">
            <v>424533.45000000019</v>
          </cell>
          <cell r="J80">
            <v>108275.86999999976</v>
          </cell>
        </row>
        <row r="81">
          <cell r="E81" t="str">
            <v>EE432</v>
          </cell>
          <cell r="F81">
            <v>51343.060000000056</v>
          </cell>
          <cell r="G81">
            <v>500829</v>
          </cell>
          <cell r="H81">
            <v>552172.06000000006</v>
          </cell>
          <cell r="I81">
            <v>508152.42</v>
          </cell>
          <cell r="J81">
            <v>44019.640000000072</v>
          </cell>
        </row>
        <row r="82">
          <cell r="E82" t="str">
            <v>EE436</v>
          </cell>
          <cell r="F82">
            <v>183781.15999999992</v>
          </cell>
          <cell r="G82">
            <v>1280002</v>
          </cell>
          <cell r="H82">
            <v>1463783.16</v>
          </cell>
          <cell r="I82">
            <v>1160423.2399999998</v>
          </cell>
          <cell r="J82">
            <v>303359.92000000016</v>
          </cell>
        </row>
        <row r="83">
          <cell r="E83" t="str">
            <v>EE443</v>
          </cell>
          <cell r="F83">
            <v>-6433.7600000000093</v>
          </cell>
          <cell r="G83">
            <v>1286562</v>
          </cell>
          <cell r="H83">
            <v>1280128.24</v>
          </cell>
          <cell r="I83">
            <v>1357016.2900000003</v>
          </cell>
          <cell r="J83">
            <v>-76888.050000000279</v>
          </cell>
        </row>
        <row r="84">
          <cell r="E84" t="str">
            <v>EE444</v>
          </cell>
          <cell r="F84">
            <v>33931.479999999981</v>
          </cell>
          <cell r="G84">
            <v>618602</v>
          </cell>
          <cell r="H84">
            <v>652533.48</v>
          </cell>
          <cell r="I84">
            <v>631389.76999999979</v>
          </cell>
          <cell r="J84">
            <v>21143.710000000196</v>
          </cell>
        </row>
        <row r="85">
          <cell r="E85" t="str">
            <v>EE445</v>
          </cell>
          <cell r="F85">
            <v>139628.04000000015</v>
          </cell>
          <cell r="G85">
            <v>852593</v>
          </cell>
          <cell r="H85">
            <v>992221.04000000015</v>
          </cell>
          <cell r="I85">
            <v>851823.37000000011</v>
          </cell>
          <cell r="J85">
            <v>140397.67000000004</v>
          </cell>
        </row>
        <row r="86">
          <cell r="E86" t="str">
            <v>EE451</v>
          </cell>
          <cell r="F86">
            <v>75628.159999999683</v>
          </cell>
          <cell r="G86">
            <v>842758</v>
          </cell>
          <cell r="H86">
            <v>918386.15999999968</v>
          </cell>
          <cell r="I86">
            <v>858485.6100000001</v>
          </cell>
          <cell r="J86">
            <v>59900.549999999581</v>
          </cell>
        </row>
        <row r="87">
          <cell r="E87" t="str">
            <v>EE457</v>
          </cell>
          <cell r="F87">
            <v>104448.40999999968</v>
          </cell>
          <cell r="G87">
            <v>750129</v>
          </cell>
          <cell r="H87">
            <v>854577.40999999968</v>
          </cell>
          <cell r="I87">
            <v>784254.00000000023</v>
          </cell>
          <cell r="J87">
            <v>70323.409999999451</v>
          </cell>
        </row>
        <row r="88">
          <cell r="E88" t="str">
            <v>EE458</v>
          </cell>
          <cell r="F88">
            <v>122239.27000000014</v>
          </cell>
          <cell r="G88">
            <v>497648</v>
          </cell>
          <cell r="H88">
            <v>619887.27000000014</v>
          </cell>
          <cell r="I88">
            <v>464872.81999999948</v>
          </cell>
          <cell r="J88">
            <v>155014.45000000065</v>
          </cell>
        </row>
        <row r="89">
          <cell r="E89" t="str">
            <v>EE460</v>
          </cell>
          <cell r="F89">
            <v>402322.18000000028</v>
          </cell>
          <cell r="G89">
            <v>864222</v>
          </cell>
          <cell r="H89">
            <v>1266544.1800000002</v>
          </cell>
          <cell r="I89">
            <v>863055.57000000007</v>
          </cell>
          <cell r="J89">
            <v>403488.6100000001</v>
          </cell>
        </row>
        <row r="90">
          <cell r="E90" t="str">
            <v>EE461</v>
          </cell>
          <cell r="F90">
            <v>50605.349999999977</v>
          </cell>
          <cell r="G90">
            <v>805297</v>
          </cell>
          <cell r="H90">
            <v>855902.35</v>
          </cell>
          <cell r="I90">
            <v>799278.49000000034</v>
          </cell>
          <cell r="J90">
            <v>56623.859999999637</v>
          </cell>
        </row>
        <row r="91">
          <cell r="E91" t="str">
            <v>EE466</v>
          </cell>
          <cell r="F91">
            <v>180284.74</v>
          </cell>
          <cell r="G91">
            <v>1186758</v>
          </cell>
          <cell r="H91">
            <v>1367042.74</v>
          </cell>
          <cell r="I91">
            <v>1200335.8599999999</v>
          </cell>
          <cell r="J91">
            <v>166706.88000000012</v>
          </cell>
        </row>
        <row r="92">
          <cell r="E92" t="str">
            <v>EE467</v>
          </cell>
          <cell r="F92">
            <v>159330.2300000001</v>
          </cell>
          <cell r="G92">
            <v>600440</v>
          </cell>
          <cell r="H92">
            <v>759770.2300000001</v>
          </cell>
          <cell r="I92">
            <v>541465.28000000026</v>
          </cell>
          <cell r="J92">
            <v>218304.94999999984</v>
          </cell>
        </row>
        <row r="93">
          <cell r="E93" t="str">
            <v>EE468</v>
          </cell>
          <cell r="F93">
            <v>185644.86</v>
          </cell>
          <cell r="G93">
            <v>706397</v>
          </cell>
          <cell r="H93">
            <v>892041.86</v>
          </cell>
          <cell r="I93">
            <v>628811.7300000001</v>
          </cell>
          <cell r="J93">
            <v>263230.12999999989</v>
          </cell>
        </row>
        <row r="94">
          <cell r="E94" t="str">
            <v>EE478</v>
          </cell>
          <cell r="F94">
            <v>105913.54000000015</v>
          </cell>
          <cell r="G94">
            <v>830728</v>
          </cell>
          <cell r="H94">
            <v>936641.54000000015</v>
          </cell>
          <cell r="I94">
            <v>884421.64999999956</v>
          </cell>
          <cell r="J94">
            <v>52219.890000000596</v>
          </cell>
        </row>
        <row r="95">
          <cell r="E95" t="str">
            <v>EE479</v>
          </cell>
          <cell r="F95">
            <v>133209.09999999986</v>
          </cell>
          <cell r="G95">
            <v>868874</v>
          </cell>
          <cell r="H95">
            <v>1002083.0999999999</v>
          </cell>
          <cell r="I95">
            <v>887909.60999999987</v>
          </cell>
          <cell r="J95">
            <v>114173.48999999999</v>
          </cell>
        </row>
        <row r="96">
          <cell r="E96" t="str">
            <v>EE482</v>
          </cell>
          <cell r="F96">
            <v>325837.15000000026</v>
          </cell>
          <cell r="G96">
            <v>1004452</v>
          </cell>
          <cell r="H96">
            <v>1330289.1500000004</v>
          </cell>
          <cell r="I96">
            <v>879147.71999999974</v>
          </cell>
          <cell r="J96">
            <v>451141.43000000063</v>
          </cell>
        </row>
        <row r="97">
          <cell r="E97" t="str">
            <v>EE486</v>
          </cell>
          <cell r="F97">
            <v>333211.40000000049</v>
          </cell>
          <cell r="G97">
            <v>802161</v>
          </cell>
          <cell r="H97">
            <v>1135372.4000000004</v>
          </cell>
          <cell r="I97">
            <v>857499.35000000056</v>
          </cell>
          <cell r="J97">
            <v>277873.04999999981</v>
          </cell>
        </row>
        <row r="98">
          <cell r="E98" t="str">
            <v>EE488</v>
          </cell>
          <cell r="F98">
            <v>188868.42000000027</v>
          </cell>
          <cell r="G98">
            <v>890064</v>
          </cell>
          <cell r="H98">
            <v>1078932.4200000004</v>
          </cell>
          <cell r="I98">
            <v>917576.83000000066</v>
          </cell>
          <cell r="J98">
            <v>161355.58999999973</v>
          </cell>
        </row>
        <row r="99">
          <cell r="E99" t="str">
            <v>EE495</v>
          </cell>
          <cell r="F99">
            <v>93019.09999999986</v>
          </cell>
          <cell r="G99">
            <v>847686</v>
          </cell>
          <cell r="H99">
            <v>940705.09999999986</v>
          </cell>
          <cell r="I99">
            <v>840207.94000000053</v>
          </cell>
          <cell r="J99">
            <v>100497.15999999933</v>
          </cell>
        </row>
        <row r="100">
          <cell r="E100" t="str">
            <v>EE499</v>
          </cell>
          <cell r="F100">
            <v>98027.170000000391</v>
          </cell>
          <cell r="G100">
            <v>877356</v>
          </cell>
          <cell r="H100">
            <v>975383.17000000039</v>
          </cell>
          <cell r="I100">
            <v>904969.8900000006</v>
          </cell>
          <cell r="J100">
            <v>70413.279999999795</v>
          </cell>
        </row>
        <row r="101">
          <cell r="E101" t="str">
            <v>EE504</v>
          </cell>
          <cell r="F101">
            <v>422368.98000000045</v>
          </cell>
          <cell r="G101">
            <v>1288481</v>
          </cell>
          <cell r="H101">
            <v>1710849.9800000004</v>
          </cell>
          <cell r="I101">
            <v>1371944.92</v>
          </cell>
          <cell r="J101">
            <v>338905.06000000052</v>
          </cell>
        </row>
        <row r="102">
          <cell r="E102" t="str">
            <v>EE507</v>
          </cell>
          <cell r="F102">
            <v>-110619.77999999945</v>
          </cell>
          <cell r="G102">
            <v>1015823</v>
          </cell>
          <cell r="H102">
            <v>905203.22000000055</v>
          </cell>
          <cell r="I102">
            <v>922597.69999999984</v>
          </cell>
          <cell r="J102">
            <v>-17394.479999999283</v>
          </cell>
        </row>
        <row r="103">
          <cell r="E103" t="str">
            <v>EE508</v>
          </cell>
          <cell r="F103">
            <v>98797.980000000331</v>
          </cell>
          <cell r="G103">
            <v>705018</v>
          </cell>
          <cell r="H103">
            <v>803815.98000000033</v>
          </cell>
          <cell r="I103">
            <v>703693.40999999992</v>
          </cell>
          <cell r="J103">
            <v>100122.57000000041</v>
          </cell>
        </row>
        <row r="104">
          <cell r="E104" t="str">
            <v>EE517</v>
          </cell>
          <cell r="F104">
            <v>68400.6599999998</v>
          </cell>
          <cell r="G104">
            <v>598231</v>
          </cell>
          <cell r="H104">
            <v>666631.6599999998</v>
          </cell>
          <cell r="I104">
            <v>568966.54000000015</v>
          </cell>
          <cell r="J104">
            <v>97665.119999999646</v>
          </cell>
        </row>
        <row r="105">
          <cell r="E105" t="str">
            <v>EE552</v>
          </cell>
          <cell r="F105">
            <v>482171.75999999978</v>
          </cell>
          <cell r="G105">
            <v>6879098</v>
          </cell>
          <cell r="H105">
            <v>7361269.7599999998</v>
          </cell>
          <cell r="I105">
            <v>6712457.3800000018</v>
          </cell>
          <cell r="J105">
            <v>648812.37999999803</v>
          </cell>
        </row>
        <row r="106">
          <cell r="E106" t="str">
            <v>EE553</v>
          </cell>
          <cell r="F106">
            <v>663392.68000000203</v>
          </cell>
          <cell r="G106">
            <v>2149067.0138502065</v>
          </cell>
          <cell r="H106">
            <v>2812459.6938502085</v>
          </cell>
          <cell r="I106">
            <v>3045648.7600000007</v>
          </cell>
          <cell r="J106">
            <v>-233189.06614979217</v>
          </cell>
        </row>
        <row r="107">
          <cell r="E107" t="str">
            <v>EE560</v>
          </cell>
          <cell r="F107">
            <v>912338.57999999449</v>
          </cell>
          <cell r="G107">
            <v>8540387</v>
          </cell>
          <cell r="H107">
            <v>9452725.5799999945</v>
          </cell>
          <cell r="I107">
            <v>8647427.7300000023</v>
          </cell>
          <cell r="J107">
            <v>805297.84999999218</v>
          </cell>
        </row>
        <row r="108">
          <cell r="E108" t="str">
            <v>EE579</v>
          </cell>
          <cell r="F108">
            <v>552481.54000000027</v>
          </cell>
          <cell r="G108">
            <v>860002</v>
          </cell>
          <cell r="H108">
            <v>1412483.5400000003</v>
          </cell>
          <cell r="I108">
            <v>992653.66999999923</v>
          </cell>
          <cell r="J108">
            <v>419829.87000000104</v>
          </cell>
        </row>
        <row r="109">
          <cell r="E109" t="str">
            <v>EE996</v>
          </cell>
          <cell r="F109">
            <v>0</v>
          </cell>
          <cell r="G109">
            <v>0</v>
          </cell>
          <cell r="H109">
            <v>0</v>
          </cell>
          <cell r="I109">
            <v>45005.67</v>
          </cell>
          <cell r="J109">
            <v>-45005.67</v>
          </cell>
        </row>
        <row r="110">
          <cell r="E110" t="str">
            <v>EE999</v>
          </cell>
          <cell r="F110">
            <v>0</v>
          </cell>
          <cell r="G110">
            <v>0</v>
          </cell>
          <cell r="H110">
            <v>0</v>
          </cell>
          <cell r="I110">
            <v>7.2759576141834259E-12</v>
          </cell>
          <cell r="J110">
            <v>-7.2759576141834259E-12</v>
          </cell>
        </row>
      </sheetData>
      <sheetData sheetId="6"/>
      <sheetData sheetId="7"/>
      <sheetData sheetId="8"/>
      <sheetData sheetId="9">
        <row r="6">
          <cell r="B6">
            <v>1</v>
          </cell>
          <cell r="C6" t="str">
            <v>ACADEMY</v>
          </cell>
          <cell r="D6" t="str">
            <v xml:space="preserve">Aldeburgh Primary School </v>
          </cell>
          <cell r="G6"/>
          <cell r="I6">
            <v>531400.4920529424</v>
          </cell>
          <cell r="J6"/>
          <cell r="K6"/>
          <cell r="L6"/>
          <cell r="M6"/>
          <cell r="N6"/>
          <cell r="O6"/>
          <cell r="P6"/>
          <cell r="Q6"/>
          <cell r="R6"/>
          <cell r="S6"/>
          <cell r="T6"/>
          <cell r="U6"/>
          <cell r="V6">
            <v>0</v>
          </cell>
          <cell r="W6"/>
          <cell r="X6"/>
          <cell r="Y6">
            <v>531400.4920529424</v>
          </cell>
          <cell r="AC6">
            <v>0</v>
          </cell>
          <cell r="AD6"/>
          <cell r="AE6"/>
          <cell r="AF6"/>
          <cell r="AG6"/>
          <cell r="AH6"/>
          <cell r="AI6"/>
          <cell r="AJ6"/>
          <cell r="AK6"/>
          <cell r="AL6"/>
          <cell r="AM6"/>
          <cell r="AN6"/>
          <cell r="AO6"/>
          <cell r="AP6">
            <v>0</v>
          </cell>
          <cell r="AQ6"/>
          <cell r="AS6">
            <v>0</v>
          </cell>
          <cell r="AT6"/>
          <cell r="AU6"/>
          <cell r="AV6"/>
          <cell r="AW6"/>
          <cell r="AX6"/>
          <cell r="AY6"/>
          <cell r="AZ6"/>
          <cell r="BA6"/>
          <cell r="BB6"/>
          <cell r="BC6"/>
          <cell r="BD6"/>
          <cell r="BE6"/>
          <cell r="BF6">
            <v>0</v>
          </cell>
          <cell r="BG6"/>
          <cell r="BH6"/>
          <cell r="BI6">
            <v>531400</v>
          </cell>
          <cell r="BJ6">
            <v>0</v>
          </cell>
          <cell r="BK6">
            <v>0</v>
          </cell>
          <cell r="BL6">
            <v>0</v>
          </cell>
          <cell r="BM6">
            <v>0</v>
          </cell>
          <cell r="BN6">
            <v>0</v>
          </cell>
          <cell r="BO6">
            <v>0</v>
          </cell>
          <cell r="BP6">
            <v>0</v>
          </cell>
          <cell r="BQ6">
            <v>0</v>
          </cell>
          <cell r="BR6">
            <v>0</v>
          </cell>
          <cell r="BS6">
            <v>0</v>
          </cell>
          <cell r="BT6">
            <v>0</v>
          </cell>
          <cell r="BU6">
            <v>0</v>
          </cell>
          <cell r="BV6">
            <v>0</v>
          </cell>
        </row>
        <row r="7">
          <cell r="B7">
            <v>5</v>
          </cell>
          <cell r="C7" t="str">
            <v>ACADEMY</v>
          </cell>
          <cell r="D7" t="str">
            <v xml:space="preserve">Barnby &amp; North Cover Community Primary </v>
          </cell>
          <cell r="G7"/>
          <cell r="I7">
            <v>475905.41383262497</v>
          </cell>
          <cell r="J7"/>
          <cell r="K7"/>
          <cell r="L7"/>
          <cell r="M7"/>
          <cell r="N7"/>
          <cell r="O7"/>
          <cell r="P7"/>
          <cell r="Q7"/>
          <cell r="R7"/>
          <cell r="S7"/>
          <cell r="T7"/>
          <cell r="U7"/>
          <cell r="V7">
            <v>0</v>
          </cell>
          <cell r="W7"/>
          <cell r="X7"/>
          <cell r="Y7">
            <v>475905.41383262497</v>
          </cell>
          <cell r="AC7">
            <v>0</v>
          </cell>
          <cell r="AD7"/>
          <cell r="AE7"/>
          <cell r="AF7"/>
          <cell r="AG7"/>
          <cell r="AH7"/>
          <cell r="AI7"/>
          <cell r="AJ7"/>
          <cell r="AK7"/>
          <cell r="AL7"/>
          <cell r="AM7"/>
          <cell r="AN7"/>
          <cell r="AO7"/>
          <cell r="AP7">
            <v>0</v>
          </cell>
          <cell r="AQ7"/>
          <cell r="AS7">
            <v>0</v>
          </cell>
          <cell r="AT7"/>
          <cell r="AU7"/>
          <cell r="AV7"/>
          <cell r="AW7"/>
          <cell r="AX7"/>
          <cell r="AY7"/>
          <cell r="AZ7"/>
          <cell r="BA7"/>
          <cell r="BB7"/>
          <cell r="BC7"/>
          <cell r="BD7"/>
          <cell r="BE7"/>
          <cell r="BF7">
            <v>0</v>
          </cell>
          <cell r="BG7"/>
          <cell r="BH7"/>
          <cell r="BI7">
            <v>475905</v>
          </cell>
          <cell r="BJ7">
            <v>0</v>
          </cell>
          <cell r="BK7">
            <v>0</v>
          </cell>
          <cell r="BL7">
            <v>0</v>
          </cell>
          <cell r="BM7">
            <v>0</v>
          </cell>
          <cell r="BN7">
            <v>0</v>
          </cell>
          <cell r="BO7">
            <v>0</v>
          </cell>
          <cell r="BP7">
            <v>0</v>
          </cell>
          <cell r="BQ7">
            <v>0</v>
          </cell>
          <cell r="BR7">
            <v>0</v>
          </cell>
          <cell r="BS7">
            <v>0</v>
          </cell>
          <cell r="BT7">
            <v>0</v>
          </cell>
          <cell r="BU7">
            <v>0</v>
          </cell>
          <cell r="BV7">
            <v>0</v>
          </cell>
        </row>
        <row r="8">
          <cell r="B8">
            <v>6</v>
          </cell>
          <cell r="C8" t="str">
            <v>ACADEMY</v>
          </cell>
          <cell r="D8" t="str">
            <v>The Albert Pye Community Primary School</v>
          </cell>
          <cell r="G8"/>
          <cell r="H8"/>
          <cell r="I8">
            <v>1509810</v>
          </cell>
          <cell r="J8"/>
          <cell r="K8"/>
          <cell r="L8"/>
          <cell r="M8"/>
          <cell r="N8"/>
          <cell r="O8"/>
          <cell r="P8"/>
          <cell r="Q8"/>
          <cell r="R8"/>
          <cell r="S8"/>
          <cell r="T8"/>
          <cell r="U8"/>
          <cell r="V8">
            <v>0</v>
          </cell>
          <cell r="W8"/>
          <cell r="X8"/>
          <cell r="Y8">
            <v>1509810</v>
          </cell>
          <cell r="AC8">
            <v>0</v>
          </cell>
          <cell r="AD8"/>
          <cell r="AE8"/>
          <cell r="AF8"/>
          <cell r="AG8"/>
          <cell r="AH8"/>
          <cell r="AI8"/>
          <cell r="AJ8"/>
          <cell r="AK8"/>
          <cell r="AL8"/>
          <cell r="AM8"/>
          <cell r="AN8"/>
          <cell r="AO8"/>
          <cell r="AP8">
            <v>0</v>
          </cell>
          <cell r="AQ8"/>
          <cell r="AS8">
            <v>0</v>
          </cell>
          <cell r="AT8"/>
          <cell r="AU8"/>
          <cell r="AV8"/>
          <cell r="AW8"/>
          <cell r="AX8"/>
          <cell r="AY8"/>
          <cell r="AZ8"/>
          <cell r="BA8"/>
          <cell r="BB8"/>
          <cell r="BC8"/>
          <cell r="BD8"/>
          <cell r="BE8"/>
          <cell r="BF8">
            <v>0</v>
          </cell>
          <cell r="BG8"/>
          <cell r="BH8"/>
          <cell r="BI8">
            <v>1509810</v>
          </cell>
          <cell r="BJ8">
            <v>0</v>
          </cell>
          <cell r="BK8">
            <v>0</v>
          </cell>
          <cell r="BL8">
            <v>0</v>
          </cell>
          <cell r="BM8">
            <v>0</v>
          </cell>
          <cell r="BN8">
            <v>0</v>
          </cell>
          <cell r="BO8">
            <v>0</v>
          </cell>
          <cell r="BP8">
            <v>0</v>
          </cell>
          <cell r="BQ8">
            <v>0</v>
          </cell>
          <cell r="BR8">
            <v>0</v>
          </cell>
          <cell r="BS8">
            <v>0</v>
          </cell>
          <cell r="BT8">
            <v>0</v>
          </cell>
          <cell r="BU8">
            <v>0</v>
          </cell>
          <cell r="BV8">
            <v>0</v>
          </cell>
        </row>
        <row r="9">
          <cell r="B9">
            <v>7</v>
          </cell>
          <cell r="C9" t="str">
            <v>ACADEMY</v>
          </cell>
          <cell r="D9" t="str">
            <v>Ravensmere Infant School</v>
          </cell>
          <cell r="G9"/>
          <cell r="H9"/>
          <cell r="I9">
            <v>295582.78148913773</v>
          </cell>
          <cell r="J9"/>
          <cell r="K9"/>
          <cell r="L9"/>
          <cell r="M9"/>
          <cell r="N9"/>
          <cell r="O9"/>
          <cell r="P9"/>
          <cell r="Q9"/>
          <cell r="R9"/>
          <cell r="S9"/>
          <cell r="T9"/>
          <cell r="U9"/>
          <cell r="V9">
            <v>0</v>
          </cell>
          <cell r="W9"/>
          <cell r="X9"/>
          <cell r="Y9">
            <v>295582.78148913773</v>
          </cell>
          <cell r="AC9">
            <v>0</v>
          </cell>
          <cell r="AD9"/>
          <cell r="AE9"/>
          <cell r="AF9"/>
          <cell r="AG9"/>
          <cell r="AH9"/>
          <cell r="AI9"/>
          <cell r="AJ9"/>
          <cell r="AK9"/>
          <cell r="AL9"/>
          <cell r="AM9"/>
          <cell r="AN9"/>
          <cell r="AO9"/>
          <cell r="AP9">
            <v>0</v>
          </cell>
          <cell r="AQ9"/>
          <cell r="AS9">
            <v>0</v>
          </cell>
          <cell r="AT9"/>
          <cell r="AU9"/>
          <cell r="AV9"/>
          <cell r="AW9"/>
          <cell r="AX9"/>
          <cell r="AY9"/>
          <cell r="AZ9"/>
          <cell r="BA9"/>
          <cell r="BB9"/>
          <cell r="BC9"/>
          <cell r="BD9"/>
          <cell r="BE9"/>
          <cell r="BF9">
            <v>0</v>
          </cell>
          <cell r="BG9"/>
          <cell r="BH9"/>
          <cell r="BI9">
            <v>295583</v>
          </cell>
          <cell r="BJ9">
            <v>0</v>
          </cell>
          <cell r="BK9">
            <v>0</v>
          </cell>
          <cell r="BL9">
            <v>0</v>
          </cell>
          <cell r="BM9">
            <v>0</v>
          </cell>
          <cell r="BN9">
            <v>0</v>
          </cell>
          <cell r="BO9">
            <v>0</v>
          </cell>
          <cell r="BP9">
            <v>0</v>
          </cell>
          <cell r="BQ9">
            <v>0</v>
          </cell>
          <cell r="BR9">
            <v>0</v>
          </cell>
          <cell r="BS9">
            <v>0</v>
          </cell>
          <cell r="BT9">
            <v>0</v>
          </cell>
          <cell r="BU9">
            <v>0</v>
          </cell>
          <cell r="BV9">
            <v>0</v>
          </cell>
        </row>
        <row r="10">
          <cell r="B10">
            <v>8</v>
          </cell>
          <cell r="C10" t="str">
            <v>ACADEMY</v>
          </cell>
          <cell r="D10" t="str">
            <v>Beccles Primary Academy</v>
          </cell>
          <cell r="I10">
            <v>906363.81543625006</v>
          </cell>
          <cell r="J10"/>
          <cell r="K10"/>
          <cell r="L10"/>
          <cell r="M10"/>
          <cell r="N10"/>
          <cell r="O10"/>
          <cell r="P10"/>
          <cell r="Q10"/>
          <cell r="R10"/>
          <cell r="S10"/>
          <cell r="T10"/>
          <cell r="U10"/>
          <cell r="V10">
            <v>0</v>
          </cell>
          <cell r="W10"/>
          <cell r="X10"/>
          <cell r="Y10">
            <v>906363.81543625006</v>
          </cell>
          <cell r="AC10">
            <v>0</v>
          </cell>
          <cell r="AD10"/>
          <cell r="AE10"/>
          <cell r="AF10"/>
          <cell r="AG10"/>
          <cell r="AH10"/>
          <cell r="AI10"/>
          <cell r="AJ10"/>
          <cell r="AK10"/>
          <cell r="AL10"/>
          <cell r="AM10"/>
          <cell r="AN10"/>
          <cell r="AO10"/>
          <cell r="AP10">
            <v>0</v>
          </cell>
          <cell r="AQ10"/>
          <cell r="AS10">
            <v>0</v>
          </cell>
          <cell r="AT10"/>
          <cell r="AU10"/>
          <cell r="AV10"/>
          <cell r="AW10"/>
          <cell r="AX10"/>
          <cell r="AY10"/>
          <cell r="AZ10"/>
          <cell r="BA10"/>
          <cell r="BB10"/>
          <cell r="BC10"/>
          <cell r="BD10"/>
          <cell r="BE10"/>
          <cell r="BF10">
            <v>0</v>
          </cell>
          <cell r="BH10"/>
          <cell r="BI10">
            <v>906364</v>
          </cell>
          <cell r="BJ10">
            <v>0</v>
          </cell>
          <cell r="BK10">
            <v>0</v>
          </cell>
          <cell r="BL10">
            <v>0</v>
          </cell>
          <cell r="BM10">
            <v>0</v>
          </cell>
          <cell r="BN10">
            <v>0</v>
          </cell>
          <cell r="BO10">
            <v>0</v>
          </cell>
          <cell r="BP10">
            <v>0</v>
          </cell>
          <cell r="BQ10">
            <v>0</v>
          </cell>
          <cell r="BR10">
            <v>0</v>
          </cell>
          <cell r="BS10">
            <v>0</v>
          </cell>
          <cell r="BT10">
            <v>0</v>
          </cell>
          <cell r="BU10">
            <v>0</v>
          </cell>
          <cell r="BV10">
            <v>0</v>
          </cell>
        </row>
        <row r="11">
          <cell r="B11">
            <v>9</v>
          </cell>
          <cell r="C11" t="str">
            <v>ACADEMY</v>
          </cell>
          <cell r="D11" t="str">
            <v>St Benet's Catholic Primary School</v>
          </cell>
          <cell r="G11"/>
          <cell r="H11"/>
          <cell r="I11">
            <v>419087.97982206638</v>
          </cell>
          <cell r="J11"/>
          <cell r="K11"/>
          <cell r="L11"/>
          <cell r="M11"/>
          <cell r="N11"/>
          <cell r="O11"/>
          <cell r="P11"/>
          <cell r="Q11"/>
          <cell r="R11"/>
          <cell r="S11"/>
          <cell r="T11"/>
          <cell r="U11"/>
          <cell r="V11">
            <v>0</v>
          </cell>
          <cell r="W11"/>
          <cell r="X11"/>
          <cell r="Y11">
            <v>419087.97982206638</v>
          </cell>
          <cell r="AC11">
            <v>0</v>
          </cell>
          <cell r="AD11"/>
          <cell r="AE11"/>
          <cell r="AF11"/>
          <cell r="AG11"/>
          <cell r="AH11"/>
          <cell r="AI11"/>
          <cell r="AJ11"/>
          <cell r="AK11"/>
          <cell r="AL11"/>
          <cell r="AM11"/>
          <cell r="AN11"/>
          <cell r="AO11"/>
          <cell r="AP11">
            <v>0</v>
          </cell>
          <cell r="AQ11"/>
          <cell r="AS11">
            <v>0</v>
          </cell>
          <cell r="AT11"/>
          <cell r="AU11"/>
          <cell r="AV11"/>
          <cell r="AW11"/>
          <cell r="AX11"/>
          <cell r="AY11"/>
          <cell r="AZ11"/>
          <cell r="BA11"/>
          <cell r="BB11"/>
          <cell r="BC11"/>
          <cell r="BD11"/>
          <cell r="BE11"/>
          <cell r="BF11">
            <v>0</v>
          </cell>
          <cell r="BH11"/>
          <cell r="BI11">
            <v>419088</v>
          </cell>
          <cell r="BJ11">
            <v>0</v>
          </cell>
          <cell r="BK11">
            <v>0</v>
          </cell>
          <cell r="BL11">
            <v>0</v>
          </cell>
          <cell r="BM11">
            <v>0</v>
          </cell>
          <cell r="BN11">
            <v>0</v>
          </cell>
          <cell r="BO11">
            <v>0</v>
          </cell>
          <cell r="BP11">
            <v>0</v>
          </cell>
          <cell r="BQ11">
            <v>0</v>
          </cell>
          <cell r="BR11">
            <v>0</v>
          </cell>
          <cell r="BS11">
            <v>0</v>
          </cell>
          <cell r="BT11">
            <v>0</v>
          </cell>
          <cell r="BU11">
            <v>0</v>
          </cell>
          <cell r="BV11">
            <v>0</v>
          </cell>
        </row>
        <row r="12">
          <cell r="B12">
            <v>10</v>
          </cell>
          <cell r="C12" t="str">
            <v>ACADEMY</v>
          </cell>
          <cell r="D12" t="str">
            <v>Bedfield C of E VCP School</v>
          </cell>
          <cell r="G12"/>
          <cell r="I12">
            <v>329509.2990285714</v>
          </cell>
          <cell r="J12"/>
          <cell r="K12"/>
          <cell r="L12"/>
          <cell r="M12"/>
          <cell r="N12"/>
          <cell r="O12"/>
          <cell r="P12"/>
          <cell r="Q12"/>
          <cell r="R12"/>
          <cell r="S12"/>
          <cell r="T12"/>
          <cell r="U12"/>
          <cell r="V12">
            <v>0</v>
          </cell>
          <cell r="W12"/>
          <cell r="X12"/>
          <cell r="Y12">
            <v>329509.2990285714</v>
          </cell>
          <cell r="AC12">
            <v>0</v>
          </cell>
          <cell r="AD12"/>
          <cell r="AE12"/>
          <cell r="AF12"/>
          <cell r="AG12"/>
          <cell r="AH12"/>
          <cell r="AI12"/>
          <cell r="AJ12"/>
          <cell r="AK12"/>
          <cell r="AL12"/>
          <cell r="AM12"/>
          <cell r="AN12"/>
          <cell r="AO12"/>
          <cell r="AP12"/>
          <cell r="AQ12"/>
          <cell r="AS12">
            <v>0</v>
          </cell>
          <cell r="AT12"/>
          <cell r="AU12"/>
          <cell r="AV12"/>
          <cell r="AW12"/>
          <cell r="AX12"/>
          <cell r="AY12"/>
          <cell r="AZ12"/>
          <cell r="BA12"/>
          <cell r="BB12"/>
          <cell r="BC12"/>
          <cell r="BD12"/>
          <cell r="BE12"/>
          <cell r="BF12">
            <v>0</v>
          </cell>
          <cell r="BG12"/>
          <cell r="BH12"/>
          <cell r="BI12">
            <v>329509</v>
          </cell>
          <cell r="BJ12">
            <v>0</v>
          </cell>
          <cell r="BK12">
            <v>0</v>
          </cell>
          <cell r="BL12">
            <v>0</v>
          </cell>
          <cell r="BM12">
            <v>0</v>
          </cell>
          <cell r="BN12">
            <v>0</v>
          </cell>
          <cell r="BO12">
            <v>0</v>
          </cell>
          <cell r="BP12">
            <v>0</v>
          </cell>
          <cell r="BQ12">
            <v>0</v>
          </cell>
          <cell r="BR12">
            <v>0</v>
          </cell>
          <cell r="BS12">
            <v>0</v>
          </cell>
          <cell r="BT12">
            <v>0</v>
          </cell>
          <cell r="BU12">
            <v>0</v>
          </cell>
          <cell r="BV12">
            <v>0</v>
          </cell>
        </row>
        <row r="13">
          <cell r="B13">
            <v>11</v>
          </cell>
          <cell r="C13">
            <v>0</v>
          </cell>
          <cell r="D13" t="str">
            <v>Benhall St Mary's C of E VCP School</v>
          </cell>
          <cell r="F13" t="str">
            <v>70849/1</v>
          </cell>
          <cell r="G13"/>
          <cell r="H13"/>
          <cell r="I13">
            <v>512741.15448146034</v>
          </cell>
          <cell r="J13">
            <v>78883.254535609289</v>
          </cell>
          <cell r="K13">
            <v>39441.627267804644</v>
          </cell>
          <cell r="L13">
            <v>39441.627267804644</v>
          </cell>
          <cell r="M13">
            <v>39441.627267804644</v>
          </cell>
          <cell r="N13">
            <v>39441.627267804644</v>
          </cell>
          <cell r="O13">
            <v>39441.627267804644</v>
          </cell>
          <cell r="P13">
            <v>39441.627267804644</v>
          </cell>
          <cell r="Q13">
            <v>39441.627267804644</v>
          </cell>
          <cell r="R13">
            <v>39441.627267804644</v>
          </cell>
          <cell r="S13">
            <v>39441.627267804644</v>
          </cell>
          <cell r="T13">
            <v>39441.627267804644</v>
          </cell>
          <cell r="U13">
            <v>39441.627267804644</v>
          </cell>
          <cell r="V13">
            <v>512741.15448146034</v>
          </cell>
          <cell r="W13"/>
          <cell r="X13"/>
          <cell r="Y13">
            <v>0</v>
          </cell>
          <cell r="AC13">
            <v>0</v>
          </cell>
          <cell r="AD13"/>
          <cell r="AE13"/>
          <cell r="AF13"/>
          <cell r="AG13"/>
          <cell r="AH13"/>
          <cell r="AI13"/>
          <cell r="AJ13"/>
          <cell r="AK13"/>
          <cell r="AL13"/>
          <cell r="AM13"/>
          <cell r="AN13"/>
          <cell r="AO13"/>
          <cell r="AP13"/>
          <cell r="AQ13"/>
          <cell r="AS13">
            <v>0</v>
          </cell>
          <cell r="AT13"/>
          <cell r="AU13"/>
          <cell r="AV13"/>
          <cell r="AW13"/>
          <cell r="AX13"/>
          <cell r="AY13"/>
          <cell r="AZ13"/>
          <cell r="BA13"/>
          <cell r="BB13"/>
          <cell r="BC13"/>
          <cell r="BD13"/>
          <cell r="BE13"/>
          <cell r="BF13">
            <v>0</v>
          </cell>
          <cell r="BG13"/>
          <cell r="BH13"/>
          <cell r="BI13">
            <v>512741</v>
          </cell>
          <cell r="BJ13">
            <v>80035</v>
          </cell>
          <cell r="BK13">
            <v>39337</v>
          </cell>
          <cell r="BL13">
            <v>39337</v>
          </cell>
          <cell r="BM13">
            <v>39337</v>
          </cell>
          <cell r="BN13">
            <v>39337</v>
          </cell>
          <cell r="BO13">
            <v>39337</v>
          </cell>
          <cell r="BP13">
            <v>39337</v>
          </cell>
          <cell r="BQ13">
            <v>39337</v>
          </cell>
          <cell r="BR13">
            <v>39337</v>
          </cell>
          <cell r="BS13">
            <v>39337</v>
          </cell>
          <cell r="BT13">
            <v>39337</v>
          </cell>
          <cell r="BU13">
            <v>39337</v>
          </cell>
          <cell r="BV13">
            <v>512742</v>
          </cell>
        </row>
        <row r="14">
          <cell r="B14">
            <v>12</v>
          </cell>
          <cell r="C14">
            <v>0</v>
          </cell>
          <cell r="D14" t="str">
            <v>Blundeston C of E VCP School</v>
          </cell>
          <cell r="F14" t="str">
            <v>36875/1</v>
          </cell>
          <cell r="G14"/>
          <cell r="H14"/>
          <cell r="I14">
            <v>809255.20783183549</v>
          </cell>
          <cell r="J14">
            <v>124500.80120489777</v>
          </cell>
          <cell r="K14">
            <v>62250.400602448884</v>
          </cell>
          <cell r="L14">
            <v>62250.400602448884</v>
          </cell>
          <cell r="M14">
            <v>62250.400602448884</v>
          </cell>
          <cell r="N14">
            <v>62250.400602448884</v>
          </cell>
          <cell r="O14">
            <v>62250.400602448884</v>
          </cell>
          <cell r="P14">
            <v>62250.400602448884</v>
          </cell>
          <cell r="Q14">
            <v>62250.400602448884</v>
          </cell>
          <cell r="R14">
            <v>62250.400602448884</v>
          </cell>
          <cell r="S14">
            <v>62250.400602448884</v>
          </cell>
          <cell r="T14">
            <v>62250.400602448884</v>
          </cell>
          <cell r="U14">
            <v>62250.400602448884</v>
          </cell>
          <cell r="V14">
            <v>809255.20783183537</v>
          </cell>
          <cell r="W14"/>
          <cell r="X14"/>
          <cell r="Y14">
            <v>0</v>
          </cell>
          <cell r="AC14">
            <v>0</v>
          </cell>
          <cell r="AD14"/>
          <cell r="AE14"/>
          <cell r="AF14"/>
          <cell r="AG14"/>
          <cell r="AH14"/>
          <cell r="AI14"/>
          <cell r="AJ14"/>
          <cell r="AK14"/>
          <cell r="AL14"/>
          <cell r="AM14"/>
          <cell r="AN14"/>
          <cell r="AO14"/>
          <cell r="AP14"/>
          <cell r="AQ14"/>
          <cell r="AS14">
            <v>0</v>
          </cell>
          <cell r="AT14"/>
          <cell r="AU14"/>
          <cell r="AV14"/>
          <cell r="AW14"/>
          <cell r="AX14"/>
          <cell r="AY14"/>
          <cell r="AZ14"/>
          <cell r="BA14"/>
          <cell r="BB14"/>
          <cell r="BC14"/>
          <cell r="BD14"/>
          <cell r="BE14"/>
          <cell r="BF14">
            <v>0</v>
          </cell>
          <cell r="BG14"/>
          <cell r="BH14"/>
          <cell r="BI14">
            <v>809255</v>
          </cell>
          <cell r="BJ14">
            <v>127668</v>
          </cell>
          <cell r="BK14">
            <v>61962</v>
          </cell>
          <cell r="BL14">
            <v>61962</v>
          </cell>
          <cell r="BM14">
            <v>61962</v>
          </cell>
          <cell r="BN14">
            <v>61962</v>
          </cell>
          <cell r="BO14">
            <v>61962</v>
          </cell>
          <cell r="BP14">
            <v>61962</v>
          </cell>
          <cell r="BQ14">
            <v>61962</v>
          </cell>
          <cell r="BR14">
            <v>61962</v>
          </cell>
          <cell r="BS14">
            <v>61962</v>
          </cell>
          <cell r="BT14">
            <v>61962</v>
          </cell>
          <cell r="BU14">
            <v>61962</v>
          </cell>
          <cell r="BV14">
            <v>809250</v>
          </cell>
        </row>
        <row r="15">
          <cell r="B15">
            <v>13</v>
          </cell>
          <cell r="C15" t="str">
            <v>ACADEMY</v>
          </cell>
          <cell r="D15" t="str">
            <v>Bramfield C of E VCP School</v>
          </cell>
          <cell r="G15"/>
          <cell r="H15"/>
          <cell r="I15">
            <v>499312.148865022</v>
          </cell>
          <cell r="J15"/>
          <cell r="K15"/>
          <cell r="L15"/>
          <cell r="M15"/>
          <cell r="N15"/>
          <cell r="O15"/>
          <cell r="P15"/>
          <cell r="Q15"/>
          <cell r="R15"/>
          <cell r="S15"/>
          <cell r="T15"/>
          <cell r="U15"/>
          <cell r="V15">
            <v>0</v>
          </cell>
          <cell r="W15"/>
          <cell r="X15"/>
          <cell r="Y15">
            <v>499312.148865022</v>
          </cell>
          <cell r="AC15">
            <v>0</v>
          </cell>
          <cell r="AD15"/>
          <cell r="AE15"/>
          <cell r="AF15"/>
          <cell r="AG15"/>
          <cell r="AH15"/>
          <cell r="AI15"/>
          <cell r="AJ15"/>
          <cell r="AK15"/>
          <cell r="AL15"/>
          <cell r="AM15"/>
          <cell r="AN15"/>
          <cell r="AO15"/>
          <cell r="AP15">
            <v>0</v>
          </cell>
          <cell r="AQ15"/>
          <cell r="AS15">
            <v>0</v>
          </cell>
          <cell r="AT15"/>
          <cell r="AU15"/>
          <cell r="AV15"/>
          <cell r="AW15"/>
          <cell r="AX15"/>
          <cell r="AY15"/>
          <cell r="AZ15"/>
          <cell r="BA15"/>
          <cell r="BB15"/>
          <cell r="BC15"/>
          <cell r="BD15"/>
          <cell r="BE15"/>
          <cell r="BF15">
            <v>0</v>
          </cell>
          <cell r="BH15"/>
          <cell r="BI15">
            <v>499312</v>
          </cell>
          <cell r="BJ15">
            <v>0</v>
          </cell>
          <cell r="BK15">
            <v>0</v>
          </cell>
          <cell r="BL15">
            <v>0</v>
          </cell>
          <cell r="BM15">
            <v>0</v>
          </cell>
          <cell r="BN15">
            <v>0</v>
          </cell>
          <cell r="BO15">
            <v>0</v>
          </cell>
          <cell r="BP15">
            <v>0</v>
          </cell>
          <cell r="BQ15">
            <v>0</v>
          </cell>
          <cell r="BR15">
            <v>0</v>
          </cell>
          <cell r="BS15">
            <v>0</v>
          </cell>
          <cell r="BT15">
            <v>0</v>
          </cell>
          <cell r="BU15">
            <v>0</v>
          </cell>
          <cell r="BV15">
            <v>0</v>
          </cell>
        </row>
        <row r="16">
          <cell r="B16">
            <v>14</v>
          </cell>
          <cell r="C16" t="str">
            <v>ACADEMY</v>
          </cell>
          <cell r="D16" t="str">
            <v>Brampton C of E VCP School</v>
          </cell>
          <cell r="G16"/>
          <cell r="H16"/>
          <cell r="I16">
            <v>465270.1745448648</v>
          </cell>
          <cell r="J16"/>
          <cell r="K16"/>
          <cell r="L16"/>
          <cell r="M16"/>
          <cell r="N16"/>
          <cell r="O16"/>
          <cell r="P16"/>
          <cell r="Q16"/>
          <cell r="R16"/>
          <cell r="S16"/>
          <cell r="T16"/>
          <cell r="U16"/>
          <cell r="V16">
            <v>0</v>
          </cell>
          <cell r="W16"/>
          <cell r="X16"/>
          <cell r="Y16">
            <v>465270.1745448648</v>
          </cell>
          <cell r="AC16">
            <v>0</v>
          </cell>
          <cell r="AD16"/>
          <cell r="AE16"/>
          <cell r="AF16"/>
          <cell r="AG16"/>
          <cell r="AH16"/>
          <cell r="AI16"/>
          <cell r="AJ16"/>
          <cell r="AK16"/>
          <cell r="AL16"/>
          <cell r="AM16"/>
          <cell r="AN16"/>
          <cell r="AO16"/>
          <cell r="AP16">
            <v>0</v>
          </cell>
          <cell r="AQ16"/>
          <cell r="AS16">
            <v>0</v>
          </cell>
          <cell r="AT16"/>
          <cell r="AU16"/>
          <cell r="AV16"/>
          <cell r="AW16"/>
          <cell r="AX16"/>
          <cell r="AY16"/>
          <cell r="AZ16"/>
          <cell r="BA16"/>
          <cell r="BB16"/>
          <cell r="BC16"/>
          <cell r="BD16"/>
          <cell r="BE16"/>
          <cell r="BF16">
            <v>0</v>
          </cell>
          <cell r="BG16"/>
          <cell r="BH16"/>
          <cell r="BI16">
            <v>465270</v>
          </cell>
          <cell r="BJ16">
            <v>0</v>
          </cell>
          <cell r="BK16">
            <v>0</v>
          </cell>
          <cell r="BL16">
            <v>0</v>
          </cell>
          <cell r="BM16">
            <v>0</v>
          </cell>
          <cell r="BN16">
            <v>0</v>
          </cell>
          <cell r="BO16">
            <v>0</v>
          </cell>
          <cell r="BP16">
            <v>0</v>
          </cell>
          <cell r="BQ16">
            <v>0</v>
          </cell>
          <cell r="BR16">
            <v>0</v>
          </cell>
          <cell r="BS16">
            <v>0</v>
          </cell>
          <cell r="BT16">
            <v>0</v>
          </cell>
          <cell r="BU16">
            <v>0</v>
          </cell>
          <cell r="BV16">
            <v>0</v>
          </cell>
        </row>
        <row r="17">
          <cell r="B17">
            <v>15</v>
          </cell>
          <cell r="C17" t="str">
            <v>ACADEMY</v>
          </cell>
          <cell r="D17" t="str">
            <v>Bungay Primary School</v>
          </cell>
          <cell r="G17"/>
          <cell r="I17">
            <v>794442.58802193822</v>
          </cell>
          <cell r="J17"/>
          <cell r="K17"/>
          <cell r="L17"/>
          <cell r="M17"/>
          <cell r="N17"/>
          <cell r="O17"/>
          <cell r="P17"/>
          <cell r="Q17"/>
          <cell r="R17"/>
          <cell r="S17"/>
          <cell r="T17"/>
          <cell r="U17"/>
          <cell r="V17">
            <v>0</v>
          </cell>
          <cell r="W17"/>
          <cell r="X17"/>
          <cell r="Y17">
            <v>794442.58802193822</v>
          </cell>
          <cell r="AC17">
            <v>0</v>
          </cell>
          <cell r="AD17"/>
          <cell r="AE17"/>
          <cell r="AF17"/>
          <cell r="AG17"/>
          <cell r="AH17"/>
          <cell r="AI17"/>
          <cell r="AJ17"/>
          <cell r="AK17"/>
          <cell r="AL17"/>
          <cell r="AM17"/>
          <cell r="AN17"/>
          <cell r="AO17"/>
          <cell r="AP17">
            <v>0</v>
          </cell>
          <cell r="AQ17"/>
          <cell r="AS17">
            <v>0</v>
          </cell>
          <cell r="AT17"/>
          <cell r="AU17"/>
          <cell r="AV17"/>
          <cell r="AW17"/>
          <cell r="AX17"/>
          <cell r="AY17"/>
          <cell r="AZ17"/>
          <cell r="BA17"/>
          <cell r="BB17"/>
          <cell r="BC17"/>
          <cell r="BD17"/>
          <cell r="BE17"/>
          <cell r="BF17">
            <v>0</v>
          </cell>
          <cell r="BG17"/>
          <cell r="BH17"/>
          <cell r="BI17">
            <v>794443</v>
          </cell>
          <cell r="BJ17">
            <v>0</v>
          </cell>
          <cell r="BK17">
            <v>0</v>
          </cell>
          <cell r="BL17">
            <v>0</v>
          </cell>
          <cell r="BM17">
            <v>0</v>
          </cell>
          <cell r="BN17">
            <v>0</v>
          </cell>
          <cell r="BO17">
            <v>0</v>
          </cell>
          <cell r="BP17">
            <v>0</v>
          </cell>
          <cell r="BQ17">
            <v>0</v>
          </cell>
          <cell r="BR17">
            <v>0</v>
          </cell>
          <cell r="BS17">
            <v>0</v>
          </cell>
          <cell r="BT17">
            <v>0</v>
          </cell>
          <cell r="BU17">
            <v>0</v>
          </cell>
          <cell r="BV17">
            <v>0</v>
          </cell>
        </row>
        <row r="18">
          <cell r="B18">
            <v>16</v>
          </cell>
          <cell r="C18" t="str">
            <v>ACADEMY</v>
          </cell>
          <cell r="D18" t="str">
            <v>St Edmund's Catholic Primary School, Bungay</v>
          </cell>
          <cell r="G18"/>
          <cell r="H18"/>
          <cell r="I18">
            <v>474766.30809918907</v>
          </cell>
          <cell r="J18"/>
          <cell r="K18"/>
          <cell r="L18"/>
          <cell r="M18"/>
          <cell r="N18"/>
          <cell r="O18"/>
          <cell r="P18"/>
          <cell r="Q18"/>
          <cell r="R18"/>
          <cell r="S18"/>
          <cell r="T18"/>
          <cell r="U18"/>
          <cell r="V18">
            <v>0</v>
          </cell>
          <cell r="W18"/>
          <cell r="X18"/>
          <cell r="Y18">
            <v>474766.30809918907</v>
          </cell>
          <cell r="AC18">
            <v>0</v>
          </cell>
          <cell r="AD18"/>
          <cell r="AE18"/>
          <cell r="AF18"/>
          <cell r="AG18"/>
          <cell r="AH18"/>
          <cell r="AI18"/>
          <cell r="AJ18"/>
          <cell r="AK18"/>
          <cell r="AL18"/>
          <cell r="AM18"/>
          <cell r="AN18"/>
          <cell r="AO18"/>
          <cell r="AP18">
            <v>0</v>
          </cell>
          <cell r="AQ18"/>
          <cell r="AS18">
            <v>0</v>
          </cell>
          <cell r="AT18"/>
          <cell r="AU18"/>
          <cell r="AV18"/>
          <cell r="AW18"/>
          <cell r="AX18"/>
          <cell r="AY18"/>
          <cell r="AZ18"/>
          <cell r="BA18"/>
          <cell r="BB18"/>
          <cell r="BC18"/>
          <cell r="BD18"/>
          <cell r="BE18"/>
          <cell r="BF18">
            <v>0</v>
          </cell>
          <cell r="BH18"/>
          <cell r="BI18">
            <v>474766</v>
          </cell>
          <cell r="BJ18">
            <v>0</v>
          </cell>
          <cell r="BK18">
            <v>0</v>
          </cell>
          <cell r="BL18">
            <v>0</v>
          </cell>
          <cell r="BM18">
            <v>0</v>
          </cell>
          <cell r="BN18">
            <v>0</v>
          </cell>
          <cell r="BO18">
            <v>0</v>
          </cell>
          <cell r="BP18">
            <v>0</v>
          </cell>
          <cell r="BQ18">
            <v>0</v>
          </cell>
          <cell r="BR18">
            <v>0</v>
          </cell>
          <cell r="BS18">
            <v>0</v>
          </cell>
          <cell r="BT18">
            <v>0</v>
          </cell>
          <cell r="BU18">
            <v>0</v>
          </cell>
          <cell r="BV18">
            <v>0</v>
          </cell>
        </row>
        <row r="19">
          <cell r="B19">
            <v>17</v>
          </cell>
          <cell r="C19">
            <v>0</v>
          </cell>
          <cell r="D19" t="str">
            <v>St Botolph's CEVCP School</v>
          </cell>
          <cell r="F19" t="str">
            <v>36877/1</v>
          </cell>
          <cell r="I19">
            <v>753863.40149080288</v>
          </cell>
          <cell r="J19">
            <v>115978.98484473891</v>
          </cell>
          <cell r="K19">
            <v>57989.492422369454</v>
          </cell>
          <cell r="L19">
            <v>57989.492422369454</v>
          </cell>
          <cell r="M19">
            <v>57989.492422369454</v>
          </cell>
          <cell r="N19">
            <v>57989.492422369454</v>
          </cell>
          <cell r="O19">
            <v>57989.492422369454</v>
          </cell>
          <cell r="P19">
            <v>57989.492422369454</v>
          </cell>
          <cell r="Q19">
            <v>57989.492422369454</v>
          </cell>
          <cell r="R19">
            <v>57989.492422369454</v>
          </cell>
          <cell r="S19">
            <v>57989.492422369454</v>
          </cell>
          <cell r="T19">
            <v>57989.492422369454</v>
          </cell>
          <cell r="U19">
            <v>57989.492422369454</v>
          </cell>
          <cell r="V19">
            <v>753863.40149080264</v>
          </cell>
          <cell r="W19"/>
          <cell r="X19"/>
          <cell r="Y19">
            <v>0</v>
          </cell>
          <cell r="AC19">
            <v>0</v>
          </cell>
          <cell r="AD19"/>
          <cell r="AE19"/>
          <cell r="AF19"/>
          <cell r="AG19"/>
          <cell r="AH19"/>
          <cell r="AI19"/>
          <cell r="AJ19"/>
          <cell r="AK19"/>
          <cell r="AL19"/>
          <cell r="AM19"/>
          <cell r="AN19"/>
          <cell r="AO19"/>
          <cell r="AP19"/>
          <cell r="AQ19"/>
          <cell r="AS19">
            <v>0</v>
          </cell>
          <cell r="AT19"/>
          <cell r="AU19"/>
          <cell r="AV19"/>
          <cell r="AW19"/>
          <cell r="AX19"/>
          <cell r="AY19"/>
          <cell r="AZ19"/>
          <cell r="BA19"/>
          <cell r="BB19"/>
          <cell r="BC19"/>
          <cell r="BD19"/>
          <cell r="BE19"/>
          <cell r="BF19">
            <v>0</v>
          </cell>
          <cell r="BG19"/>
          <cell r="BH19"/>
          <cell r="BI19">
            <v>753863</v>
          </cell>
          <cell r="BJ19">
            <v>120036</v>
          </cell>
          <cell r="BK19">
            <v>57621</v>
          </cell>
          <cell r="BL19">
            <v>57621</v>
          </cell>
          <cell r="BM19">
            <v>57621</v>
          </cell>
          <cell r="BN19">
            <v>57621</v>
          </cell>
          <cell r="BO19">
            <v>57621</v>
          </cell>
          <cell r="BP19">
            <v>57621</v>
          </cell>
          <cell r="BQ19">
            <v>57621</v>
          </cell>
          <cell r="BR19">
            <v>57621</v>
          </cell>
          <cell r="BS19">
            <v>57621</v>
          </cell>
          <cell r="BT19">
            <v>57621</v>
          </cell>
          <cell r="BU19">
            <v>57621</v>
          </cell>
          <cell r="BV19">
            <v>753867</v>
          </cell>
        </row>
        <row r="20">
          <cell r="B20">
            <v>19</v>
          </cell>
          <cell r="C20">
            <v>0</v>
          </cell>
          <cell r="D20" t="str">
            <v>Carlton Colville Primary School</v>
          </cell>
          <cell r="F20" t="str">
            <v>3200/1</v>
          </cell>
          <cell r="I20">
            <v>1758940.15</v>
          </cell>
          <cell r="J20">
            <v>270606.17692307691</v>
          </cell>
          <cell r="K20">
            <v>135303.08846153846</v>
          </cell>
          <cell r="L20">
            <v>135303.08846153846</v>
          </cell>
          <cell r="M20">
            <v>135303.08846153846</v>
          </cell>
          <cell r="N20">
            <v>135303.08846153846</v>
          </cell>
          <cell r="O20">
            <v>135303.08846153846</v>
          </cell>
          <cell r="P20">
            <v>135303.08846153846</v>
          </cell>
          <cell r="Q20">
            <v>135303.08846153846</v>
          </cell>
          <cell r="R20">
            <v>135303.08846153846</v>
          </cell>
          <cell r="S20">
            <v>135303.08846153846</v>
          </cell>
          <cell r="T20">
            <v>135303.08846153846</v>
          </cell>
          <cell r="U20">
            <v>135303.08846153846</v>
          </cell>
          <cell r="V20">
            <v>1758940.1500000004</v>
          </cell>
          <cell r="W20"/>
          <cell r="X20"/>
          <cell r="Y20">
            <v>0</v>
          </cell>
          <cell r="AC20">
            <v>0</v>
          </cell>
          <cell r="AD20"/>
          <cell r="AE20"/>
          <cell r="AF20"/>
          <cell r="AG20"/>
          <cell r="AH20"/>
          <cell r="AI20"/>
          <cell r="AJ20"/>
          <cell r="AK20"/>
          <cell r="AL20"/>
          <cell r="AM20"/>
          <cell r="AN20"/>
          <cell r="AO20"/>
          <cell r="AP20"/>
          <cell r="AQ20"/>
          <cell r="AS20">
            <v>0</v>
          </cell>
          <cell r="AT20"/>
          <cell r="AU20"/>
          <cell r="AV20"/>
          <cell r="AW20"/>
          <cell r="AX20"/>
          <cell r="AY20"/>
          <cell r="AZ20"/>
          <cell r="BA20"/>
          <cell r="BB20"/>
          <cell r="BC20"/>
          <cell r="BD20"/>
          <cell r="BE20"/>
          <cell r="BF20">
            <v>0</v>
          </cell>
          <cell r="BG20"/>
          <cell r="BH20"/>
          <cell r="BI20">
            <v>1758940</v>
          </cell>
          <cell r="BJ20">
            <v>277105</v>
          </cell>
          <cell r="BK20">
            <v>134712</v>
          </cell>
          <cell r="BL20">
            <v>134712</v>
          </cell>
          <cell r="BM20">
            <v>134712</v>
          </cell>
          <cell r="BN20">
            <v>134712</v>
          </cell>
          <cell r="BO20">
            <v>134712</v>
          </cell>
          <cell r="BP20">
            <v>134712</v>
          </cell>
          <cell r="BQ20">
            <v>134712</v>
          </cell>
          <cell r="BR20">
            <v>134712</v>
          </cell>
          <cell r="BS20">
            <v>134712</v>
          </cell>
          <cell r="BT20">
            <v>134712</v>
          </cell>
          <cell r="BU20">
            <v>134712</v>
          </cell>
          <cell r="BV20">
            <v>1758937</v>
          </cell>
        </row>
        <row r="21">
          <cell r="B21">
            <v>20</v>
          </cell>
          <cell r="C21" t="str">
            <v>ACADEMY</v>
          </cell>
          <cell r="D21" t="str">
            <v>Charsfield CEVCP School</v>
          </cell>
          <cell r="G21"/>
          <cell r="I21">
            <v>317920.47302181815</v>
          </cell>
          <cell r="J21"/>
          <cell r="K21"/>
          <cell r="L21"/>
          <cell r="M21"/>
          <cell r="N21"/>
          <cell r="O21"/>
          <cell r="P21"/>
          <cell r="Q21"/>
          <cell r="R21"/>
          <cell r="S21"/>
          <cell r="T21"/>
          <cell r="U21"/>
          <cell r="V21">
            <v>0</v>
          </cell>
          <cell r="W21"/>
          <cell r="X21"/>
          <cell r="Y21">
            <v>317920.47302181815</v>
          </cell>
          <cell r="AC21">
            <v>0</v>
          </cell>
          <cell r="AD21"/>
          <cell r="AE21"/>
          <cell r="AF21"/>
          <cell r="AG21"/>
          <cell r="AH21"/>
          <cell r="AI21"/>
          <cell r="AJ21"/>
          <cell r="AK21"/>
          <cell r="AL21"/>
          <cell r="AM21"/>
          <cell r="AN21"/>
          <cell r="AO21"/>
          <cell r="AP21">
            <v>0</v>
          </cell>
          <cell r="AQ21"/>
          <cell r="AS21">
            <v>0</v>
          </cell>
          <cell r="AT21"/>
          <cell r="AU21"/>
          <cell r="AV21"/>
          <cell r="AW21"/>
          <cell r="AX21"/>
          <cell r="AY21"/>
          <cell r="AZ21"/>
          <cell r="BA21"/>
          <cell r="BB21"/>
          <cell r="BC21"/>
          <cell r="BD21"/>
          <cell r="BE21"/>
          <cell r="BF21">
            <v>0</v>
          </cell>
          <cell r="BG21"/>
          <cell r="BH21"/>
          <cell r="BI21">
            <v>317920</v>
          </cell>
          <cell r="BJ21">
            <v>0</v>
          </cell>
          <cell r="BK21">
            <v>0</v>
          </cell>
          <cell r="BL21">
            <v>0</v>
          </cell>
          <cell r="BM21">
            <v>0</v>
          </cell>
          <cell r="BN21">
            <v>0</v>
          </cell>
          <cell r="BO21">
            <v>0</v>
          </cell>
          <cell r="BP21">
            <v>0</v>
          </cell>
          <cell r="BQ21">
            <v>0</v>
          </cell>
          <cell r="BR21">
            <v>0</v>
          </cell>
          <cell r="BS21">
            <v>0</v>
          </cell>
          <cell r="BT21">
            <v>0</v>
          </cell>
          <cell r="BU21">
            <v>0</v>
          </cell>
          <cell r="BV21">
            <v>0</v>
          </cell>
        </row>
        <row r="22">
          <cell r="B22">
            <v>22</v>
          </cell>
          <cell r="C22">
            <v>0</v>
          </cell>
          <cell r="D22" t="str">
            <v>Corton CEVCP School</v>
          </cell>
          <cell r="F22" t="str">
            <v>48699/1</v>
          </cell>
          <cell r="I22">
            <v>525835.54650266364</v>
          </cell>
          <cell r="J22">
            <v>80897.776385025179</v>
          </cell>
          <cell r="K22">
            <v>40448.88819251259</v>
          </cell>
          <cell r="L22">
            <v>40448.88819251259</v>
          </cell>
          <cell r="M22">
            <v>40448.88819251259</v>
          </cell>
          <cell r="N22">
            <v>40448.88819251259</v>
          </cell>
          <cell r="O22">
            <v>40448.88819251259</v>
          </cell>
          <cell r="P22">
            <v>40448.88819251259</v>
          </cell>
          <cell r="Q22">
            <v>40448.88819251259</v>
          </cell>
          <cell r="R22">
            <v>40448.88819251259</v>
          </cell>
          <cell r="S22">
            <v>40448.88819251259</v>
          </cell>
          <cell r="T22">
            <v>40448.88819251259</v>
          </cell>
          <cell r="U22">
            <v>40448.88819251259</v>
          </cell>
          <cell r="V22">
            <v>525835.54650266352</v>
          </cell>
          <cell r="W22"/>
          <cell r="X22"/>
          <cell r="Y22">
            <v>0</v>
          </cell>
          <cell r="AC22">
            <v>0</v>
          </cell>
          <cell r="AD22"/>
          <cell r="AE22"/>
          <cell r="AF22"/>
          <cell r="AG22"/>
          <cell r="AH22"/>
          <cell r="AI22"/>
          <cell r="AJ22"/>
          <cell r="AK22"/>
          <cell r="AL22"/>
          <cell r="AM22"/>
          <cell r="AN22"/>
          <cell r="AO22"/>
          <cell r="AP22"/>
          <cell r="AQ22"/>
          <cell r="AS22">
            <v>0</v>
          </cell>
          <cell r="AT22"/>
          <cell r="AU22"/>
          <cell r="AV22"/>
          <cell r="AW22"/>
          <cell r="AX22"/>
          <cell r="AY22"/>
          <cell r="AZ22"/>
          <cell r="BA22"/>
          <cell r="BB22"/>
          <cell r="BC22"/>
          <cell r="BD22"/>
          <cell r="BE22"/>
          <cell r="BF22">
            <v>0</v>
          </cell>
          <cell r="BG22"/>
          <cell r="BH22"/>
          <cell r="BI22">
            <v>525836</v>
          </cell>
          <cell r="BJ22">
            <v>81205</v>
          </cell>
          <cell r="BK22">
            <v>40421</v>
          </cell>
          <cell r="BL22">
            <v>40421</v>
          </cell>
          <cell r="BM22">
            <v>40421</v>
          </cell>
          <cell r="BN22">
            <v>40421</v>
          </cell>
          <cell r="BO22">
            <v>40421</v>
          </cell>
          <cell r="BP22">
            <v>40421</v>
          </cell>
          <cell r="BQ22">
            <v>40421</v>
          </cell>
          <cell r="BR22">
            <v>40421</v>
          </cell>
          <cell r="BS22">
            <v>40421</v>
          </cell>
          <cell r="BT22">
            <v>40421</v>
          </cell>
          <cell r="BU22">
            <v>40421</v>
          </cell>
          <cell r="BV22">
            <v>525836</v>
          </cell>
        </row>
        <row r="23">
          <cell r="B23">
            <v>23</v>
          </cell>
          <cell r="C23" t="str">
            <v>ACADEMY</v>
          </cell>
          <cell r="D23" t="str">
            <v>Coldfair Green CP School</v>
          </cell>
          <cell r="G23"/>
          <cell r="I23">
            <v>667085.86391815799</v>
          </cell>
          <cell r="J23"/>
          <cell r="K23"/>
          <cell r="L23"/>
          <cell r="M23"/>
          <cell r="N23"/>
          <cell r="O23"/>
          <cell r="P23"/>
          <cell r="Q23"/>
          <cell r="R23"/>
          <cell r="S23"/>
          <cell r="T23"/>
          <cell r="U23"/>
          <cell r="V23">
            <v>0</v>
          </cell>
          <cell r="W23"/>
          <cell r="X23"/>
          <cell r="Y23">
            <v>667085.86391815799</v>
          </cell>
          <cell r="AC23">
            <v>0</v>
          </cell>
          <cell r="AD23"/>
          <cell r="AE23"/>
          <cell r="AF23"/>
          <cell r="AG23"/>
          <cell r="AH23"/>
          <cell r="AI23"/>
          <cell r="AJ23"/>
          <cell r="AK23"/>
          <cell r="AL23"/>
          <cell r="AM23"/>
          <cell r="AN23"/>
          <cell r="AO23"/>
          <cell r="AP23">
            <v>0</v>
          </cell>
          <cell r="AQ23"/>
          <cell r="AS23">
            <v>0</v>
          </cell>
          <cell r="AT23"/>
          <cell r="AU23"/>
          <cell r="AV23"/>
          <cell r="AW23"/>
          <cell r="AX23"/>
          <cell r="AY23"/>
          <cell r="AZ23"/>
          <cell r="BA23"/>
          <cell r="BB23"/>
          <cell r="BC23"/>
          <cell r="BD23"/>
          <cell r="BE23"/>
          <cell r="BF23">
            <v>0</v>
          </cell>
          <cell r="BG23"/>
          <cell r="BH23"/>
          <cell r="BI23">
            <v>667086</v>
          </cell>
          <cell r="BJ23">
            <v>0</v>
          </cell>
          <cell r="BK23">
            <v>0</v>
          </cell>
          <cell r="BL23">
            <v>0</v>
          </cell>
          <cell r="BM23">
            <v>0</v>
          </cell>
          <cell r="BN23">
            <v>0</v>
          </cell>
          <cell r="BO23">
            <v>0</v>
          </cell>
          <cell r="BP23">
            <v>0</v>
          </cell>
          <cell r="BQ23">
            <v>0</v>
          </cell>
          <cell r="BR23">
            <v>0</v>
          </cell>
          <cell r="BS23">
            <v>0</v>
          </cell>
          <cell r="BT23">
            <v>0</v>
          </cell>
          <cell r="BU23">
            <v>0</v>
          </cell>
          <cell r="BV23">
            <v>0</v>
          </cell>
        </row>
        <row r="24">
          <cell r="B24">
            <v>25</v>
          </cell>
          <cell r="C24">
            <v>0</v>
          </cell>
          <cell r="D24" t="str">
            <v>Sir Robert Hitcham's CEVAP School, Debenham</v>
          </cell>
          <cell r="F24" t="str">
            <v>3311/1</v>
          </cell>
          <cell r="I24">
            <v>717308.73728980334</v>
          </cell>
          <cell r="J24">
            <v>110355.19035227744</v>
          </cell>
          <cell r="K24">
            <v>55177.595176138719</v>
          </cell>
          <cell r="L24">
            <v>55177.595176138719</v>
          </cell>
          <cell r="M24">
            <v>55177.595176138719</v>
          </cell>
          <cell r="N24">
            <v>55177.595176138719</v>
          </cell>
          <cell r="O24">
            <v>55177.595176138719</v>
          </cell>
          <cell r="P24">
            <v>55177.595176138719</v>
          </cell>
          <cell r="Q24">
            <v>55177.595176138719</v>
          </cell>
          <cell r="R24">
            <v>55177.595176138719</v>
          </cell>
          <cell r="S24">
            <v>55177.595176138719</v>
          </cell>
          <cell r="T24">
            <v>55177.595176138719</v>
          </cell>
          <cell r="U24">
            <v>55177.595176138719</v>
          </cell>
          <cell r="V24">
            <v>717308.73728980334</v>
          </cell>
          <cell r="W24"/>
          <cell r="X24"/>
          <cell r="Y24">
            <v>0</v>
          </cell>
          <cell r="AC24">
            <v>0</v>
          </cell>
          <cell r="AD24"/>
          <cell r="AE24"/>
          <cell r="AF24"/>
          <cell r="AG24"/>
          <cell r="AH24"/>
          <cell r="AI24"/>
          <cell r="AJ24"/>
          <cell r="AK24"/>
          <cell r="AL24"/>
          <cell r="AM24"/>
          <cell r="AN24"/>
          <cell r="AO24"/>
          <cell r="AP24"/>
          <cell r="AQ24"/>
          <cell r="AS24">
            <v>0</v>
          </cell>
          <cell r="AT24"/>
          <cell r="AU24"/>
          <cell r="AV24"/>
          <cell r="AW24"/>
          <cell r="AX24"/>
          <cell r="AY24"/>
          <cell r="AZ24"/>
          <cell r="BA24"/>
          <cell r="BB24"/>
          <cell r="BC24"/>
          <cell r="BD24"/>
          <cell r="BE24"/>
          <cell r="BF24">
            <v>0</v>
          </cell>
          <cell r="BG24"/>
          <cell r="BH24"/>
          <cell r="BI24">
            <v>717309</v>
          </cell>
          <cell r="BJ24">
            <v>111052</v>
          </cell>
          <cell r="BK24">
            <v>55114</v>
          </cell>
          <cell r="BL24">
            <v>55114</v>
          </cell>
          <cell r="BM24">
            <v>55114</v>
          </cell>
          <cell r="BN24">
            <v>55114</v>
          </cell>
          <cell r="BO24">
            <v>55114</v>
          </cell>
          <cell r="BP24">
            <v>55114</v>
          </cell>
          <cell r="BQ24">
            <v>55114</v>
          </cell>
          <cell r="BR24">
            <v>55114</v>
          </cell>
          <cell r="BS24">
            <v>55114</v>
          </cell>
          <cell r="BT24">
            <v>55114</v>
          </cell>
          <cell r="BU24">
            <v>55114</v>
          </cell>
          <cell r="BV24">
            <v>717306</v>
          </cell>
        </row>
        <row r="25">
          <cell r="B25">
            <v>26</v>
          </cell>
          <cell r="C25" t="str">
            <v>ACADEMY</v>
          </cell>
          <cell r="D25" t="str">
            <v>Dennington CEVCP School</v>
          </cell>
          <cell r="G25"/>
          <cell r="I25">
            <v>458282.30509548791</v>
          </cell>
          <cell r="J25"/>
          <cell r="K25"/>
          <cell r="L25"/>
          <cell r="M25"/>
          <cell r="N25"/>
          <cell r="O25"/>
          <cell r="P25"/>
          <cell r="Q25"/>
          <cell r="R25"/>
          <cell r="S25"/>
          <cell r="T25"/>
          <cell r="U25"/>
          <cell r="V25">
            <v>0</v>
          </cell>
          <cell r="W25"/>
          <cell r="X25"/>
          <cell r="Y25">
            <v>458282.30509548791</v>
          </cell>
          <cell r="AC25">
            <v>0</v>
          </cell>
          <cell r="AD25"/>
          <cell r="AE25"/>
          <cell r="AF25"/>
          <cell r="AG25"/>
          <cell r="AH25"/>
          <cell r="AI25"/>
          <cell r="AJ25"/>
          <cell r="AK25"/>
          <cell r="AL25"/>
          <cell r="AM25"/>
          <cell r="AN25"/>
          <cell r="AO25"/>
          <cell r="AP25">
            <v>0</v>
          </cell>
          <cell r="AQ25"/>
          <cell r="AS25">
            <v>0</v>
          </cell>
          <cell r="AT25"/>
          <cell r="AU25"/>
          <cell r="AV25"/>
          <cell r="AW25"/>
          <cell r="AX25"/>
          <cell r="AY25"/>
          <cell r="AZ25"/>
          <cell r="BA25"/>
          <cell r="BB25"/>
          <cell r="BC25"/>
          <cell r="BD25"/>
          <cell r="BE25"/>
          <cell r="BF25">
            <v>0</v>
          </cell>
          <cell r="BG25"/>
          <cell r="BH25"/>
          <cell r="BI25">
            <v>458282</v>
          </cell>
          <cell r="BJ25">
            <v>0</v>
          </cell>
          <cell r="BK25">
            <v>0</v>
          </cell>
          <cell r="BL25">
            <v>0</v>
          </cell>
          <cell r="BM25">
            <v>0</v>
          </cell>
          <cell r="BN25">
            <v>0</v>
          </cell>
          <cell r="BO25">
            <v>0</v>
          </cell>
          <cell r="BP25">
            <v>0</v>
          </cell>
          <cell r="BQ25">
            <v>0</v>
          </cell>
          <cell r="BR25">
            <v>0</v>
          </cell>
          <cell r="BS25">
            <v>0</v>
          </cell>
          <cell r="BT25">
            <v>0</v>
          </cell>
          <cell r="BU25">
            <v>0</v>
          </cell>
          <cell r="BV25">
            <v>0</v>
          </cell>
        </row>
        <row r="26">
          <cell r="B26">
            <v>29</v>
          </cell>
          <cell r="C26">
            <v>0</v>
          </cell>
          <cell r="D26" t="str">
            <v>Earl Soham Community Primary School</v>
          </cell>
          <cell r="F26" t="str">
            <v>83037/1</v>
          </cell>
          <cell r="I26">
            <v>405229.73899298499</v>
          </cell>
          <cell r="J26">
            <v>62343.036768151534</v>
          </cell>
          <cell r="K26">
            <v>31171.518384075767</v>
          </cell>
          <cell r="L26">
            <v>31171.518384075767</v>
          </cell>
          <cell r="M26">
            <v>31171.518384075767</v>
          </cell>
          <cell r="N26">
            <v>31171.518384075767</v>
          </cell>
          <cell r="O26">
            <v>31171.518384075767</v>
          </cell>
          <cell r="P26">
            <v>31171.518384075767</v>
          </cell>
          <cell r="Q26">
            <v>31171.518384075767</v>
          </cell>
          <cell r="R26">
            <v>31171.518384075767</v>
          </cell>
          <cell r="S26">
            <v>31171.518384075767</v>
          </cell>
          <cell r="T26">
            <v>31171.518384075767</v>
          </cell>
          <cell r="U26">
            <v>31171.518384075767</v>
          </cell>
          <cell r="V26">
            <v>405229.73899298511</v>
          </cell>
          <cell r="W26"/>
          <cell r="X26"/>
          <cell r="Y26">
            <v>0</v>
          </cell>
          <cell r="AC26">
            <v>0</v>
          </cell>
          <cell r="AD26"/>
          <cell r="AE26"/>
          <cell r="AF26"/>
          <cell r="AG26"/>
          <cell r="AH26"/>
          <cell r="AI26"/>
          <cell r="AJ26"/>
          <cell r="AK26"/>
          <cell r="AL26"/>
          <cell r="AM26"/>
          <cell r="AN26"/>
          <cell r="AO26"/>
          <cell r="AP26"/>
          <cell r="AQ26"/>
          <cell r="AS26">
            <v>0</v>
          </cell>
          <cell r="AT26"/>
          <cell r="AU26"/>
          <cell r="AV26"/>
          <cell r="AW26"/>
          <cell r="AX26"/>
          <cell r="AY26"/>
          <cell r="AZ26"/>
          <cell r="BA26"/>
          <cell r="BB26"/>
          <cell r="BC26"/>
          <cell r="BD26"/>
          <cell r="BE26"/>
          <cell r="BF26">
            <v>0</v>
          </cell>
          <cell r="BG26"/>
          <cell r="BH26"/>
          <cell r="BI26">
            <v>405230</v>
          </cell>
          <cell r="BJ26">
            <v>63629</v>
          </cell>
          <cell r="BK26">
            <v>31055</v>
          </cell>
          <cell r="BL26">
            <v>31055</v>
          </cell>
          <cell r="BM26">
            <v>31055</v>
          </cell>
          <cell r="BN26">
            <v>31055</v>
          </cell>
          <cell r="BO26">
            <v>31055</v>
          </cell>
          <cell r="BP26">
            <v>31055</v>
          </cell>
          <cell r="BQ26">
            <v>31055</v>
          </cell>
          <cell r="BR26">
            <v>31055</v>
          </cell>
          <cell r="BS26">
            <v>31055</v>
          </cell>
          <cell r="BT26">
            <v>31055</v>
          </cell>
          <cell r="BU26">
            <v>31055</v>
          </cell>
          <cell r="BV26">
            <v>405234</v>
          </cell>
        </row>
        <row r="27">
          <cell r="B27">
            <v>30</v>
          </cell>
          <cell r="C27" t="str">
            <v>ACADEMY</v>
          </cell>
          <cell r="D27" t="str">
            <v>Easton Community Primary School</v>
          </cell>
          <cell r="I27">
            <v>448747.16682285711</v>
          </cell>
          <cell r="J27"/>
          <cell r="K27"/>
          <cell r="L27"/>
          <cell r="M27"/>
          <cell r="N27"/>
          <cell r="O27"/>
          <cell r="P27"/>
          <cell r="Q27"/>
          <cell r="R27"/>
          <cell r="S27"/>
          <cell r="T27"/>
          <cell r="U27"/>
          <cell r="V27">
            <v>0</v>
          </cell>
          <cell r="W27"/>
          <cell r="X27"/>
          <cell r="Y27">
            <v>448747.16682285711</v>
          </cell>
          <cell r="AC27">
            <v>0</v>
          </cell>
          <cell r="AD27"/>
          <cell r="AE27"/>
          <cell r="AF27"/>
          <cell r="AG27"/>
          <cell r="AH27"/>
          <cell r="AI27"/>
          <cell r="AJ27"/>
          <cell r="AK27"/>
          <cell r="AL27"/>
          <cell r="AM27"/>
          <cell r="AN27"/>
          <cell r="AO27"/>
          <cell r="AP27">
            <v>0</v>
          </cell>
          <cell r="AQ27"/>
          <cell r="AS27">
            <v>0</v>
          </cell>
          <cell r="AT27"/>
          <cell r="AU27"/>
          <cell r="AV27"/>
          <cell r="AW27"/>
          <cell r="AX27"/>
          <cell r="AY27"/>
          <cell r="AZ27"/>
          <cell r="BA27"/>
          <cell r="BB27"/>
          <cell r="BC27"/>
          <cell r="BD27"/>
          <cell r="BE27"/>
          <cell r="BF27">
            <v>0</v>
          </cell>
          <cell r="BH27"/>
          <cell r="BI27">
            <v>448747</v>
          </cell>
          <cell r="BJ27">
            <v>0</v>
          </cell>
          <cell r="BK27">
            <v>0</v>
          </cell>
          <cell r="BL27">
            <v>0</v>
          </cell>
          <cell r="BM27">
            <v>0</v>
          </cell>
          <cell r="BN27">
            <v>0</v>
          </cell>
          <cell r="BO27">
            <v>0</v>
          </cell>
          <cell r="BP27">
            <v>0</v>
          </cell>
          <cell r="BQ27">
            <v>0</v>
          </cell>
          <cell r="BR27">
            <v>0</v>
          </cell>
          <cell r="BS27">
            <v>0</v>
          </cell>
          <cell r="BT27">
            <v>0</v>
          </cell>
          <cell r="BU27">
            <v>0</v>
          </cell>
          <cell r="BV27">
            <v>0</v>
          </cell>
        </row>
        <row r="28">
          <cell r="B28">
            <v>31</v>
          </cell>
          <cell r="C28" t="str">
            <v>ACADEMY</v>
          </cell>
          <cell r="D28" t="str">
            <v>St Peter and St Paul CEVAP School</v>
          </cell>
          <cell r="G28"/>
          <cell r="I28">
            <v>777068.43966025638</v>
          </cell>
          <cell r="J28"/>
          <cell r="K28"/>
          <cell r="L28"/>
          <cell r="M28"/>
          <cell r="N28"/>
          <cell r="O28"/>
          <cell r="P28"/>
          <cell r="Q28"/>
          <cell r="R28"/>
          <cell r="S28"/>
          <cell r="T28"/>
          <cell r="U28"/>
          <cell r="V28">
            <v>0</v>
          </cell>
          <cell r="W28"/>
          <cell r="X28"/>
          <cell r="Y28">
            <v>777068.43966025638</v>
          </cell>
          <cell r="AC28">
            <v>0</v>
          </cell>
          <cell r="AD28"/>
          <cell r="AE28"/>
          <cell r="AF28"/>
          <cell r="AG28"/>
          <cell r="AH28"/>
          <cell r="AI28"/>
          <cell r="AJ28"/>
          <cell r="AK28"/>
          <cell r="AL28"/>
          <cell r="AM28"/>
          <cell r="AN28"/>
          <cell r="AO28"/>
          <cell r="AP28">
            <v>0</v>
          </cell>
          <cell r="AQ28"/>
          <cell r="AS28">
            <v>0</v>
          </cell>
          <cell r="AT28"/>
          <cell r="AU28"/>
          <cell r="AV28"/>
          <cell r="AW28"/>
          <cell r="AX28"/>
          <cell r="AY28"/>
          <cell r="AZ28"/>
          <cell r="BA28"/>
          <cell r="BB28"/>
          <cell r="BC28"/>
          <cell r="BD28"/>
          <cell r="BE28"/>
          <cell r="BF28">
            <v>0</v>
          </cell>
          <cell r="BG28"/>
          <cell r="BH28"/>
          <cell r="BI28">
            <v>777068</v>
          </cell>
          <cell r="BJ28">
            <v>0</v>
          </cell>
          <cell r="BK28">
            <v>0</v>
          </cell>
          <cell r="BL28">
            <v>0</v>
          </cell>
          <cell r="BM28">
            <v>0</v>
          </cell>
          <cell r="BN28">
            <v>0</v>
          </cell>
          <cell r="BO28">
            <v>0</v>
          </cell>
          <cell r="BP28">
            <v>0</v>
          </cell>
          <cell r="BQ28">
            <v>0</v>
          </cell>
          <cell r="BR28">
            <v>0</v>
          </cell>
          <cell r="BS28">
            <v>0</v>
          </cell>
          <cell r="BT28">
            <v>0</v>
          </cell>
          <cell r="BU28">
            <v>0</v>
          </cell>
          <cell r="BV28">
            <v>0</v>
          </cell>
        </row>
        <row r="29">
          <cell r="B29">
            <v>35</v>
          </cell>
          <cell r="C29">
            <v>0</v>
          </cell>
          <cell r="D29" t="str">
            <v>Sir Robert Hitcham's CEVAP School, Framlingham</v>
          </cell>
          <cell r="F29" t="str">
            <v>3310/1</v>
          </cell>
          <cell r="I29">
            <v>1425105.76</v>
          </cell>
          <cell r="J29">
            <v>219247.04</v>
          </cell>
          <cell r="K29">
            <v>109623.52</v>
          </cell>
          <cell r="L29">
            <v>109623.52</v>
          </cell>
          <cell r="M29">
            <v>109623.52</v>
          </cell>
          <cell r="N29">
            <v>109623.52</v>
          </cell>
          <cell r="O29">
            <v>109623.52</v>
          </cell>
          <cell r="P29">
            <v>109623.52</v>
          </cell>
          <cell r="Q29">
            <v>109623.52</v>
          </cell>
          <cell r="R29">
            <v>109623.52</v>
          </cell>
          <cell r="S29">
            <v>109623.52</v>
          </cell>
          <cell r="T29">
            <v>109623.52</v>
          </cell>
          <cell r="U29">
            <v>109623.52</v>
          </cell>
          <cell r="V29">
            <v>1425105.76</v>
          </cell>
          <cell r="W29"/>
          <cell r="X29"/>
          <cell r="Y29">
            <v>0</v>
          </cell>
          <cell r="AC29">
            <v>0</v>
          </cell>
          <cell r="AD29"/>
          <cell r="AE29"/>
          <cell r="AF29"/>
          <cell r="AG29"/>
          <cell r="AH29"/>
          <cell r="AI29"/>
          <cell r="AJ29"/>
          <cell r="AK29"/>
          <cell r="AL29"/>
          <cell r="AM29"/>
          <cell r="AN29"/>
          <cell r="AO29"/>
          <cell r="AP29"/>
          <cell r="AQ29"/>
          <cell r="AS29">
            <v>0</v>
          </cell>
          <cell r="AT29"/>
          <cell r="AU29"/>
          <cell r="AV29"/>
          <cell r="AW29"/>
          <cell r="AX29"/>
          <cell r="AY29"/>
          <cell r="AZ29"/>
          <cell r="BA29"/>
          <cell r="BB29"/>
          <cell r="BC29"/>
          <cell r="BD29"/>
          <cell r="BE29"/>
          <cell r="BF29">
            <v>0</v>
          </cell>
          <cell r="BG29"/>
          <cell r="BH29"/>
          <cell r="BI29">
            <v>1425106</v>
          </cell>
          <cell r="BJ29">
            <v>220271</v>
          </cell>
          <cell r="BK29">
            <v>109530</v>
          </cell>
          <cell r="BL29">
            <v>109530</v>
          </cell>
          <cell r="BM29">
            <v>109530</v>
          </cell>
          <cell r="BN29">
            <v>109530</v>
          </cell>
          <cell r="BO29">
            <v>109530</v>
          </cell>
          <cell r="BP29">
            <v>109530</v>
          </cell>
          <cell r="BQ29">
            <v>109530</v>
          </cell>
          <cell r="BR29">
            <v>109530</v>
          </cell>
          <cell r="BS29">
            <v>109530</v>
          </cell>
          <cell r="BT29">
            <v>109530</v>
          </cell>
          <cell r="BU29">
            <v>109530</v>
          </cell>
          <cell r="BV29">
            <v>1425101</v>
          </cell>
        </row>
        <row r="30">
          <cell r="B30">
            <v>36</v>
          </cell>
          <cell r="C30" t="str">
            <v>ACADEMY</v>
          </cell>
          <cell r="D30" t="str">
            <v>Fressingfield CEVCP School</v>
          </cell>
          <cell r="G30"/>
          <cell r="I30">
            <v>590612.07111681974</v>
          </cell>
          <cell r="J30"/>
          <cell r="K30"/>
          <cell r="L30"/>
          <cell r="M30"/>
          <cell r="N30"/>
          <cell r="O30"/>
          <cell r="P30"/>
          <cell r="Q30"/>
          <cell r="R30"/>
          <cell r="S30"/>
          <cell r="T30"/>
          <cell r="U30"/>
          <cell r="V30">
            <v>0</v>
          </cell>
          <cell r="W30"/>
          <cell r="X30"/>
          <cell r="Y30">
            <v>590612.07111681974</v>
          </cell>
          <cell r="AC30">
            <v>0</v>
          </cell>
          <cell r="AD30"/>
          <cell r="AE30"/>
          <cell r="AF30"/>
          <cell r="AG30"/>
          <cell r="AH30"/>
          <cell r="AI30"/>
          <cell r="AJ30"/>
          <cell r="AK30"/>
          <cell r="AL30"/>
          <cell r="AM30"/>
          <cell r="AN30"/>
          <cell r="AO30"/>
          <cell r="AP30">
            <v>0</v>
          </cell>
          <cell r="AQ30"/>
          <cell r="AS30">
            <v>0</v>
          </cell>
          <cell r="AT30"/>
          <cell r="AU30"/>
          <cell r="AV30"/>
          <cell r="AW30"/>
          <cell r="AX30"/>
          <cell r="AY30"/>
          <cell r="AZ30"/>
          <cell r="BA30"/>
          <cell r="BB30"/>
          <cell r="BC30"/>
          <cell r="BD30"/>
          <cell r="BE30"/>
          <cell r="BF30">
            <v>0</v>
          </cell>
          <cell r="BG30"/>
          <cell r="BH30"/>
          <cell r="BI30">
            <v>590612</v>
          </cell>
          <cell r="BJ30">
            <v>0</v>
          </cell>
          <cell r="BK30">
            <v>0</v>
          </cell>
          <cell r="BL30">
            <v>0</v>
          </cell>
          <cell r="BM30">
            <v>0</v>
          </cell>
          <cell r="BN30">
            <v>0</v>
          </cell>
          <cell r="BO30">
            <v>0</v>
          </cell>
          <cell r="BP30">
            <v>0</v>
          </cell>
          <cell r="BQ30">
            <v>0</v>
          </cell>
          <cell r="BR30">
            <v>0</v>
          </cell>
          <cell r="BS30">
            <v>0</v>
          </cell>
          <cell r="BT30">
            <v>0</v>
          </cell>
          <cell r="BU30">
            <v>0</v>
          </cell>
          <cell r="BV30">
            <v>0</v>
          </cell>
        </row>
        <row r="31">
          <cell r="B31">
            <v>38</v>
          </cell>
          <cell r="C31" t="str">
            <v>ACADEMY</v>
          </cell>
          <cell r="D31" t="str">
            <v>Gislingham CEVCP School</v>
          </cell>
          <cell r="G31"/>
          <cell r="H31"/>
          <cell r="I31">
            <v>630811.62062283093</v>
          </cell>
          <cell r="J31"/>
          <cell r="K31"/>
          <cell r="L31"/>
          <cell r="M31"/>
          <cell r="N31"/>
          <cell r="O31"/>
          <cell r="P31"/>
          <cell r="Q31"/>
          <cell r="R31"/>
          <cell r="S31"/>
          <cell r="T31"/>
          <cell r="U31"/>
          <cell r="V31">
            <v>0</v>
          </cell>
          <cell r="W31"/>
          <cell r="X31"/>
          <cell r="Y31">
            <v>630811.62062283093</v>
          </cell>
          <cell r="AC31">
            <v>0</v>
          </cell>
          <cell r="AD31"/>
          <cell r="AE31"/>
          <cell r="AF31"/>
          <cell r="AG31"/>
          <cell r="AH31"/>
          <cell r="AI31"/>
          <cell r="AJ31"/>
          <cell r="AK31"/>
          <cell r="AL31"/>
          <cell r="AM31"/>
          <cell r="AN31"/>
          <cell r="AO31"/>
          <cell r="AP31">
            <v>0</v>
          </cell>
          <cell r="AQ31"/>
          <cell r="AS31">
            <v>0</v>
          </cell>
          <cell r="AT31"/>
          <cell r="AU31"/>
          <cell r="AV31"/>
          <cell r="AW31"/>
          <cell r="AX31"/>
          <cell r="AY31"/>
          <cell r="AZ31"/>
          <cell r="BA31"/>
          <cell r="BB31"/>
          <cell r="BC31"/>
          <cell r="BD31"/>
          <cell r="BE31"/>
          <cell r="BF31">
            <v>0</v>
          </cell>
          <cell r="BH31"/>
          <cell r="BI31">
            <v>630812</v>
          </cell>
          <cell r="BJ31">
            <v>0</v>
          </cell>
          <cell r="BK31">
            <v>0</v>
          </cell>
          <cell r="BL31">
            <v>0</v>
          </cell>
          <cell r="BM31">
            <v>0</v>
          </cell>
          <cell r="BN31">
            <v>0</v>
          </cell>
          <cell r="BO31">
            <v>0</v>
          </cell>
          <cell r="BP31">
            <v>0</v>
          </cell>
          <cell r="BQ31">
            <v>0</v>
          </cell>
          <cell r="BR31">
            <v>0</v>
          </cell>
          <cell r="BS31">
            <v>0</v>
          </cell>
          <cell r="BT31">
            <v>0</v>
          </cell>
          <cell r="BU31">
            <v>0</v>
          </cell>
          <cell r="BV31">
            <v>0</v>
          </cell>
        </row>
        <row r="32">
          <cell r="B32">
            <v>41</v>
          </cell>
          <cell r="C32" t="str">
            <v>ACADEMY</v>
          </cell>
          <cell r="D32" t="str">
            <v>Edgar Sewter Community Primary School</v>
          </cell>
          <cell r="G32"/>
          <cell r="I32">
            <v>1290343.6041817563</v>
          </cell>
          <cell r="J32"/>
          <cell r="K32"/>
          <cell r="L32"/>
          <cell r="M32"/>
          <cell r="N32"/>
          <cell r="O32"/>
          <cell r="P32"/>
          <cell r="Q32"/>
          <cell r="R32"/>
          <cell r="S32"/>
          <cell r="T32"/>
          <cell r="U32"/>
          <cell r="V32">
            <v>0</v>
          </cell>
          <cell r="W32"/>
          <cell r="X32"/>
          <cell r="Y32">
            <v>1290343.6041817563</v>
          </cell>
          <cell r="AC32">
            <v>0</v>
          </cell>
          <cell r="AD32"/>
          <cell r="AE32"/>
          <cell r="AF32"/>
          <cell r="AG32"/>
          <cell r="AH32"/>
          <cell r="AI32"/>
          <cell r="AJ32"/>
          <cell r="AK32"/>
          <cell r="AL32"/>
          <cell r="AM32"/>
          <cell r="AN32"/>
          <cell r="AO32"/>
          <cell r="AP32">
            <v>0</v>
          </cell>
          <cell r="AQ32"/>
          <cell r="AS32">
            <v>0</v>
          </cell>
          <cell r="AT32"/>
          <cell r="AU32"/>
          <cell r="AV32"/>
          <cell r="AW32"/>
          <cell r="AX32"/>
          <cell r="AY32"/>
          <cell r="AZ32"/>
          <cell r="BA32"/>
          <cell r="BB32"/>
          <cell r="BC32"/>
          <cell r="BD32"/>
          <cell r="BE32"/>
          <cell r="BF32">
            <v>0</v>
          </cell>
          <cell r="BG32"/>
          <cell r="BH32"/>
          <cell r="BI32">
            <v>1290344</v>
          </cell>
          <cell r="BJ32">
            <v>0</v>
          </cell>
          <cell r="BK32">
            <v>0</v>
          </cell>
          <cell r="BL32">
            <v>0</v>
          </cell>
          <cell r="BM32">
            <v>0</v>
          </cell>
          <cell r="BN32">
            <v>0</v>
          </cell>
          <cell r="BO32">
            <v>0</v>
          </cell>
          <cell r="BP32">
            <v>0</v>
          </cell>
          <cell r="BQ32">
            <v>0</v>
          </cell>
          <cell r="BR32">
            <v>0</v>
          </cell>
          <cell r="BS32">
            <v>0</v>
          </cell>
          <cell r="BT32">
            <v>0</v>
          </cell>
          <cell r="BU32">
            <v>0</v>
          </cell>
          <cell r="BV32">
            <v>0</v>
          </cell>
        </row>
        <row r="33">
          <cell r="B33">
            <v>42</v>
          </cell>
          <cell r="C33" t="str">
            <v>ACADEMY</v>
          </cell>
          <cell r="D33" t="str">
            <v>Helmingham Community Primary School</v>
          </cell>
          <cell r="G33"/>
          <cell r="I33">
            <v>308013.17598666664</v>
          </cell>
          <cell r="J33"/>
          <cell r="K33"/>
          <cell r="L33"/>
          <cell r="M33"/>
          <cell r="N33"/>
          <cell r="O33"/>
          <cell r="P33"/>
          <cell r="Q33"/>
          <cell r="R33"/>
          <cell r="S33"/>
          <cell r="T33"/>
          <cell r="U33"/>
          <cell r="V33">
            <v>0</v>
          </cell>
          <cell r="W33"/>
          <cell r="X33"/>
          <cell r="Y33">
            <v>308013.17598666664</v>
          </cell>
          <cell r="AC33">
            <v>0</v>
          </cell>
          <cell r="AD33"/>
          <cell r="AE33"/>
          <cell r="AF33"/>
          <cell r="AG33"/>
          <cell r="AH33"/>
          <cell r="AI33"/>
          <cell r="AJ33"/>
          <cell r="AK33"/>
          <cell r="AL33"/>
          <cell r="AM33"/>
          <cell r="AN33"/>
          <cell r="AO33"/>
          <cell r="AP33">
            <v>0</v>
          </cell>
          <cell r="AQ33"/>
          <cell r="AS33">
            <v>0</v>
          </cell>
          <cell r="AT33"/>
          <cell r="AU33"/>
          <cell r="AV33"/>
          <cell r="AW33"/>
          <cell r="AX33"/>
          <cell r="AY33"/>
          <cell r="AZ33"/>
          <cell r="BA33"/>
          <cell r="BB33"/>
          <cell r="BC33"/>
          <cell r="BD33"/>
          <cell r="BE33"/>
          <cell r="BF33">
            <v>0</v>
          </cell>
          <cell r="BG33"/>
          <cell r="BH33"/>
          <cell r="BI33">
            <v>308013</v>
          </cell>
          <cell r="BJ33">
            <v>0</v>
          </cell>
          <cell r="BK33">
            <v>0</v>
          </cell>
          <cell r="BL33">
            <v>0</v>
          </cell>
          <cell r="BM33">
            <v>0</v>
          </cell>
          <cell r="BN33">
            <v>0</v>
          </cell>
          <cell r="BO33">
            <v>0</v>
          </cell>
          <cell r="BP33">
            <v>0</v>
          </cell>
          <cell r="BQ33">
            <v>0</v>
          </cell>
          <cell r="BR33">
            <v>0</v>
          </cell>
          <cell r="BS33">
            <v>0</v>
          </cell>
          <cell r="BT33">
            <v>0</v>
          </cell>
          <cell r="BU33">
            <v>0</v>
          </cell>
          <cell r="BV33">
            <v>0</v>
          </cell>
        </row>
        <row r="34">
          <cell r="B34">
            <v>44</v>
          </cell>
          <cell r="C34" t="str">
            <v>ACADEMY</v>
          </cell>
          <cell r="D34" t="str">
            <v>Holton St Peter Community Primary School</v>
          </cell>
          <cell r="G34"/>
          <cell r="I34">
            <v>524172.99702315789</v>
          </cell>
          <cell r="J34"/>
          <cell r="K34"/>
          <cell r="L34"/>
          <cell r="M34"/>
          <cell r="N34"/>
          <cell r="O34"/>
          <cell r="P34"/>
          <cell r="Q34"/>
          <cell r="R34"/>
          <cell r="S34"/>
          <cell r="T34"/>
          <cell r="U34"/>
          <cell r="V34">
            <v>0</v>
          </cell>
          <cell r="W34"/>
          <cell r="X34"/>
          <cell r="Y34">
            <v>524172.99702315789</v>
          </cell>
          <cell r="AC34">
            <v>0</v>
          </cell>
          <cell r="AD34"/>
          <cell r="AE34"/>
          <cell r="AF34"/>
          <cell r="AG34"/>
          <cell r="AH34"/>
          <cell r="AI34"/>
          <cell r="AJ34"/>
          <cell r="AK34"/>
          <cell r="AL34"/>
          <cell r="AM34"/>
          <cell r="AN34"/>
          <cell r="AO34"/>
          <cell r="AP34">
            <v>0</v>
          </cell>
          <cell r="AQ34"/>
          <cell r="AS34">
            <v>0</v>
          </cell>
          <cell r="AT34"/>
          <cell r="AU34"/>
          <cell r="AV34"/>
          <cell r="AW34"/>
          <cell r="AX34"/>
          <cell r="AY34"/>
          <cell r="AZ34"/>
          <cell r="BA34"/>
          <cell r="BB34"/>
          <cell r="BC34"/>
          <cell r="BD34"/>
          <cell r="BE34"/>
          <cell r="BF34">
            <v>0</v>
          </cell>
          <cell r="BG34"/>
          <cell r="BH34"/>
          <cell r="BI34">
            <v>524173</v>
          </cell>
          <cell r="BJ34">
            <v>0</v>
          </cell>
          <cell r="BK34">
            <v>0</v>
          </cell>
          <cell r="BL34">
            <v>0</v>
          </cell>
          <cell r="BM34">
            <v>0</v>
          </cell>
          <cell r="BN34">
            <v>0</v>
          </cell>
          <cell r="BO34">
            <v>0</v>
          </cell>
          <cell r="BP34">
            <v>0</v>
          </cell>
          <cell r="BQ34">
            <v>0</v>
          </cell>
          <cell r="BR34">
            <v>0</v>
          </cell>
          <cell r="BS34">
            <v>0</v>
          </cell>
          <cell r="BT34">
            <v>0</v>
          </cell>
          <cell r="BU34">
            <v>0</v>
          </cell>
          <cell r="BV34">
            <v>0</v>
          </cell>
        </row>
        <row r="35">
          <cell r="B35">
            <v>45</v>
          </cell>
          <cell r="C35" t="str">
            <v>ACADEMY</v>
          </cell>
          <cell r="D35" t="str">
            <v>St Edmund's Primary School, Hoxne</v>
          </cell>
          <cell r="G35"/>
          <cell r="H35"/>
          <cell r="I35">
            <v>465086.07821692765</v>
          </cell>
          <cell r="J35"/>
          <cell r="K35"/>
          <cell r="L35"/>
          <cell r="M35"/>
          <cell r="N35"/>
          <cell r="O35"/>
          <cell r="P35"/>
          <cell r="Q35"/>
          <cell r="R35"/>
          <cell r="S35"/>
          <cell r="T35"/>
          <cell r="U35"/>
          <cell r="V35">
            <v>0</v>
          </cell>
          <cell r="W35"/>
          <cell r="X35"/>
          <cell r="Y35">
            <v>465086.07821692765</v>
          </cell>
          <cell r="AC35">
            <v>0</v>
          </cell>
          <cell r="AD35"/>
          <cell r="AE35"/>
          <cell r="AF35"/>
          <cell r="AG35"/>
          <cell r="AH35"/>
          <cell r="AI35"/>
          <cell r="AJ35"/>
          <cell r="AK35"/>
          <cell r="AL35"/>
          <cell r="AM35"/>
          <cell r="AN35"/>
          <cell r="AO35"/>
          <cell r="AP35">
            <v>0</v>
          </cell>
          <cell r="AQ35"/>
          <cell r="AS35">
            <v>0</v>
          </cell>
          <cell r="AT35"/>
          <cell r="AU35"/>
          <cell r="AV35"/>
          <cell r="AW35"/>
          <cell r="AX35"/>
          <cell r="AY35"/>
          <cell r="AZ35"/>
          <cell r="BA35"/>
          <cell r="BB35"/>
          <cell r="BC35"/>
          <cell r="BD35"/>
          <cell r="BE35"/>
          <cell r="BF35">
            <v>0</v>
          </cell>
          <cell r="BH35"/>
          <cell r="BI35">
            <v>465086</v>
          </cell>
          <cell r="BJ35">
            <v>0</v>
          </cell>
          <cell r="BK35">
            <v>0</v>
          </cell>
          <cell r="BL35">
            <v>0</v>
          </cell>
          <cell r="BM35">
            <v>0</v>
          </cell>
          <cell r="BN35">
            <v>0</v>
          </cell>
          <cell r="BO35">
            <v>0</v>
          </cell>
          <cell r="BP35">
            <v>0</v>
          </cell>
          <cell r="BQ35">
            <v>0</v>
          </cell>
          <cell r="BR35">
            <v>0</v>
          </cell>
          <cell r="BS35">
            <v>0</v>
          </cell>
          <cell r="BT35">
            <v>0</v>
          </cell>
          <cell r="BU35">
            <v>0</v>
          </cell>
          <cell r="BV35">
            <v>0</v>
          </cell>
        </row>
        <row r="36">
          <cell r="B36">
            <v>48</v>
          </cell>
          <cell r="C36" t="str">
            <v>ACADEMY</v>
          </cell>
          <cell r="D36" t="str">
            <v>Ilketshall St Lawrence School</v>
          </cell>
          <cell r="G36"/>
          <cell r="I36">
            <v>526445.28322681226</v>
          </cell>
          <cell r="J36"/>
          <cell r="K36"/>
          <cell r="L36"/>
          <cell r="M36"/>
          <cell r="N36"/>
          <cell r="O36"/>
          <cell r="P36"/>
          <cell r="Q36"/>
          <cell r="R36"/>
          <cell r="S36"/>
          <cell r="T36"/>
          <cell r="U36"/>
          <cell r="V36">
            <v>0</v>
          </cell>
          <cell r="W36"/>
          <cell r="X36"/>
          <cell r="Y36">
            <v>526445.28322681226</v>
          </cell>
          <cell r="AC36">
            <v>0</v>
          </cell>
          <cell r="AD36"/>
          <cell r="AE36"/>
          <cell r="AF36"/>
          <cell r="AG36"/>
          <cell r="AH36"/>
          <cell r="AI36"/>
          <cell r="AJ36"/>
          <cell r="AK36"/>
          <cell r="AL36"/>
          <cell r="AM36"/>
          <cell r="AN36"/>
          <cell r="AO36"/>
          <cell r="AP36">
            <v>0</v>
          </cell>
          <cell r="AQ36"/>
          <cell r="AS36">
            <v>0</v>
          </cell>
          <cell r="AT36"/>
          <cell r="AU36"/>
          <cell r="AV36"/>
          <cell r="AW36"/>
          <cell r="AX36"/>
          <cell r="AY36"/>
          <cell r="AZ36"/>
          <cell r="BA36"/>
          <cell r="BB36"/>
          <cell r="BC36"/>
          <cell r="BD36"/>
          <cell r="BE36"/>
          <cell r="BF36">
            <v>0</v>
          </cell>
          <cell r="BG36"/>
          <cell r="BH36"/>
          <cell r="BI36">
            <v>526445</v>
          </cell>
          <cell r="BJ36">
            <v>0</v>
          </cell>
          <cell r="BK36">
            <v>0</v>
          </cell>
          <cell r="BL36">
            <v>0</v>
          </cell>
          <cell r="BM36">
            <v>0</v>
          </cell>
          <cell r="BN36">
            <v>0</v>
          </cell>
          <cell r="BO36">
            <v>0</v>
          </cell>
          <cell r="BP36">
            <v>0</v>
          </cell>
          <cell r="BQ36">
            <v>0</v>
          </cell>
          <cell r="BR36">
            <v>0</v>
          </cell>
          <cell r="BS36">
            <v>0</v>
          </cell>
          <cell r="BT36">
            <v>0</v>
          </cell>
          <cell r="BU36">
            <v>0</v>
          </cell>
          <cell r="BV36">
            <v>0</v>
          </cell>
        </row>
        <row r="37">
          <cell r="B37">
            <v>50</v>
          </cell>
          <cell r="C37">
            <v>0</v>
          </cell>
          <cell r="D37" t="str">
            <v>Kelsale CEVCP School</v>
          </cell>
          <cell r="F37" t="str">
            <v>36879/1</v>
          </cell>
          <cell r="I37">
            <v>748320.83427111106</v>
          </cell>
          <cell r="J37">
            <v>115126.28219555554</v>
          </cell>
          <cell r="K37">
            <v>57563.14109777777</v>
          </cell>
          <cell r="L37">
            <v>57563.14109777777</v>
          </cell>
          <cell r="M37">
            <v>57563.14109777777</v>
          </cell>
          <cell r="N37">
            <v>57563.14109777777</v>
          </cell>
          <cell r="O37">
            <v>57563.14109777777</v>
          </cell>
          <cell r="P37">
            <v>57563.14109777777</v>
          </cell>
          <cell r="Q37">
            <v>57563.14109777777</v>
          </cell>
          <cell r="R37">
            <v>57563.14109777777</v>
          </cell>
          <cell r="S37">
            <v>57563.14109777777</v>
          </cell>
          <cell r="T37">
            <v>57563.14109777777</v>
          </cell>
          <cell r="U37">
            <v>57563.14109777777</v>
          </cell>
          <cell r="V37">
            <v>748320.83427111094</v>
          </cell>
          <cell r="W37"/>
          <cell r="X37"/>
          <cell r="Y37">
            <v>0</v>
          </cell>
          <cell r="AC37">
            <v>0</v>
          </cell>
          <cell r="AD37"/>
          <cell r="AE37"/>
          <cell r="AF37"/>
          <cell r="AG37"/>
          <cell r="AH37"/>
          <cell r="AI37"/>
          <cell r="AJ37"/>
          <cell r="AK37"/>
          <cell r="AL37"/>
          <cell r="AM37"/>
          <cell r="AN37"/>
          <cell r="AO37"/>
          <cell r="AP37"/>
          <cell r="AQ37"/>
          <cell r="AS37">
            <v>0</v>
          </cell>
          <cell r="AT37"/>
          <cell r="AU37"/>
          <cell r="AV37"/>
          <cell r="AW37"/>
          <cell r="AX37"/>
          <cell r="AY37"/>
          <cell r="AZ37"/>
          <cell r="BA37"/>
          <cell r="BB37"/>
          <cell r="BC37"/>
          <cell r="BD37"/>
          <cell r="BE37"/>
          <cell r="BF37">
            <v>0</v>
          </cell>
          <cell r="BG37"/>
          <cell r="BH37"/>
          <cell r="BI37">
            <v>748321</v>
          </cell>
          <cell r="BJ37">
            <v>117257</v>
          </cell>
          <cell r="BK37">
            <v>57369</v>
          </cell>
          <cell r="BL37">
            <v>57369</v>
          </cell>
          <cell r="BM37">
            <v>57369</v>
          </cell>
          <cell r="BN37">
            <v>57369</v>
          </cell>
          <cell r="BO37">
            <v>57369</v>
          </cell>
          <cell r="BP37">
            <v>57369</v>
          </cell>
          <cell r="BQ37">
            <v>57369</v>
          </cell>
          <cell r="BR37">
            <v>57369</v>
          </cell>
          <cell r="BS37">
            <v>57369</v>
          </cell>
          <cell r="BT37">
            <v>57369</v>
          </cell>
          <cell r="BU37">
            <v>57369</v>
          </cell>
          <cell r="BV37">
            <v>748316</v>
          </cell>
        </row>
        <row r="38">
          <cell r="B38">
            <v>52</v>
          </cell>
          <cell r="C38" t="str">
            <v>ACADEMY</v>
          </cell>
          <cell r="D38" t="str">
            <v>Kessingland CEVCP School</v>
          </cell>
          <cell r="I38">
            <v>1021308.26812277</v>
          </cell>
          <cell r="J38"/>
          <cell r="K38"/>
          <cell r="L38"/>
          <cell r="M38"/>
          <cell r="N38"/>
          <cell r="O38"/>
          <cell r="P38"/>
          <cell r="Q38"/>
          <cell r="R38"/>
          <cell r="S38"/>
          <cell r="T38"/>
          <cell r="U38"/>
          <cell r="V38">
            <v>0</v>
          </cell>
          <cell r="W38"/>
          <cell r="X38"/>
          <cell r="Y38">
            <v>1021308.26812277</v>
          </cell>
          <cell r="AC38">
            <v>0</v>
          </cell>
          <cell r="AD38"/>
          <cell r="AE38"/>
          <cell r="AF38"/>
          <cell r="AG38"/>
          <cell r="AH38"/>
          <cell r="AI38"/>
          <cell r="AJ38"/>
          <cell r="AK38"/>
          <cell r="AL38"/>
          <cell r="AM38"/>
          <cell r="AN38"/>
          <cell r="AO38"/>
          <cell r="AP38">
            <v>0</v>
          </cell>
          <cell r="AQ38"/>
          <cell r="AS38">
            <v>0</v>
          </cell>
          <cell r="AT38"/>
          <cell r="AU38"/>
          <cell r="AV38"/>
          <cell r="AW38"/>
          <cell r="AX38"/>
          <cell r="AY38"/>
          <cell r="AZ38"/>
          <cell r="BA38"/>
          <cell r="BB38"/>
          <cell r="BC38"/>
          <cell r="BD38"/>
          <cell r="BE38"/>
          <cell r="BF38">
            <v>0</v>
          </cell>
          <cell r="BH38"/>
          <cell r="BI38">
            <v>1021308</v>
          </cell>
          <cell r="BJ38">
            <v>0</v>
          </cell>
          <cell r="BK38">
            <v>0</v>
          </cell>
          <cell r="BL38">
            <v>0</v>
          </cell>
          <cell r="BM38">
            <v>0</v>
          </cell>
          <cell r="BN38">
            <v>0</v>
          </cell>
          <cell r="BO38">
            <v>0</v>
          </cell>
          <cell r="BP38">
            <v>0</v>
          </cell>
          <cell r="BQ38">
            <v>0</v>
          </cell>
          <cell r="BR38">
            <v>0</v>
          </cell>
          <cell r="BS38">
            <v>0</v>
          </cell>
          <cell r="BT38">
            <v>0</v>
          </cell>
          <cell r="BU38">
            <v>0</v>
          </cell>
          <cell r="BV38">
            <v>0</v>
          </cell>
        </row>
        <row r="39">
          <cell r="B39">
            <v>56</v>
          </cell>
          <cell r="C39" t="str">
            <v>ACADEMY</v>
          </cell>
          <cell r="D39" t="str">
            <v>All Saints CEVAP School, Laxfield</v>
          </cell>
          <cell r="G39"/>
          <cell r="I39">
            <v>586182.62384783383</v>
          </cell>
          <cell r="J39"/>
          <cell r="K39"/>
          <cell r="L39"/>
          <cell r="M39"/>
          <cell r="N39"/>
          <cell r="O39"/>
          <cell r="P39"/>
          <cell r="Q39"/>
          <cell r="R39"/>
          <cell r="S39"/>
          <cell r="T39"/>
          <cell r="U39"/>
          <cell r="V39">
            <v>0</v>
          </cell>
          <cell r="W39"/>
          <cell r="X39"/>
          <cell r="Y39">
            <v>586182.62384783383</v>
          </cell>
          <cell r="AC39">
            <v>0</v>
          </cell>
          <cell r="AD39"/>
          <cell r="AE39"/>
          <cell r="AF39"/>
          <cell r="AG39"/>
          <cell r="AH39"/>
          <cell r="AI39"/>
          <cell r="AJ39"/>
          <cell r="AK39"/>
          <cell r="AL39"/>
          <cell r="AM39"/>
          <cell r="AN39"/>
          <cell r="AO39"/>
          <cell r="AP39">
            <v>0</v>
          </cell>
          <cell r="AQ39"/>
          <cell r="AS39">
            <v>0</v>
          </cell>
          <cell r="AT39"/>
          <cell r="AU39"/>
          <cell r="AV39"/>
          <cell r="AW39"/>
          <cell r="AX39"/>
          <cell r="AY39"/>
          <cell r="AZ39"/>
          <cell r="BA39"/>
          <cell r="BB39"/>
          <cell r="BC39"/>
          <cell r="BD39"/>
          <cell r="BE39"/>
          <cell r="BF39">
            <v>0</v>
          </cell>
          <cell r="BG39"/>
          <cell r="BH39"/>
          <cell r="BI39">
            <v>586183</v>
          </cell>
          <cell r="BJ39">
            <v>0</v>
          </cell>
          <cell r="BK39">
            <v>0</v>
          </cell>
          <cell r="BL39">
            <v>0</v>
          </cell>
          <cell r="BM39">
            <v>0</v>
          </cell>
          <cell r="BN39">
            <v>0</v>
          </cell>
          <cell r="BO39">
            <v>0</v>
          </cell>
          <cell r="BP39">
            <v>0</v>
          </cell>
          <cell r="BQ39">
            <v>0</v>
          </cell>
          <cell r="BR39">
            <v>0</v>
          </cell>
          <cell r="BS39">
            <v>0</v>
          </cell>
          <cell r="BT39">
            <v>0</v>
          </cell>
          <cell r="BU39">
            <v>0</v>
          </cell>
          <cell r="BV39">
            <v>0</v>
          </cell>
        </row>
        <row r="40">
          <cell r="B40">
            <v>57</v>
          </cell>
          <cell r="C40" t="str">
            <v>ACADEMY</v>
          </cell>
          <cell r="D40" t="str">
            <v>Leiston Primary School</v>
          </cell>
          <cell r="I40">
            <v>1317403.3194626719</v>
          </cell>
          <cell r="J40"/>
          <cell r="K40"/>
          <cell r="L40"/>
          <cell r="M40"/>
          <cell r="N40"/>
          <cell r="O40"/>
          <cell r="P40"/>
          <cell r="Q40"/>
          <cell r="R40"/>
          <cell r="S40"/>
          <cell r="T40"/>
          <cell r="U40"/>
          <cell r="V40">
            <v>0</v>
          </cell>
          <cell r="W40"/>
          <cell r="X40"/>
          <cell r="Y40">
            <v>1317403.3194626719</v>
          </cell>
          <cell r="AC40">
            <v>0</v>
          </cell>
          <cell r="AD40"/>
          <cell r="AE40"/>
          <cell r="AF40"/>
          <cell r="AG40"/>
          <cell r="AH40"/>
          <cell r="AI40"/>
          <cell r="AJ40"/>
          <cell r="AK40"/>
          <cell r="AL40"/>
          <cell r="AM40"/>
          <cell r="AN40"/>
          <cell r="AO40"/>
          <cell r="AP40">
            <v>0</v>
          </cell>
          <cell r="AQ40"/>
          <cell r="AS40">
            <v>0</v>
          </cell>
          <cell r="AT40"/>
          <cell r="AU40"/>
          <cell r="AV40"/>
          <cell r="AW40"/>
          <cell r="AX40"/>
          <cell r="AY40"/>
          <cell r="AZ40"/>
          <cell r="BA40"/>
          <cell r="BB40"/>
          <cell r="BC40"/>
          <cell r="BD40"/>
          <cell r="BE40"/>
          <cell r="BF40">
            <v>0</v>
          </cell>
          <cell r="BH40"/>
          <cell r="BI40">
            <v>1317403</v>
          </cell>
          <cell r="BJ40">
            <v>0</v>
          </cell>
          <cell r="BK40">
            <v>0</v>
          </cell>
          <cell r="BL40">
            <v>0</v>
          </cell>
          <cell r="BM40">
            <v>0</v>
          </cell>
          <cell r="BN40">
            <v>0</v>
          </cell>
          <cell r="BO40">
            <v>0</v>
          </cell>
          <cell r="BP40">
            <v>0</v>
          </cell>
          <cell r="BQ40">
            <v>0</v>
          </cell>
          <cell r="BR40">
            <v>0</v>
          </cell>
          <cell r="BS40">
            <v>0</v>
          </cell>
          <cell r="BT40">
            <v>0</v>
          </cell>
          <cell r="BU40">
            <v>0</v>
          </cell>
          <cell r="BV40">
            <v>0</v>
          </cell>
        </row>
        <row r="41">
          <cell r="B41">
            <v>59</v>
          </cell>
          <cell r="C41" t="str">
            <v>ACADEMY</v>
          </cell>
          <cell r="D41" t="str">
            <v>Dell Primary School</v>
          </cell>
          <cell r="I41">
            <v>1505561.4861671701</v>
          </cell>
          <cell r="J41"/>
          <cell r="K41"/>
          <cell r="L41"/>
          <cell r="M41"/>
          <cell r="N41"/>
          <cell r="O41"/>
          <cell r="P41"/>
          <cell r="Q41"/>
          <cell r="R41"/>
          <cell r="S41"/>
          <cell r="T41"/>
          <cell r="U41"/>
          <cell r="V41">
            <v>0</v>
          </cell>
          <cell r="W41"/>
          <cell r="X41"/>
          <cell r="Y41">
            <v>1505561.4861671701</v>
          </cell>
          <cell r="AC41">
            <v>0</v>
          </cell>
          <cell r="AD41"/>
          <cell r="AE41"/>
          <cell r="AF41"/>
          <cell r="AG41"/>
          <cell r="AH41"/>
          <cell r="AI41"/>
          <cell r="AJ41"/>
          <cell r="AK41"/>
          <cell r="AL41"/>
          <cell r="AM41"/>
          <cell r="AN41"/>
          <cell r="AO41"/>
          <cell r="AP41">
            <v>0</v>
          </cell>
          <cell r="AQ41"/>
          <cell r="AS41">
            <v>0</v>
          </cell>
          <cell r="AT41"/>
          <cell r="AU41"/>
          <cell r="AV41"/>
          <cell r="AW41"/>
          <cell r="AX41"/>
          <cell r="AY41"/>
          <cell r="AZ41"/>
          <cell r="BA41"/>
          <cell r="BB41"/>
          <cell r="BC41"/>
          <cell r="BD41"/>
          <cell r="BE41"/>
          <cell r="BF41">
            <v>0</v>
          </cell>
          <cell r="BH41"/>
          <cell r="BI41">
            <v>1505561</v>
          </cell>
          <cell r="BJ41">
            <v>0</v>
          </cell>
          <cell r="BK41">
            <v>0</v>
          </cell>
          <cell r="BL41">
            <v>0</v>
          </cell>
          <cell r="BM41">
            <v>0</v>
          </cell>
          <cell r="BN41">
            <v>0</v>
          </cell>
          <cell r="BO41">
            <v>0</v>
          </cell>
          <cell r="BP41">
            <v>0</v>
          </cell>
          <cell r="BQ41">
            <v>0</v>
          </cell>
          <cell r="BR41">
            <v>0</v>
          </cell>
          <cell r="BS41">
            <v>0</v>
          </cell>
          <cell r="BT41">
            <v>0</v>
          </cell>
          <cell r="BU41">
            <v>0</v>
          </cell>
          <cell r="BV41">
            <v>0</v>
          </cell>
        </row>
        <row r="42">
          <cell r="B42">
            <v>60</v>
          </cell>
          <cell r="C42" t="str">
            <v>ACADEMY</v>
          </cell>
          <cell r="D42" t="str">
            <v>Elm Tree Community Primary School</v>
          </cell>
          <cell r="I42">
            <v>1387133.5503818223</v>
          </cell>
          <cell r="J42"/>
          <cell r="K42"/>
          <cell r="L42"/>
          <cell r="M42"/>
          <cell r="N42"/>
          <cell r="O42"/>
          <cell r="P42"/>
          <cell r="Q42"/>
          <cell r="R42"/>
          <cell r="S42"/>
          <cell r="T42"/>
          <cell r="U42"/>
          <cell r="V42">
            <v>0</v>
          </cell>
          <cell r="W42"/>
          <cell r="X42"/>
          <cell r="Y42">
            <v>1387133.5503818223</v>
          </cell>
          <cell r="AC42">
            <v>0</v>
          </cell>
          <cell r="AD42"/>
          <cell r="AE42"/>
          <cell r="AF42"/>
          <cell r="AG42"/>
          <cell r="AH42"/>
          <cell r="AI42"/>
          <cell r="AJ42"/>
          <cell r="AK42"/>
          <cell r="AL42"/>
          <cell r="AM42"/>
          <cell r="AN42"/>
          <cell r="AO42"/>
          <cell r="AP42">
            <v>0</v>
          </cell>
          <cell r="AQ42"/>
          <cell r="AS42">
            <v>0</v>
          </cell>
          <cell r="AT42"/>
          <cell r="AU42"/>
          <cell r="AV42"/>
          <cell r="AW42"/>
          <cell r="AX42"/>
          <cell r="AY42"/>
          <cell r="AZ42"/>
          <cell r="BA42"/>
          <cell r="BB42"/>
          <cell r="BC42"/>
          <cell r="BD42"/>
          <cell r="BE42"/>
          <cell r="BF42">
            <v>0</v>
          </cell>
          <cell r="BH42"/>
          <cell r="BI42">
            <v>1387134</v>
          </cell>
          <cell r="BJ42">
            <v>0</v>
          </cell>
          <cell r="BK42">
            <v>0</v>
          </cell>
          <cell r="BL42">
            <v>0</v>
          </cell>
          <cell r="BM42">
            <v>0</v>
          </cell>
          <cell r="BN42">
            <v>0</v>
          </cell>
          <cell r="BO42">
            <v>0</v>
          </cell>
          <cell r="BP42">
            <v>0</v>
          </cell>
          <cell r="BQ42">
            <v>0</v>
          </cell>
          <cell r="BR42">
            <v>0</v>
          </cell>
          <cell r="BS42">
            <v>0</v>
          </cell>
          <cell r="BT42">
            <v>0</v>
          </cell>
          <cell r="BU42">
            <v>0</v>
          </cell>
          <cell r="BV42">
            <v>0</v>
          </cell>
        </row>
        <row r="43">
          <cell r="B43">
            <v>61</v>
          </cell>
          <cell r="C43" t="str">
            <v>ACADEMY</v>
          </cell>
          <cell r="D43" t="str">
            <v>Red Oak Primary</v>
          </cell>
          <cell r="I43">
            <v>1874964.1975474001</v>
          </cell>
          <cell r="J43"/>
          <cell r="K43"/>
          <cell r="L43"/>
          <cell r="M43"/>
          <cell r="N43"/>
          <cell r="O43"/>
          <cell r="P43"/>
          <cell r="Q43"/>
          <cell r="R43"/>
          <cell r="S43"/>
          <cell r="T43"/>
          <cell r="U43"/>
          <cell r="V43">
            <v>0</v>
          </cell>
          <cell r="W43"/>
          <cell r="X43"/>
          <cell r="Y43">
            <v>1874964.1975474001</v>
          </cell>
          <cell r="AC43">
            <v>0</v>
          </cell>
          <cell r="AD43"/>
          <cell r="AE43"/>
          <cell r="AF43"/>
          <cell r="AG43"/>
          <cell r="AH43"/>
          <cell r="AI43"/>
          <cell r="AJ43"/>
          <cell r="AK43"/>
          <cell r="AL43"/>
          <cell r="AM43"/>
          <cell r="AN43"/>
          <cell r="AO43"/>
          <cell r="AP43">
            <v>0</v>
          </cell>
          <cell r="AQ43"/>
          <cell r="AS43">
            <v>0</v>
          </cell>
          <cell r="AT43"/>
          <cell r="AU43"/>
          <cell r="AV43"/>
          <cell r="AW43"/>
          <cell r="AX43"/>
          <cell r="AY43"/>
          <cell r="AZ43"/>
          <cell r="BA43"/>
          <cell r="BB43"/>
          <cell r="BC43"/>
          <cell r="BD43"/>
          <cell r="BE43"/>
          <cell r="BF43">
            <v>0</v>
          </cell>
          <cell r="BH43"/>
          <cell r="BI43">
            <v>1874964</v>
          </cell>
          <cell r="BJ43">
            <v>0</v>
          </cell>
          <cell r="BK43">
            <v>0</v>
          </cell>
          <cell r="BL43">
            <v>0</v>
          </cell>
          <cell r="BM43">
            <v>0</v>
          </cell>
          <cell r="BN43">
            <v>0</v>
          </cell>
          <cell r="BO43">
            <v>0</v>
          </cell>
          <cell r="BP43">
            <v>0</v>
          </cell>
          <cell r="BQ43">
            <v>0</v>
          </cell>
          <cell r="BR43">
            <v>0</v>
          </cell>
          <cell r="BS43">
            <v>0</v>
          </cell>
          <cell r="BT43">
            <v>0</v>
          </cell>
          <cell r="BU43">
            <v>0</v>
          </cell>
          <cell r="BV43">
            <v>0</v>
          </cell>
        </row>
        <row r="44">
          <cell r="B44">
            <v>62</v>
          </cell>
          <cell r="C44" t="str">
            <v>ACADEMY</v>
          </cell>
          <cell r="D44" t="str">
            <v>Gunton Community Primary School</v>
          </cell>
          <cell r="I44">
            <v>1316796.5940093359</v>
          </cell>
          <cell r="J44"/>
          <cell r="K44"/>
          <cell r="L44"/>
          <cell r="M44"/>
          <cell r="N44"/>
          <cell r="O44"/>
          <cell r="P44"/>
          <cell r="Q44"/>
          <cell r="R44"/>
          <cell r="S44"/>
          <cell r="T44"/>
          <cell r="U44"/>
          <cell r="V44">
            <v>0</v>
          </cell>
          <cell r="W44"/>
          <cell r="X44"/>
          <cell r="Y44">
            <v>1316796.5940093359</v>
          </cell>
          <cell r="AC44">
            <v>0</v>
          </cell>
          <cell r="AD44"/>
          <cell r="AE44"/>
          <cell r="AF44"/>
          <cell r="AG44"/>
          <cell r="AH44"/>
          <cell r="AI44"/>
          <cell r="AJ44"/>
          <cell r="AK44"/>
          <cell r="AL44"/>
          <cell r="AM44"/>
          <cell r="AN44"/>
          <cell r="AO44"/>
          <cell r="AP44">
            <v>0</v>
          </cell>
          <cell r="AQ44"/>
          <cell r="AS44">
            <v>0</v>
          </cell>
          <cell r="AT44"/>
          <cell r="AU44"/>
          <cell r="AV44"/>
          <cell r="AW44"/>
          <cell r="AX44"/>
          <cell r="AY44"/>
          <cell r="AZ44"/>
          <cell r="BA44"/>
          <cell r="BB44"/>
          <cell r="BC44"/>
          <cell r="BD44"/>
          <cell r="BE44"/>
          <cell r="BF44">
            <v>0</v>
          </cell>
          <cell r="BH44"/>
          <cell r="BI44">
            <v>1316797</v>
          </cell>
          <cell r="BJ44">
            <v>0</v>
          </cell>
          <cell r="BK44">
            <v>0</v>
          </cell>
          <cell r="BL44">
            <v>0</v>
          </cell>
          <cell r="BM44">
            <v>0</v>
          </cell>
          <cell r="BN44">
            <v>0</v>
          </cell>
          <cell r="BO44">
            <v>0</v>
          </cell>
          <cell r="BP44">
            <v>0</v>
          </cell>
          <cell r="BQ44">
            <v>0</v>
          </cell>
          <cell r="BR44">
            <v>0</v>
          </cell>
          <cell r="BS44">
            <v>0</v>
          </cell>
          <cell r="BT44">
            <v>0</v>
          </cell>
          <cell r="BU44">
            <v>0</v>
          </cell>
          <cell r="BV44">
            <v>0</v>
          </cell>
        </row>
        <row r="45">
          <cell r="B45">
            <v>63</v>
          </cell>
          <cell r="C45" t="str">
            <v>ACADEMY</v>
          </cell>
          <cell r="D45" t="str">
            <v>Meadow Community Primary School</v>
          </cell>
          <cell r="I45">
            <v>801159.17901291279</v>
          </cell>
          <cell r="J45"/>
          <cell r="K45"/>
          <cell r="L45"/>
          <cell r="M45"/>
          <cell r="N45"/>
          <cell r="O45"/>
          <cell r="P45"/>
          <cell r="Q45"/>
          <cell r="R45"/>
          <cell r="S45"/>
          <cell r="T45"/>
          <cell r="U45"/>
          <cell r="V45">
            <v>0</v>
          </cell>
          <cell r="W45"/>
          <cell r="X45"/>
          <cell r="Y45">
            <v>801159.17901291279</v>
          </cell>
          <cell r="AC45">
            <v>0</v>
          </cell>
          <cell r="AD45"/>
          <cell r="AE45"/>
          <cell r="AF45"/>
          <cell r="AG45"/>
          <cell r="AH45"/>
          <cell r="AI45"/>
          <cell r="AJ45"/>
          <cell r="AK45"/>
          <cell r="AL45"/>
          <cell r="AM45"/>
          <cell r="AN45"/>
          <cell r="AO45"/>
          <cell r="AP45">
            <v>0</v>
          </cell>
          <cell r="AQ45"/>
          <cell r="AS45">
            <v>0</v>
          </cell>
          <cell r="AT45"/>
          <cell r="AU45"/>
          <cell r="AV45"/>
          <cell r="AW45"/>
          <cell r="AX45"/>
          <cell r="AY45"/>
          <cell r="AZ45"/>
          <cell r="BA45"/>
          <cell r="BB45"/>
          <cell r="BC45"/>
          <cell r="BD45"/>
          <cell r="BE45"/>
          <cell r="BF45">
            <v>0</v>
          </cell>
          <cell r="BH45"/>
          <cell r="BI45">
            <v>801159</v>
          </cell>
          <cell r="BJ45">
            <v>0</v>
          </cell>
          <cell r="BK45">
            <v>0</v>
          </cell>
          <cell r="BL45">
            <v>0</v>
          </cell>
          <cell r="BM45">
            <v>0</v>
          </cell>
          <cell r="BN45">
            <v>0</v>
          </cell>
          <cell r="BO45">
            <v>0</v>
          </cell>
          <cell r="BP45">
            <v>0</v>
          </cell>
          <cell r="BQ45">
            <v>0</v>
          </cell>
          <cell r="BR45">
            <v>0</v>
          </cell>
          <cell r="BS45">
            <v>0</v>
          </cell>
          <cell r="BT45">
            <v>0</v>
          </cell>
          <cell r="BU45">
            <v>0</v>
          </cell>
          <cell r="BV45">
            <v>0</v>
          </cell>
        </row>
        <row r="46">
          <cell r="B46">
            <v>64</v>
          </cell>
          <cell r="C46" t="str">
            <v>ACADEMY</v>
          </cell>
          <cell r="D46" t="str">
            <v>Northfield St Nicholas Primary School</v>
          </cell>
          <cell r="I46">
            <v>1803235.6933898185</v>
          </cell>
          <cell r="J46"/>
          <cell r="K46"/>
          <cell r="L46"/>
          <cell r="M46"/>
          <cell r="N46"/>
          <cell r="O46"/>
          <cell r="P46"/>
          <cell r="Q46"/>
          <cell r="R46"/>
          <cell r="S46"/>
          <cell r="T46"/>
          <cell r="U46"/>
          <cell r="V46">
            <v>0</v>
          </cell>
          <cell r="W46"/>
          <cell r="X46"/>
          <cell r="Y46">
            <v>1803235.6933898185</v>
          </cell>
          <cell r="AC46">
            <v>0</v>
          </cell>
          <cell r="AD46"/>
          <cell r="AE46"/>
          <cell r="AF46"/>
          <cell r="AG46"/>
          <cell r="AH46"/>
          <cell r="AI46"/>
          <cell r="AJ46"/>
          <cell r="AK46"/>
          <cell r="AL46"/>
          <cell r="AM46"/>
          <cell r="AN46"/>
          <cell r="AO46"/>
          <cell r="AP46">
            <v>0</v>
          </cell>
          <cell r="AQ46"/>
          <cell r="AS46">
            <v>0</v>
          </cell>
          <cell r="AT46"/>
          <cell r="AU46"/>
          <cell r="AV46"/>
          <cell r="AW46"/>
          <cell r="AX46"/>
          <cell r="AY46"/>
          <cell r="AZ46"/>
          <cell r="BA46"/>
          <cell r="BB46"/>
          <cell r="BC46"/>
          <cell r="BD46"/>
          <cell r="BE46"/>
          <cell r="BF46">
            <v>0</v>
          </cell>
          <cell r="BH46"/>
          <cell r="BI46">
            <v>1803236</v>
          </cell>
          <cell r="BJ46">
            <v>0</v>
          </cell>
          <cell r="BK46">
            <v>0</v>
          </cell>
          <cell r="BL46">
            <v>0</v>
          </cell>
          <cell r="BM46">
            <v>0</v>
          </cell>
          <cell r="BN46">
            <v>0</v>
          </cell>
          <cell r="BO46">
            <v>0</v>
          </cell>
          <cell r="BP46">
            <v>0</v>
          </cell>
          <cell r="BQ46">
            <v>0</v>
          </cell>
          <cell r="BR46">
            <v>0</v>
          </cell>
          <cell r="BS46">
            <v>0</v>
          </cell>
          <cell r="BT46">
            <v>0</v>
          </cell>
          <cell r="BU46">
            <v>0</v>
          </cell>
          <cell r="BV46">
            <v>0</v>
          </cell>
        </row>
        <row r="47">
          <cell r="B47">
            <v>65</v>
          </cell>
          <cell r="C47" t="str">
            <v>ACADEMY</v>
          </cell>
          <cell r="D47" t="str">
            <v>Poplars Community Primary School</v>
          </cell>
          <cell r="G47"/>
          <cell r="I47">
            <v>1785297.6960248065</v>
          </cell>
          <cell r="J47"/>
          <cell r="K47"/>
          <cell r="L47"/>
          <cell r="M47"/>
          <cell r="N47"/>
          <cell r="O47"/>
          <cell r="P47"/>
          <cell r="Q47"/>
          <cell r="R47"/>
          <cell r="S47"/>
          <cell r="T47"/>
          <cell r="U47"/>
          <cell r="V47">
            <v>0</v>
          </cell>
          <cell r="W47"/>
          <cell r="X47"/>
          <cell r="Y47">
            <v>1785297.6960248065</v>
          </cell>
          <cell r="AC47">
            <v>0</v>
          </cell>
          <cell r="AD47"/>
          <cell r="AE47"/>
          <cell r="AF47"/>
          <cell r="AG47"/>
          <cell r="AH47"/>
          <cell r="AI47"/>
          <cell r="AJ47"/>
          <cell r="AK47"/>
          <cell r="AL47"/>
          <cell r="AM47"/>
          <cell r="AN47"/>
          <cell r="AO47"/>
          <cell r="AP47">
            <v>0</v>
          </cell>
          <cell r="AQ47"/>
          <cell r="AS47">
            <v>0</v>
          </cell>
          <cell r="AT47"/>
          <cell r="AU47"/>
          <cell r="AV47"/>
          <cell r="AW47"/>
          <cell r="AX47"/>
          <cell r="AY47"/>
          <cell r="AZ47"/>
          <cell r="BA47"/>
          <cell r="BB47"/>
          <cell r="BC47"/>
          <cell r="BD47"/>
          <cell r="BE47"/>
          <cell r="BF47">
            <v>0</v>
          </cell>
          <cell r="BG47"/>
          <cell r="BH47"/>
          <cell r="BI47">
            <v>1785298</v>
          </cell>
          <cell r="BJ47">
            <v>0</v>
          </cell>
          <cell r="BK47">
            <v>0</v>
          </cell>
          <cell r="BL47">
            <v>0</v>
          </cell>
          <cell r="BM47">
            <v>0</v>
          </cell>
          <cell r="BN47">
            <v>0</v>
          </cell>
          <cell r="BO47">
            <v>0</v>
          </cell>
          <cell r="BP47">
            <v>0</v>
          </cell>
          <cell r="BQ47">
            <v>0</v>
          </cell>
          <cell r="BR47">
            <v>0</v>
          </cell>
          <cell r="BS47">
            <v>0</v>
          </cell>
          <cell r="BT47">
            <v>0</v>
          </cell>
          <cell r="BU47">
            <v>0</v>
          </cell>
          <cell r="BV47">
            <v>0</v>
          </cell>
        </row>
        <row r="48">
          <cell r="B48">
            <v>67</v>
          </cell>
          <cell r="C48" t="str">
            <v>ACADEMY</v>
          </cell>
          <cell r="D48" t="str">
            <v>Pakefield Primary School</v>
          </cell>
          <cell r="I48">
            <v>1539665</v>
          </cell>
          <cell r="J48"/>
          <cell r="K48"/>
          <cell r="L48"/>
          <cell r="M48"/>
          <cell r="N48"/>
          <cell r="O48"/>
          <cell r="P48"/>
          <cell r="Q48"/>
          <cell r="R48"/>
          <cell r="S48"/>
          <cell r="T48"/>
          <cell r="U48"/>
          <cell r="V48">
            <v>0</v>
          </cell>
          <cell r="W48"/>
          <cell r="X48"/>
          <cell r="Y48">
            <v>1539665</v>
          </cell>
          <cell r="AC48">
            <v>0</v>
          </cell>
          <cell r="AD48"/>
          <cell r="AE48"/>
          <cell r="AF48"/>
          <cell r="AG48"/>
          <cell r="AH48"/>
          <cell r="AI48"/>
          <cell r="AJ48"/>
          <cell r="AK48"/>
          <cell r="AL48"/>
          <cell r="AM48"/>
          <cell r="AN48"/>
          <cell r="AO48"/>
          <cell r="AP48">
            <v>0</v>
          </cell>
          <cell r="AQ48"/>
          <cell r="AS48">
            <v>0</v>
          </cell>
          <cell r="AT48"/>
          <cell r="AU48"/>
          <cell r="AV48"/>
          <cell r="AW48"/>
          <cell r="AX48"/>
          <cell r="AY48"/>
          <cell r="AZ48"/>
          <cell r="BA48"/>
          <cell r="BB48"/>
          <cell r="BC48"/>
          <cell r="BD48"/>
          <cell r="BE48"/>
          <cell r="BF48">
            <v>0</v>
          </cell>
          <cell r="BH48"/>
          <cell r="BI48">
            <v>1539665</v>
          </cell>
          <cell r="BJ48">
            <v>0</v>
          </cell>
          <cell r="BK48">
            <v>0</v>
          </cell>
          <cell r="BL48">
            <v>0</v>
          </cell>
          <cell r="BM48">
            <v>0</v>
          </cell>
          <cell r="BN48">
            <v>0</v>
          </cell>
          <cell r="BO48">
            <v>0</v>
          </cell>
          <cell r="BP48">
            <v>0</v>
          </cell>
          <cell r="BQ48">
            <v>0</v>
          </cell>
          <cell r="BR48">
            <v>0</v>
          </cell>
          <cell r="BS48">
            <v>0</v>
          </cell>
          <cell r="BT48">
            <v>0</v>
          </cell>
          <cell r="BU48">
            <v>0</v>
          </cell>
          <cell r="BV48">
            <v>0</v>
          </cell>
        </row>
        <row r="49">
          <cell r="B49">
            <v>68</v>
          </cell>
          <cell r="C49" t="str">
            <v>ACADEMY</v>
          </cell>
          <cell r="D49" t="str">
            <v>Roman Hill Primary School</v>
          </cell>
          <cell r="G49"/>
          <cell r="I49">
            <v>2465826.4451908683</v>
          </cell>
          <cell r="J49"/>
          <cell r="K49"/>
          <cell r="L49"/>
          <cell r="M49"/>
          <cell r="N49"/>
          <cell r="O49"/>
          <cell r="P49"/>
          <cell r="Q49"/>
          <cell r="R49"/>
          <cell r="S49"/>
          <cell r="T49"/>
          <cell r="U49"/>
          <cell r="V49">
            <v>0</v>
          </cell>
          <cell r="W49"/>
          <cell r="X49"/>
          <cell r="Y49">
            <v>2465826.4451908683</v>
          </cell>
          <cell r="AC49">
            <v>0</v>
          </cell>
          <cell r="AD49"/>
          <cell r="AE49"/>
          <cell r="AF49"/>
          <cell r="AG49"/>
          <cell r="AH49"/>
          <cell r="AI49"/>
          <cell r="AJ49"/>
          <cell r="AK49"/>
          <cell r="AL49"/>
          <cell r="AM49"/>
          <cell r="AN49"/>
          <cell r="AO49"/>
          <cell r="AP49">
            <v>0</v>
          </cell>
          <cell r="AQ49"/>
          <cell r="AS49">
            <v>0</v>
          </cell>
          <cell r="AT49"/>
          <cell r="AU49"/>
          <cell r="AV49"/>
          <cell r="AW49"/>
          <cell r="AX49"/>
          <cell r="AY49"/>
          <cell r="AZ49"/>
          <cell r="BA49"/>
          <cell r="BB49"/>
          <cell r="BC49"/>
          <cell r="BD49"/>
          <cell r="BE49"/>
          <cell r="BF49">
            <v>0</v>
          </cell>
          <cell r="BG49"/>
          <cell r="BH49"/>
          <cell r="BI49">
            <v>2465826</v>
          </cell>
          <cell r="BJ49">
            <v>0</v>
          </cell>
          <cell r="BK49">
            <v>0</v>
          </cell>
          <cell r="BL49">
            <v>0</v>
          </cell>
          <cell r="BM49">
            <v>0</v>
          </cell>
          <cell r="BN49">
            <v>0</v>
          </cell>
          <cell r="BO49">
            <v>0</v>
          </cell>
          <cell r="BP49">
            <v>0</v>
          </cell>
          <cell r="BQ49">
            <v>0</v>
          </cell>
          <cell r="BR49">
            <v>0</v>
          </cell>
          <cell r="BS49">
            <v>0</v>
          </cell>
          <cell r="BT49">
            <v>0</v>
          </cell>
          <cell r="BU49">
            <v>0</v>
          </cell>
          <cell r="BV49">
            <v>0</v>
          </cell>
        </row>
        <row r="50">
          <cell r="B50">
            <v>70</v>
          </cell>
          <cell r="C50" t="str">
            <v>ACADEMY</v>
          </cell>
          <cell r="D50" t="str">
            <v>St Margaret's Community Primary School, Lowestoft</v>
          </cell>
          <cell r="I50">
            <v>1942266.49949388</v>
          </cell>
          <cell r="J50"/>
          <cell r="K50"/>
          <cell r="L50"/>
          <cell r="M50"/>
          <cell r="N50"/>
          <cell r="O50"/>
          <cell r="P50"/>
          <cell r="Q50"/>
          <cell r="R50"/>
          <cell r="S50"/>
          <cell r="T50"/>
          <cell r="U50"/>
          <cell r="V50">
            <v>0</v>
          </cell>
          <cell r="W50"/>
          <cell r="X50"/>
          <cell r="Y50">
            <v>1942266.49949388</v>
          </cell>
          <cell r="AC50">
            <v>0</v>
          </cell>
          <cell r="AD50"/>
          <cell r="AE50"/>
          <cell r="AF50"/>
          <cell r="AG50"/>
          <cell r="AH50"/>
          <cell r="AI50"/>
          <cell r="AJ50"/>
          <cell r="AK50"/>
          <cell r="AL50"/>
          <cell r="AM50"/>
          <cell r="AN50"/>
          <cell r="AO50"/>
          <cell r="AP50">
            <v>0</v>
          </cell>
          <cell r="AQ50"/>
          <cell r="AS50">
            <v>0</v>
          </cell>
          <cell r="AT50"/>
          <cell r="AU50"/>
          <cell r="AV50"/>
          <cell r="AW50"/>
          <cell r="AX50"/>
          <cell r="AY50"/>
          <cell r="AZ50"/>
          <cell r="BA50"/>
          <cell r="BB50"/>
          <cell r="BC50"/>
          <cell r="BD50"/>
          <cell r="BE50"/>
          <cell r="BF50">
            <v>0</v>
          </cell>
          <cell r="BH50"/>
          <cell r="BI50">
            <v>1942266</v>
          </cell>
          <cell r="BJ50">
            <v>0</v>
          </cell>
          <cell r="BK50">
            <v>0</v>
          </cell>
          <cell r="BL50">
            <v>0</v>
          </cell>
          <cell r="BM50">
            <v>0</v>
          </cell>
          <cell r="BN50">
            <v>0</v>
          </cell>
          <cell r="BO50">
            <v>0</v>
          </cell>
          <cell r="BP50">
            <v>0</v>
          </cell>
          <cell r="BQ50">
            <v>0</v>
          </cell>
          <cell r="BR50">
            <v>0</v>
          </cell>
          <cell r="BS50">
            <v>0</v>
          </cell>
          <cell r="BT50">
            <v>0</v>
          </cell>
          <cell r="BU50">
            <v>0</v>
          </cell>
          <cell r="BV50">
            <v>0</v>
          </cell>
        </row>
        <row r="51">
          <cell r="B51">
            <v>72</v>
          </cell>
          <cell r="C51" t="str">
            <v>ACADEMY</v>
          </cell>
          <cell r="D51" t="str">
            <v>St Mary's RC Primary School, Lowestoft</v>
          </cell>
          <cell r="G51"/>
          <cell r="H51"/>
          <cell r="I51">
            <v>862312.40545513772</v>
          </cell>
          <cell r="J51"/>
          <cell r="K51"/>
          <cell r="L51"/>
          <cell r="M51"/>
          <cell r="N51"/>
          <cell r="O51"/>
          <cell r="P51"/>
          <cell r="Q51"/>
          <cell r="R51"/>
          <cell r="S51"/>
          <cell r="T51"/>
          <cell r="U51"/>
          <cell r="V51">
            <v>0</v>
          </cell>
          <cell r="W51"/>
          <cell r="X51"/>
          <cell r="Y51">
            <v>862312.40545513772</v>
          </cell>
          <cell r="AC51">
            <v>0</v>
          </cell>
          <cell r="AD51"/>
          <cell r="AE51"/>
          <cell r="AF51"/>
          <cell r="AG51"/>
          <cell r="AH51"/>
          <cell r="AI51"/>
          <cell r="AJ51"/>
          <cell r="AK51"/>
          <cell r="AL51"/>
          <cell r="AM51"/>
          <cell r="AN51"/>
          <cell r="AO51"/>
          <cell r="AP51">
            <v>0</v>
          </cell>
          <cell r="AQ51"/>
          <cell r="AS51">
            <v>0</v>
          </cell>
          <cell r="AT51"/>
          <cell r="AU51"/>
          <cell r="AV51"/>
          <cell r="AW51"/>
          <cell r="AX51"/>
          <cell r="AY51"/>
          <cell r="AZ51"/>
          <cell r="BA51"/>
          <cell r="BB51"/>
          <cell r="BC51"/>
          <cell r="BD51"/>
          <cell r="BE51"/>
          <cell r="BF51">
            <v>0</v>
          </cell>
          <cell r="BH51"/>
          <cell r="BI51">
            <v>862312</v>
          </cell>
          <cell r="BJ51">
            <v>0</v>
          </cell>
          <cell r="BK51">
            <v>0</v>
          </cell>
          <cell r="BL51">
            <v>0</v>
          </cell>
          <cell r="BM51">
            <v>0</v>
          </cell>
          <cell r="BN51">
            <v>0</v>
          </cell>
          <cell r="BO51">
            <v>0</v>
          </cell>
          <cell r="BP51">
            <v>0</v>
          </cell>
          <cell r="BQ51">
            <v>0</v>
          </cell>
          <cell r="BR51">
            <v>0</v>
          </cell>
          <cell r="BS51">
            <v>0</v>
          </cell>
          <cell r="BT51">
            <v>0</v>
          </cell>
          <cell r="BU51">
            <v>0</v>
          </cell>
          <cell r="BV51">
            <v>0</v>
          </cell>
        </row>
        <row r="52">
          <cell r="B52">
            <v>73</v>
          </cell>
          <cell r="C52" t="str">
            <v>ACADEMY</v>
          </cell>
          <cell r="D52" t="str">
            <v>Westwood Primary School</v>
          </cell>
          <cell r="I52">
            <v>1005476.129325917</v>
          </cell>
          <cell r="J52"/>
          <cell r="K52"/>
          <cell r="L52"/>
          <cell r="M52"/>
          <cell r="N52"/>
          <cell r="O52"/>
          <cell r="P52"/>
          <cell r="Q52"/>
          <cell r="R52"/>
          <cell r="S52"/>
          <cell r="T52"/>
          <cell r="U52"/>
          <cell r="V52">
            <v>0</v>
          </cell>
          <cell r="W52"/>
          <cell r="X52"/>
          <cell r="Y52">
            <v>1005476.129325917</v>
          </cell>
          <cell r="AC52">
            <v>0</v>
          </cell>
          <cell r="AD52"/>
          <cell r="AE52"/>
          <cell r="AF52"/>
          <cell r="AG52"/>
          <cell r="AH52"/>
          <cell r="AI52"/>
          <cell r="AJ52"/>
          <cell r="AK52"/>
          <cell r="AL52"/>
          <cell r="AM52"/>
          <cell r="AN52"/>
          <cell r="AO52"/>
          <cell r="AP52">
            <v>0</v>
          </cell>
          <cell r="AQ52"/>
          <cell r="AS52">
            <v>0</v>
          </cell>
          <cell r="AT52"/>
          <cell r="AU52"/>
          <cell r="AV52"/>
          <cell r="AW52"/>
          <cell r="AX52"/>
          <cell r="AY52"/>
          <cell r="AZ52"/>
          <cell r="BA52"/>
          <cell r="BB52"/>
          <cell r="BC52"/>
          <cell r="BD52"/>
          <cell r="BE52"/>
          <cell r="BF52">
            <v>0</v>
          </cell>
          <cell r="BH52"/>
          <cell r="BI52">
            <v>1005476</v>
          </cell>
          <cell r="BJ52">
            <v>0</v>
          </cell>
          <cell r="BK52">
            <v>0</v>
          </cell>
          <cell r="BL52">
            <v>0</v>
          </cell>
          <cell r="BM52">
            <v>0</v>
          </cell>
          <cell r="BN52">
            <v>0</v>
          </cell>
          <cell r="BO52">
            <v>0</v>
          </cell>
          <cell r="BP52">
            <v>0</v>
          </cell>
          <cell r="BQ52">
            <v>0</v>
          </cell>
          <cell r="BR52">
            <v>0</v>
          </cell>
          <cell r="BS52">
            <v>0</v>
          </cell>
          <cell r="BT52">
            <v>0</v>
          </cell>
          <cell r="BU52">
            <v>0</v>
          </cell>
          <cell r="BV52">
            <v>0</v>
          </cell>
        </row>
        <row r="53">
          <cell r="B53">
            <v>74</v>
          </cell>
          <cell r="C53" t="str">
            <v>ACADEMY</v>
          </cell>
          <cell r="D53" t="str">
            <v>Woods Loke Community Primary School</v>
          </cell>
          <cell r="G53"/>
          <cell r="I53">
            <v>1787035</v>
          </cell>
          <cell r="J53"/>
          <cell r="K53"/>
          <cell r="L53"/>
          <cell r="M53"/>
          <cell r="N53"/>
          <cell r="O53"/>
          <cell r="P53"/>
          <cell r="Q53"/>
          <cell r="R53"/>
          <cell r="S53"/>
          <cell r="T53"/>
          <cell r="U53"/>
          <cell r="V53">
            <v>0</v>
          </cell>
          <cell r="W53"/>
          <cell r="X53"/>
          <cell r="Y53">
            <v>1787035</v>
          </cell>
          <cell r="AC53">
            <v>0</v>
          </cell>
          <cell r="AD53"/>
          <cell r="AE53"/>
          <cell r="AF53"/>
          <cell r="AG53"/>
          <cell r="AH53"/>
          <cell r="AI53"/>
          <cell r="AJ53"/>
          <cell r="AK53"/>
          <cell r="AL53"/>
          <cell r="AM53"/>
          <cell r="AN53"/>
          <cell r="AO53"/>
          <cell r="AP53">
            <v>0</v>
          </cell>
          <cell r="AQ53"/>
          <cell r="AS53">
            <v>0</v>
          </cell>
          <cell r="AT53"/>
          <cell r="AU53"/>
          <cell r="AV53"/>
          <cell r="AW53"/>
          <cell r="AX53"/>
          <cell r="AY53"/>
          <cell r="AZ53"/>
          <cell r="BA53"/>
          <cell r="BB53"/>
          <cell r="BC53"/>
          <cell r="BD53"/>
          <cell r="BE53"/>
          <cell r="BF53">
            <v>0</v>
          </cell>
          <cell r="BG53"/>
          <cell r="BH53"/>
          <cell r="BI53">
            <v>1787035</v>
          </cell>
          <cell r="BJ53">
            <v>0</v>
          </cell>
          <cell r="BK53">
            <v>0</v>
          </cell>
          <cell r="BL53">
            <v>0</v>
          </cell>
          <cell r="BM53">
            <v>0</v>
          </cell>
          <cell r="BN53">
            <v>0</v>
          </cell>
          <cell r="BO53">
            <v>0</v>
          </cell>
          <cell r="BP53">
            <v>0</v>
          </cell>
          <cell r="BQ53">
            <v>0</v>
          </cell>
          <cell r="BR53">
            <v>0</v>
          </cell>
          <cell r="BS53">
            <v>0</v>
          </cell>
          <cell r="BT53">
            <v>0</v>
          </cell>
          <cell r="BU53">
            <v>0</v>
          </cell>
          <cell r="BV53">
            <v>0</v>
          </cell>
        </row>
        <row r="54">
          <cell r="B54">
            <v>75</v>
          </cell>
          <cell r="C54">
            <v>0</v>
          </cell>
          <cell r="D54" t="str">
            <v>Oulton Broad Primary School</v>
          </cell>
          <cell r="F54" t="str">
            <v>3288/1</v>
          </cell>
          <cell r="I54">
            <v>1339337.56</v>
          </cell>
          <cell r="J54">
            <v>206051.9323076923</v>
          </cell>
          <cell r="K54">
            <v>103025.96615384615</v>
          </cell>
          <cell r="L54">
            <v>103025.96615384615</v>
          </cell>
          <cell r="M54">
            <v>103025.96615384615</v>
          </cell>
          <cell r="N54">
            <v>103025.96615384615</v>
          </cell>
          <cell r="O54">
            <v>103025.96615384615</v>
          </cell>
          <cell r="P54">
            <v>103025.96615384615</v>
          </cell>
          <cell r="Q54">
            <v>103025.96615384615</v>
          </cell>
          <cell r="R54">
            <v>103025.96615384615</v>
          </cell>
          <cell r="S54">
            <v>103025.96615384615</v>
          </cell>
          <cell r="T54">
            <v>103025.96615384615</v>
          </cell>
          <cell r="U54">
            <v>103025.96615384615</v>
          </cell>
          <cell r="V54">
            <v>1339337.5599999998</v>
          </cell>
          <cell r="W54"/>
          <cell r="X54"/>
          <cell r="Y54">
            <v>0</v>
          </cell>
          <cell r="AC54">
            <v>72000</v>
          </cell>
          <cell r="AD54">
            <v>11076.923076923076</v>
          </cell>
          <cell r="AE54">
            <v>5538.4615384615381</v>
          </cell>
          <cell r="AF54">
            <v>5538.4615384615381</v>
          </cell>
          <cell r="AG54">
            <v>5538.4615384615381</v>
          </cell>
          <cell r="AH54">
            <v>5538.4615384615381</v>
          </cell>
          <cell r="AI54">
            <v>5538.4615384615381</v>
          </cell>
          <cell r="AJ54">
            <v>5538.4615384615381</v>
          </cell>
          <cell r="AK54">
            <v>5538.4615384615381</v>
          </cell>
          <cell r="AL54">
            <v>5538.4615384615381</v>
          </cell>
          <cell r="AM54">
            <v>5538.4615384615381</v>
          </cell>
          <cell r="AN54">
            <v>5538.4615384615381</v>
          </cell>
          <cell r="AO54">
            <v>5538.4615384615381</v>
          </cell>
          <cell r="AP54">
            <v>71999.999999999985</v>
          </cell>
          <cell r="AQ54"/>
          <cell r="AS54">
            <v>0</v>
          </cell>
          <cell r="AT54"/>
          <cell r="AU54"/>
          <cell r="AV54"/>
          <cell r="AW54"/>
          <cell r="AX54"/>
          <cell r="AY54"/>
          <cell r="AZ54"/>
          <cell r="BA54"/>
          <cell r="BB54"/>
          <cell r="BC54"/>
          <cell r="BD54"/>
          <cell r="BE54"/>
          <cell r="BF54">
            <v>0</v>
          </cell>
          <cell r="BG54"/>
          <cell r="BH54"/>
          <cell r="BI54">
            <v>1411338</v>
          </cell>
          <cell r="BJ54">
            <v>220756</v>
          </cell>
          <cell r="BK54">
            <v>108235</v>
          </cell>
          <cell r="BL54">
            <v>108235</v>
          </cell>
          <cell r="BM54">
            <v>108235</v>
          </cell>
          <cell r="BN54">
            <v>108235</v>
          </cell>
          <cell r="BO54">
            <v>108235</v>
          </cell>
          <cell r="BP54">
            <v>108235</v>
          </cell>
          <cell r="BQ54">
            <v>108235</v>
          </cell>
          <cell r="BR54">
            <v>108235</v>
          </cell>
          <cell r="BS54">
            <v>108235</v>
          </cell>
          <cell r="BT54">
            <v>108235</v>
          </cell>
          <cell r="BU54">
            <v>108235</v>
          </cell>
          <cell r="BV54">
            <v>1411341</v>
          </cell>
        </row>
        <row r="55">
          <cell r="B55">
            <v>77</v>
          </cell>
          <cell r="C55" t="str">
            <v>ACADEMY</v>
          </cell>
          <cell r="D55" t="str">
            <v>Grove Primary School</v>
          </cell>
          <cell r="I55">
            <v>1280548.6515219999</v>
          </cell>
          <cell r="J55"/>
          <cell r="K55"/>
          <cell r="L55"/>
          <cell r="M55"/>
          <cell r="N55"/>
          <cell r="O55"/>
          <cell r="P55"/>
          <cell r="Q55"/>
          <cell r="R55"/>
          <cell r="S55"/>
          <cell r="T55"/>
          <cell r="U55"/>
          <cell r="V55">
            <v>0</v>
          </cell>
          <cell r="W55"/>
          <cell r="X55"/>
          <cell r="Y55">
            <v>1280548.6515219999</v>
          </cell>
          <cell r="AC55">
            <v>0</v>
          </cell>
          <cell r="AD55"/>
          <cell r="AE55"/>
          <cell r="AF55"/>
          <cell r="AG55"/>
          <cell r="AH55"/>
          <cell r="AI55"/>
          <cell r="AJ55"/>
          <cell r="AK55"/>
          <cell r="AL55"/>
          <cell r="AM55"/>
          <cell r="AN55"/>
          <cell r="AO55"/>
          <cell r="AP55">
            <v>0</v>
          </cell>
          <cell r="AQ55"/>
          <cell r="AS55">
            <v>0</v>
          </cell>
          <cell r="AT55"/>
          <cell r="AU55"/>
          <cell r="AV55"/>
          <cell r="AW55"/>
          <cell r="AX55"/>
          <cell r="AY55"/>
          <cell r="AZ55"/>
          <cell r="BA55"/>
          <cell r="BB55"/>
          <cell r="BC55"/>
          <cell r="BD55"/>
          <cell r="BE55"/>
          <cell r="BF55">
            <v>0</v>
          </cell>
          <cell r="BH55"/>
          <cell r="BI55">
            <v>1280549</v>
          </cell>
          <cell r="BJ55">
            <v>0</v>
          </cell>
          <cell r="BK55">
            <v>0</v>
          </cell>
          <cell r="BL55">
            <v>0</v>
          </cell>
          <cell r="BM55">
            <v>0</v>
          </cell>
          <cell r="BN55">
            <v>0</v>
          </cell>
          <cell r="BO55">
            <v>0</v>
          </cell>
          <cell r="BP55">
            <v>0</v>
          </cell>
          <cell r="BQ55">
            <v>0</v>
          </cell>
          <cell r="BR55">
            <v>0</v>
          </cell>
          <cell r="BS55">
            <v>0</v>
          </cell>
          <cell r="BT55">
            <v>0</v>
          </cell>
          <cell r="BU55">
            <v>0</v>
          </cell>
          <cell r="BV55">
            <v>0</v>
          </cell>
        </row>
        <row r="56">
          <cell r="B56">
            <v>80</v>
          </cell>
          <cell r="C56" t="str">
            <v>ACADEMY</v>
          </cell>
          <cell r="D56" t="str">
            <v>Mellis CEVCP School</v>
          </cell>
          <cell r="G56"/>
          <cell r="H56"/>
          <cell r="I56">
            <v>716520</v>
          </cell>
          <cell r="J56"/>
          <cell r="K56"/>
          <cell r="L56"/>
          <cell r="M56"/>
          <cell r="N56"/>
          <cell r="O56"/>
          <cell r="P56"/>
          <cell r="Q56"/>
          <cell r="R56"/>
          <cell r="S56"/>
          <cell r="T56"/>
          <cell r="U56"/>
          <cell r="V56">
            <v>0</v>
          </cell>
          <cell r="W56"/>
          <cell r="X56"/>
          <cell r="Y56">
            <v>716520</v>
          </cell>
          <cell r="AC56">
            <v>0</v>
          </cell>
          <cell r="AD56"/>
          <cell r="AE56"/>
          <cell r="AF56"/>
          <cell r="AG56"/>
          <cell r="AH56"/>
          <cell r="AI56"/>
          <cell r="AJ56"/>
          <cell r="AK56"/>
          <cell r="AL56"/>
          <cell r="AM56"/>
          <cell r="AN56"/>
          <cell r="AO56"/>
          <cell r="AP56">
            <v>0</v>
          </cell>
          <cell r="AQ56"/>
          <cell r="AS56">
            <v>0</v>
          </cell>
          <cell r="AT56"/>
          <cell r="AU56"/>
          <cell r="AV56"/>
          <cell r="AW56"/>
          <cell r="AX56"/>
          <cell r="AY56"/>
          <cell r="AZ56"/>
          <cell r="BA56"/>
          <cell r="BB56"/>
          <cell r="BC56"/>
          <cell r="BD56"/>
          <cell r="BE56"/>
          <cell r="BF56">
            <v>0</v>
          </cell>
          <cell r="BG56"/>
          <cell r="BH56"/>
          <cell r="BI56">
            <v>716520</v>
          </cell>
          <cell r="BJ56">
            <v>0</v>
          </cell>
          <cell r="BK56">
            <v>0</v>
          </cell>
          <cell r="BL56">
            <v>0</v>
          </cell>
          <cell r="BM56">
            <v>0</v>
          </cell>
          <cell r="BN56">
            <v>0</v>
          </cell>
          <cell r="BO56">
            <v>0</v>
          </cell>
          <cell r="BP56">
            <v>0</v>
          </cell>
          <cell r="BQ56">
            <v>0</v>
          </cell>
          <cell r="BR56">
            <v>0</v>
          </cell>
          <cell r="BS56">
            <v>0</v>
          </cell>
          <cell r="BT56">
            <v>0</v>
          </cell>
          <cell r="BU56">
            <v>0</v>
          </cell>
          <cell r="BV56">
            <v>0</v>
          </cell>
        </row>
        <row r="57">
          <cell r="B57">
            <v>81</v>
          </cell>
          <cell r="C57" t="str">
            <v>ACADEMY</v>
          </cell>
          <cell r="D57" t="str">
            <v>Mendham Primary School</v>
          </cell>
          <cell r="G57"/>
          <cell r="H57"/>
          <cell r="I57">
            <v>441421.07786999998</v>
          </cell>
          <cell r="J57"/>
          <cell r="K57"/>
          <cell r="L57"/>
          <cell r="M57"/>
          <cell r="N57"/>
          <cell r="O57"/>
          <cell r="P57"/>
          <cell r="Q57"/>
          <cell r="R57"/>
          <cell r="S57"/>
          <cell r="T57"/>
          <cell r="U57"/>
          <cell r="V57">
            <v>0</v>
          </cell>
          <cell r="W57"/>
          <cell r="X57"/>
          <cell r="Y57">
            <v>441421.07786999998</v>
          </cell>
          <cell r="AC57">
            <v>0</v>
          </cell>
          <cell r="AD57"/>
          <cell r="AE57"/>
          <cell r="AF57"/>
          <cell r="AG57"/>
          <cell r="AH57"/>
          <cell r="AI57"/>
          <cell r="AJ57"/>
          <cell r="AK57"/>
          <cell r="AL57"/>
          <cell r="AM57"/>
          <cell r="AN57"/>
          <cell r="AO57"/>
          <cell r="AP57">
            <v>0</v>
          </cell>
          <cell r="AQ57"/>
          <cell r="AS57">
            <v>0</v>
          </cell>
          <cell r="AT57"/>
          <cell r="AU57"/>
          <cell r="AV57"/>
          <cell r="AW57"/>
          <cell r="AX57"/>
          <cell r="AY57"/>
          <cell r="AZ57"/>
          <cell r="BA57"/>
          <cell r="BB57"/>
          <cell r="BC57"/>
          <cell r="BD57"/>
          <cell r="BE57"/>
          <cell r="BF57">
            <v>0</v>
          </cell>
          <cell r="BH57"/>
          <cell r="BI57">
            <v>441421</v>
          </cell>
          <cell r="BJ57">
            <v>0</v>
          </cell>
          <cell r="BK57">
            <v>0</v>
          </cell>
          <cell r="BL57">
            <v>0</v>
          </cell>
          <cell r="BM57">
            <v>0</v>
          </cell>
          <cell r="BN57">
            <v>0</v>
          </cell>
          <cell r="BO57">
            <v>0</v>
          </cell>
          <cell r="BP57">
            <v>0</v>
          </cell>
          <cell r="BQ57">
            <v>0</v>
          </cell>
          <cell r="BR57">
            <v>0</v>
          </cell>
          <cell r="BS57">
            <v>0</v>
          </cell>
          <cell r="BT57">
            <v>0</v>
          </cell>
          <cell r="BU57">
            <v>0</v>
          </cell>
          <cell r="BV57">
            <v>0</v>
          </cell>
        </row>
        <row r="58">
          <cell r="B58">
            <v>82</v>
          </cell>
          <cell r="C58" t="str">
            <v>ACADEMY</v>
          </cell>
          <cell r="D58" t="str">
            <v>Middleton Community Primary School</v>
          </cell>
          <cell r="G58"/>
          <cell r="H58"/>
          <cell r="I58">
            <v>331268.46007571422</v>
          </cell>
          <cell r="J58"/>
          <cell r="K58"/>
          <cell r="L58"/>
          <cell r="M58"/>
          <cell r="N58"/>
          <cell r="O58"/>
          <cell r="P58"/>
          <cell r="Q58"/>
          <cell r="R58"/>
          <cell r="S58"/>
          <cell r="T58"/>
          <cell r="U58"/>
          <cell r="V58">
            <v>0</v>
          </cell>
          <cell r="W58"/>
          <cell r="X58"/>
          <cell r="Y58">
            <v>331268.46007571422</v>
          </cell>
          <cell r="AC58">
            <v>0</v>
          </cell>
          <cell r="AD58"/>
          <cell r="AE58"/>
          <cell r="AF58"/>
          <cell r="AG58"/>
          <cell r="AH58"/>
          <cell r="AI58"/>
          <cell r="AJ58"/>
          <cell r="AK58"/>
          <cell r="AL58"/>
          <cell r="AM58"/>
          <cell r="AN58"/>
          <cell r="AO58"/>
          <cell r="AP58">
            <v>0</v>
          </cell>
          <cell r="AQ58"/>
          <cell r="AS58">
            <v>0</v>
          </cell>
          <cell r="AT58"/>
          <cell r="AU58"/>
          <cell r="AV58"/>
          <cell r="AW58"/>
          <cell r="AX58"/>
          <cell r="AY58"/>
          <cell r="AZ58"/>
          <cell r="BA58"/>
          <cell r="BB58"/>
          <cell r="BC58"/>
          <cell r="BD58"/>
          <cell r="BE58"/>
          <cell r="BF58">
            <v>0</v>
          </cell>
          <cell r="BH58"/>
          <cell r="BI58">
            <v>331268</v>
          </cell>
          <cell r="BJ58">
            <v>0</v>
          </cell>
          <cell r="BK58">
            <v>0</v>
          </cell>
          <cell r="BL58">
            <v>0</v>
          </cell>
          <cell r="BM58">
            <v>0</v>
          </cell>
          <cell r="BN58">
            <v>0</v>
          </cell>
          <cell r="BO58">
            <v>0</v>
          </cell>
          <cell r="BP58">
            <v>0</v>
          </cell>
          <cell r="BQ58">
            <v>0</v>
          </cell>
          <cell r="BR58">
            <v>0</v>
          </cell>
          <cell r="BS58">
            <v>0</v>
          </cell>
          <cell r="BT58">
            <v>0</v>
          </cell>
          <cell r="BU58">
            <v>0</v>
          </cell>
          <cell r="BV58">
            <v>0</v>
          </cell>
        </row>
        <row r="59">
          <cell r="B59">
            <v>84</v>
          </cell>
          <cell r="C59" t="str">
            <v>ACADEMY</v>
          </cell>
          <cell r="D59" t="str">
            <v>Occold Primary School</v>
          </cell>
          <cell r="G59"/>
          <cell r="H59"/>
          <cell r="I59">
            <v>406404.78502859647</v>
          </cell>
          <cell r="J59"/>
          <cell r="K59"/>
          <cell r="L59"/>
          <cell r="M59"/>
          <cell r="N59"/>
          <cell r="O59"/>
          <cell r="P59"/>
          <cell r="Q59"/>
          <cell r="R59"/>
          <cell r="S59"/>
          <cell r="T59"/>
          <cell r="U59"/>
          <cell r="V59">
            <v>0</v>
          </cell>
          <cell r="W59"/>
          <cell r="X59"/>
          <cell r="Y59">
            <v>406404.78502859647</v>
          </cell>
          <cell r="AC59">
            <v>0</v>
          </cell>
          <cell r="AD59"/>
          <cell r="AE59"/>
          <cell r="AF59"/>
          <cell r="AG59"/>
          <cell r="AH59"/>
          <cell r="AI59"/>
          <cell r="AJ59"/>
          <cell r="AK59"/>
          <cell r="AL59"/>
          <cell r="AM59"/>
          <cell r="AN59"/>
          <cell r="AO59"/>
          <cell r="AP59">
            <v>0</v>
          </cell>
          <cell r="AQ59"/>
          <cell r="AS59">
            <v>0</v>
          </cell>
          <cell r="AT59"/>
          <cell r="AU59"/>
          <cell r="AV59"/>
          <cell r="AW59"/>
          <cell r="AX59"/>
          <cell r="AY59"/>
          <cell r="AZ59"/>
          <cell r="BA59"/>
          <cell r="BB59"/>
          <cell r="BC59"/>
          <cell r="BD59"/>
          <cell r="BE59"/>
          <cell r="BF59">
            <v>0</v>
          </cell>
          <cell r="BG59"/>
          <cell r="BH59"/>
          <cell r="BI59">
            <v>406405</v>
          </cell>
          <cell r="BJ59">
            <v>0</v>
          </cell>
          <cell r="BK59">
            <v>0</v>
          </cell>
          <cell r="BL59">
            <v>0</v>
          </cell>
          <cell r="BM59">
            <v>0</v>
          </cell>
          <cell r="BN59">
            <v>0</v>
          </cell>
          <cell r="BO59">
            <v>0</v>
          </cell>
          <cell r="BP59">
            <v>0</v>
          </cell>
          <cell r="BQ59">
            <v>0</v>
          </cell>
          <cell r="BR59">
            <v>0</v>
          </cell>
          <cell r="BS59">
            <v>0</v>
          </cell>
          <cell r="BT59">
            <v>0</v>
          </cell>
          <cell r="BU59">
            <v>0</v>
          </cell>
          <cell r="BV59">
            <v>0</v>
          </cell>
        </row>
        <row r="60">
          <cell r="B60">
            <v>86</v>
          </cell>
          <cell r="C60" t="str">
            <v>ACADEMY</v>
          </cell>
          <cell r="D60" t="str">
            <v>Palgrave CEVCP School</v>
          </cell>
          <cell r="G60"/>
          <cell r="H60"/>
          <cell r="I60">
            <v>396596.93965333328</v>
          </cell>
          <cell r="J60"/>
          <cell r="K60"/>
          <cell r="L60"/>
          <cell r="M60"/>
          <cell r="N60"/>
          <cell r="O60"/>
          <cell r="P60"/>
          <cell r="Q60"/>
          <cell r="R60"/>
          <cell r="S60"/>
          <cell r="T60"/>
          <cell r="U60"/>
          <cell r="V60">
            <v>0</v>
          </cell>
          <cell r="W60"/>
          <cell r="X60"/>
          <cell r="Y60">
            <v>396596.93965333328</v>
          </cell>
          <cell r="AC60">
            <v>0</v>
          </cell>
          <cell r="AD60"/>
          <cell r="AE60"/>
          <cell r="AF60"/>
          <cell r="AG60"/>
          <cell r="AH60"/>
          <cell r="AI60"/>
          <cell r="AJ60"/>
          <cell r="AK60"/>
          <cell r="AL60"/>
          <cell r="AM60"/>
          <cell r="AN60"/>
          <cell r="AO60"/>
          <cell r="AP60">
            <v>0</v>
          </cell>
          <cell r="AQ60"/>
          <cell r="AS60">
            <v>0</v>
          </cell>
          <cell r="AT60"/>
          <cell r="AU60"/>
          <cell r="AV60"/>
          <cell r="AW60"/>
          <cell r="AX60"/>
          <cell r="AY60"/>
          <cell r="AZ60"/>
          <cell r="BA60"/>
          <cell r="BB60"/>
          <cell r="BC60"/>
          <cell r="BD60"/>
          <cell r="BE60"/>
          <cell r="BF60">
            <v>0</v>
          </cell>
          <cell r="BH60"/>
          <cell r="BI60">
            <v>396597</v>
          </cell>
          <cell r="BJ60">
            <v>0</v>
          </cell>
          <cell r="BK60">
            <v>0</v>
          </cell>
          <cell r="BL60">
            <v>0</v>
          </cell>
          <cell r="BM60">
            <v>0</v>
          </cell>
          <cell r="BN60">
            <v>0</v>
          </cell>
          <cell r="BO60">
            <v>0</v>
          </cell>
          <cell r="BP60">
            <v>0</v>
          </cell>
          <cell r="BQ60">
            <v>0</v>
          </cell>
          <cell r="BR60">
            <v>0</v>
          </cell>
          <cell r="BS60">
            <v>0</v>
          </cell>
          <cell r="BT60">
            <v>0</v>
          </cell>
          <cell r="BU60">
            <v>0</v>
          </cell>
          <cell r="BV60">
            <v>0</v>
          </cell>
        </row>
        <row r="61">
          <cell r="B61">
            <v>92</v>
          </cell>
          <cell r="C61" t="str">
            <v>ACADEMY</v>
          </cell>
          <cell r="D61" t="str">
            <v>Reydon Primary School</v>
          </cell>
          <cell r="I61">
            <v>803926.47662180639</v>
          </cell>
          <cell r="J61"/>
          <cell r="K61"/>
          <cell r="L61"/>
          <cell r="M61"/>
          <cell r="N61"/>
          <cell r="O61"/>
          <cell r="P61"/>
          <cell r="Q61"/>
          <cell r="R61"/>
          <cell r="S61"/>
          <cell r="T61"/>
          <cell r="U61"/>
          <cell r="V61">
            <v>0</v>
          </cell>
          <cell r="W61"/>
          <cell r="X61"/>
          <cell r="Y61">
            <v>803926.47662180639</v>
          </cell>
          <cell r="AC61">
            <v>0</v>
          </cell>
          <cell r="AD61"/>
          <cell r="AE61"/>
          <cell r="AF61"/>
          <cell r="AG61"/>
          <cell r="AH61"/>
          <cell r="AI61"/>
          <cell r="AJ61"/>
          <cell r="AK61"/>
          <cell r="AL61"/>
          <cell r="AM61"/>
          <cell r="AN61"/>
          <cell r="AO61"/>
          <cell r="AP61">
            <v>0</v>
          </cell>
          <cell r="AQ61"/>
          <cell r="AS61">
            <v>0</v>
          </cell>
          <cell r="AT61"/>
          <cell r="AU61"/>
          <cell r="AV61"/>
          <cell r="AW61"/>
          <cell r="AX61"/>
          <cell r="AY61"/>
          <cell r="AZ61"/>
          <cell r="BA61"/>
          <cell r="BB61"/>
          <cell r="BC61"/>
          <cell r="BD61"/>
          <cell r="BE61"/>
          <cell r="BF61">
            <v>0</v>
          </cell>
          <cell r="BH61"/>
          <cell r="BI61">
            <v>803926</v>
          </cell>
          <cell r="BJ61">
            <v>0</v>
          </cell>
          <cell r="BK61">
            <v>0</v>
          </cell>
          <cell r="BL61">
            <v>0</v>
          </cell>
          <cell r="BM61">
            <v>0</v>
          </cell>
          <cell r="BN61">
            <v>0</v>
          </cell>
          <cell r="BO61">
            <v>0</v>
          </cell>
          <cell r="BP61">
            <v>0</v>
          </cell>
          <cell r="BQ61">
            <v>0</v>
          </cell>
          <cell r="BR61">
            <v>0</v>
          </cell>
          <cell r="BS61">
            <v>0</v>
          </cell>
          <cell r="BT61">
            <v>0</v>
          </cell>
          <cell r="BU61">
            <v>0</v>
          </cell>
          <cell r="BV61">
            <v>0</v>
          </cell>
        </row>
        <row r="62">
          <cell r="B62">
            <v>93</v>
          </cell>
          <cell r="C62" t="str">
            <v>ACADEMY</v>
          </cell>
          <cell r="D62" t="str">
            <v>Ringsfield CEVCP School</v>
          </cell>
          <cell r="G62"/>
          <cell r="H62"/>
          <cell r="I62">
            <v>513111.95245988929</v>
          </cell>
          <cell r="J62"/>
          <cell r="K62"/>
          <cell r="L62"/>
          <cell r="M62"/>
          <cell r="N62"/>
          <cell r="O62"/>
          <cell r="P62"/>
          <cell r="Q62"/>
          <cell r="R62"/>
          <cell r="S62"/>
          <cell r="T62"/>
          <cell r="U62"/>
          <cell r="V62">
            <v>0</v>
          </cell>
          <cell r="W62"/>
          <cell r="X62"/>
          <cell r="Y62">
            <v>513111.95245988929</v>
          </cell>
          <cell r="AC62">
            <v>0</v>
          </cell>
          <cell r="AD62"/>
          <cell r="AE62"/>
          <cell r="AF62"/>
          <cell r="AG62"/>
          <cell r="AH62"/>
          <cell r="AI62"/>
          <cell r="AJ62"/>
          <cell r="AK62"/>
          <cell r="AL62"/>
          <cell r="AM62"/>
          <cell r="AN62"/>
          <cell r="AO62"/>
          <cell r="AP62">
            <v>0</v>
          </cell>
          <cell r="AQ62"/>
          <cell r="AS62">
            <v>0</v>
          </cell>
          <cell r="AT62"/>
          <cell r="AU62"/>
          <cell r="AV62"/>
          <cell r="AW62"/>
          <cell r="AX62"/>
          <cell r="AY62"/>
          <cell r="AZ62"/>
          <cell r="BA62"/>
          <cell r="BB62"/>
          <cell r="BC62"/>
          <cell r="BD62"/>
          <cell r="BE62"/>
          <cell r="BF62">
            <v>0</v>
          </cell>
          <cell r="BG62"/>
          <cell r="BH62"/>
          <cell r="BI62">
            <v>513112</v>
          </cell>
          <cell r="BJ62">
            <v>0</v>
          </cell>
          <cell r="BK62">
            <v>0</v>
          </cell>
          <cell r="BL62">
            <v>0</v>
          </cell>
          <cell r="BM62">
            <v>0</v>
          </cell>
          <cell r="BN62">
            <v>0</v>
          </cell>
          <cell r="BO62">
            <v>0</v>
          </cell>
          <cell r="BP62">
            <v>0</v>
          </cell>
          <cell r="BQ62">
            <v>0</v>
          </cell>
          <cell r="BR62">
            <v>0</v>
          </cell>
          <cell r="BS62">
            <v>0</v>
          </cell>
          <cell r="BT62">
            <v>0</v>
          </cell>
          <cell r="BU62">
            <v>0</v>
          </cell>
          <cell r="BV62">
            <v>0</v>
          </cell>
        </row>
        <row r="63">
          <cell r="B63">
            <v>96</v>
          </cell>
          <cell r="C63" t="str">
            <v>ACADEMY</v>
          </cell>
          <cell r="D63" t="str">
            <v>Saxmundham Primary School</v>
          </cell>
          <cell r="G63"/>
          <cell r="H63"/>
          <cell r="I63">
            <v>1209220.7036170599</v>
          </cell>
          <cell r="J63"/>
          <cell r="K63"/>
          <cell r="L63"/>
          <cell r="M63"/>
          <cell r="N63"/>
          <cell r="O63"/>
          <cell r="P63"/>
          <cell r="Q63"/>
          <cell r="R63"/>
          <cell r="S63"/>
          <cell r="T63"/>
          <cell r="U63"/>
          <cell r="V63">
            <v>0</v>
          </cell>
          <cell r="W63"/>
          <cell r="X63"/>
          <cell r="Y63">
            <v>1209220.7036170599</v>
          </cell>
          <cell r="AC63">
            <v>0</v>
          </cell>
          <cell r="AD63"/>
          <cell r="AE63"/>
          <cell r="AF63"/>
          <cell r="AG63"/>
          <cell r="AH63"/>
          <cell r="AI63"/>
          <cell r="AJ63"/>
          <cell r="AK63"/>
          <cell r="AL63"/>
          <cell r="AM63"/>
          <cell r="AN63"/>
          <cell r="AO63"/>
          <cell r="AP63">
            <v>0</v>
          </cell>
          <cell r="AQ63"/>
          <cell r="AS63">
            <v>0</v>
          </cell>
          <cell r="AT63"/>
          <cell r="AU63"/>
          <cell r="AV63"/>
          <cell r="AW63"/>
          <cell r="AX63"/>
          <cell r="AY63"/>
          <cell r="AZ63"/>
          <cell r="BA63"/>
          <cell r="BB63"/>
          <cell r="BC63"/>
          <cell r="BD63"/>
          <cell r="BE63"/>
          <cell r="BF63">
            <v>0</v>
          </cell>
          <cell r="BG63"/>
          <cell r="BH63"/>
          <cell r="BI63">
            <v>1209221</v>
          </cell>
          <cell r="BJ63">
            <v>0</v>
          </cell>
          <cell r="BK63">
            <v>0</v>
          </cell>
          <cell r="BL63">
            <v>0</v>
          </cell>
          <cell r="BM63">
            <v>0</v>
          </cell>
          <cell r="BN63">
            <v>0</v>
          </cell>
          <cell r="BO63">
            <v>0</v>
          </cell>
          <cell r="BP63">
            <v>0</v>
          </cell>
          <cell r="BQ63">
            <v>0</v>
          </cell>
          <cell r="BR63">
            <v>0</v>
          </cell>
          <cell r="BS63">
            <v>0</v>
          </cell>
          <cell r="BT63">
            <v>0</v>
          </cell>
          <cell r="BU63">
            <v>0</v>
          </cell>
          <cell r="BV63">
            <v>0</v>
          </cell>
        </row>
        <row r="64">
          <cell r="B64">
            <v>97</v>
          </cell>
          <cell r="C64" t="str">
            <v>ACADEMY</v>
          </cell>
          <cell r="D64" t="str">
            <v>Snape Community Primary School</v>
          </cell>
          <cell r="G64"/>
          <cell r="H64"/>
          <cell r="I64">
            <v>430147.16415999999</v>
          </cell>
          <cell r="J64"/>
          <cell r="K64"/>
          <cell r="L64"/>
          <cell r="M64"/>
          <cell r="N64"/>
          <cell r="O64"/>
          <cell r="P64"/>
          <cell r="Q64"/>
          <cell r="R64"/>
          <cell r="S64"/>
          <cell r="T64"/>
          <cell r="U64"/>
          <cell r="V64">
            <v>0</v>
          </cell>
          <cell r="W64"/>
          <cell r="X64"/>
          <cell r="Y64">
            <v>430147.16415999999</v>
          </cell>
          <cell r="AC64">
            <v>0</v>
          </cell>
          <cell r="AD64"/>
          <cell r="AE64"/>
          <cell r="AF64"/>
          <cell r="AG64"/>
          <cell r="AH64"/>
          <cell r="AI64"/>
          <cell r="AJ64"/>
          <cell r="AK64"/>
          <cell r="AL64"/>
          <cell r="AM64"/>
          <cell r="AN64"/>
          <cell r="AO64"/>
          <cell r="AP64"/>
          <cell r="AQ64"/>
          <cell r="AS64">
            <v>0</v>
          </cell>
          <cell r="AT64"/>
          <cell r="AU64"/>
          <cell r="AV64"/>
          <cell r="AW64"/>
          <cell r="AX64"/>
          <cell r="AY64"/>
          <cell r="AZ64"/>
          <cell r="BA64"/>
          <cell r="BB64"/>
          <cell r="BC64"/>
          <cell r="BD64"/>
          <cell r="BE64"/>
          <cell r="BF64">
            <v>0</v>
          </cell>
          <cell r="BG64"/>
          <cell r="BH64"/>
          <cell r="BI64">
            <v>430147</v>
          </cell>
          <cell r="BJ64">
            <v>0</v>
          </cell>
          <cell r="BK64">
            <v>0</v>
          </cell>
          <cell r="BL64">
            <v>0</v>
          </cell>
          <cell r="BM64">
            <v>0</v>
          </cell>
          <cell r="BN64">
            <v>0</v>
          </cell>
          <cell r="BO64">
            <v>0</v>
          </cell>
          <cell r="BP64">
            <v>0</v>
          </cell>
          <cell r="BQ64">
            <v>0</v>
          </cell>
          <cell r="BR64">
            <v>0</v>
          </cell>
          <cell r="BS64">
            <v>0</v>
          </cell>
          <cell r="BT64">
            <v>0</v>
          </cell>
          <cell r="BU64">
            <v>0</v>
          </cell>
          <cell r="BV64">
            <v>0</v>
          </cell>
        </row>
        <row r="65">
          <cell r="B65">
            <v>98</v>
          </cell>
          <cell r="C65" t="str">
            <v>ACADEMY</v>
          </cell>
          <cell r="D65" t="str">
            <v>Somerleyton Primary School</v>
          </cell>
          <cell r="G65"/>
          <cell r="H65"/>
          <cell r="I65">
            <v>402181.11297164863</v>
          </cell>
          <cell r="J65"/>
          <cell r="K65"/>
          <cell r="L65"/>
          <cell r="M65"/>
          <cell r="N65"/>
          <cell r="O65"/>
          <cell r="P65"/>
          <cell r="Q65"/>
          <cell r="R65"/>
          <cell r="S65"/>
          <cell r="T65"/>
          <cell r="U65"/>
          <cell r="V65">
            <v>0</v>
          </cell>
          <cell r="W65"/>
          <cell r="X65"/>
          <cell r="Y65">
            <v>402181.11297164863</v>
          </cell>
          <cell r="AC65">
            <v>0</v>
          </cell>
          <cell r="AD65"/>
          <cell r="AE65"/>
          <cell r="AF65"/>
          <cell r="AG65"/>
          <cell r="AH65"/>
          <cell r="AI65"/>
          <cell r="AJ65"/>
          <cell r="AK65"/>
          <cell r="AL65"/>
          <cell r="AM65"/>
          <cell r="AN65"/>
          <cell r="AO65"/>
          <cell r="AP65">
            <v>0</v>
          </cell>
          <cell r="AQ65"/>
          <cell r="AS65">
            <v>0</v>
          </cell>
          <cell r="AT65"/>
          <cell r="AU65"/>
          <cell r="AV65"/>
          <cell r="AW65"/>
          <cell r="AX65"/>
          <cell r="AY65"/>
          <cell r="AZ65"/>
          <cell r="BA65"/>
          <cell r="BB65"/>
          <cell r="BC65"/>
          <cell r="BD65"/>
          <cell r="BE65"/>
          <cell r="BF65">
            <v>0</v>
          </cell>
          <cell r="BG65"/>
          <cell r="BH65"/>
          <cell r="BI65">
            <v>402181</v>
          </cell>
          <cell r="BJ65">
            <v>0</v>
          </cell>
          <cell r="BK65">
            <v>0</v>
          </cell>
          <cell r="BL65">
            <v>0</v>
          </cell>
          <cell r="BM65">
            <v>0</v>
          </cell>
          <cell r="BN65">
            <v>0</v>
          </cell>
          <cell r="BO65">
            <v>0</v>
          </cell>
          <cell r="BP65">
            <v>0</v>
          </cell>
          <cell r="BQ65">
            <v>0</v>
          </cell>
          <cell r="BR65">
            <v>0</v>
          </cell>
          <cell r="BS65">
            <v>0</v>
          </cell>
          <cell r="BT65">
            <v>0</v>
          </cell>
          <cell r="BU65">
            <v>0</v>
          </cell>
          <cell r="BV65">
            <v>0</v>
          </cell>
        </row>
        <row r="66">
          <cell r="B66">
            <v>99</v>
          </cell>
          <cell r="C66" t="str">
            <v>ACADEMY</v>
          </cell>
          <cell r="D66" t="str">
            <v>Southwold Primary School</v>
          </cell>
          <cell r="G66"/>
          <cell r="I66">
            <v>354823.01864000002</v>
          </cell>
          <cell r="J66"/>
          <cell r="K66"/>
          <cell r="L66"/>
          <cell r="M66"/>
          <cell r="N66"/>
          <cell r="O66"/>
          <cell r="P66"/>
          <cell r="Q66"/>
          <cell r="R66"/>
          <cell r="S66"/>
          <cell r="T66"/>
          <cell r="U66"/>
          <cell r="V66">
            <v>0</v>
          </cell>
          <cell r="W66"/>
          <cell r="X66"/>
          <cell r="Y66">
            <v>354823.01864000002</v>
          </cell>
          <cell r="AC66">
            <v>0</v>
          </cell>
          <cell r="AD66"/>
          <cell r="AE66"/>
          <cell r="AF66"/>
          <cell r="AG66"/>
          <cell r="AH66"/>
          <cell r="AI66"/>
          <cell r="AJ66"/>
          <cell r="AK66"/>
          <cell r="AL66"/>
          <cell r="AM66"/>
          <cell r="AN66"/>
          <cell r="AO66"/>
          <cell r="AP66">
            <v>0</v>
          </cell>
          <cell r="AQ66"/>
          <cell r="AS66">
            <v>0</v>
          </cell>
          <cell r="AT66"/>
          <cell r="AU66"/>
          <cell r="AV66"/>
          <cell r="AW66"/>
          <cell r="AX66"/>
          <cell r="AY66"/>
          <cell r="AZ66"/>
          <cell r="BA66"/>
          <cell r="BB66"/>
          <cell r="BC66"/>
          <cell r="BD66"/>
          <cell r="BE66"/>
          <cell r="BF66">
            <v>0</v>
          </cell>
          <cell r="BG66"/>
          <cell r="BH66"/>
          <cell r="BI66">
            <v>354823</v>
          </cell>
          <cell r="BJ66">
            <v>0</v>
          </cell>
          <cell r="BK66">
            <v>0</v>
          </cell>
          <cell r="BL66">
            <v>0</v>
          </cell>
          <cell r="BM66">
            <v>0</v>
          </cell>
          <cell r="BN66">
            <v>0</v>
          </cell>
          <cell r="BO66">
            <v>0</v>
          </cell>
          <cell r="BP66">
            <v>0</v>
          </cell>
          <cell r="BQ66">
            <v>0</v>
          </cell>
          <cell r="BR66">
            <v>0</v>
          </cell>
          <cell r="BS66">
            <v>0</v>
          </cell>
          <cell r="BT66">
            <v>0</v>
          </cell>
          <cell r="BU66">
            <v>0</v>
          </cell>
          <cell r="BV66">
            <v>0</v>
          </cell>
        </row>
        <row r="67">
          <cell r="B67">
            <v>101</v>
          </cell>
          <cell r="C67">
            <v>0</v>
          </cell>
          <cell r="D67" t="str">
            <v>Stonham Aspal CEVAP School</v>
          </cell>
          <cell r="F67" t="str">
            <v>48705/1</v>
          </cell>
          <cell r="I67">
            <v>847682</v>
          </cell>
          <cell r="J67">
            <v>130412.61538461539</v>
          </cell>
          <cell r="K67">
            <v>65206.307692307695</v>
          </cell>
          <cell r="L67">
            <v>65206.307692307695</v>
          </cell>
          <cell r="M67">
            <v>65206.307692307695</v>
          </cell>
          <cell r="N67">
            <v>65206.307692307695</v>
          </cell>
          <cell r="O67">
            <v>65206.307692307695</v>
          </cell>
          <cell r="P67">
            <v>65206.307692307695</v>
          </cell>
          <cell r="Q67">
            <v>65206.307692307695</v>
          </cell>
          <cell r="R67">
            <v>65206.307692307695</v>
          </cell>
          <cell r="S67">
            <v>65206.307692307695</v>
          </cell>
          <cell r="T67">
            <v>65206.307692307695</v>
          </cell>
          <cell r="U67">
            <v>65206.307692307695</v>
          </cell>
          <cell r="V67">
            <v>847682.00000000023</v>
          </cell>
          <cell r="W67"/>
          <cell r="X67"/>
          <cell r="Y67">
            <v>0</v>
          </cell>
          <cell r="AC67">
            <v>0</v>
          </cell>
          <cell r="AD67"/>
          <cell r="AE67"/>
          <cell r="AF67"/>
          <cell r="AG67"/>
          <cell r="AH67"/>
          <cell r="AI67"/>
          <cell r="AJ67"/>
          <cell r="AK67"/>
          <cell r="AL67"/>
          <cell r="AM67"/>
          <cell r="AN67"/>
          <cell r="AO67"/>
          <cell r="AP67"/>
          <cell r="AQ67"/>
          <cell r="AS67">
            <v>0</v>
          </cell>
          <cell r="AT67"/>
          <cell r="AU67"/>
          <cell r="AV67"/>
          <cell r="AW67"/>
          <cell r="AX67"/>
          <cell r="AY67"/>
          <cell r="AZ67"/>
          <cell r="BA67"/>
          <cell r="BB67"/>
          <cell r="BC67"/>
          <cell r="BD67"/>
          <cell r="BE67"/>
          <cell r="BF67">
            <v>0</v>
          </cell>
          <cell r="BG67"/>
          <cell r="BH67"/>
          <cell r="BI67">
            <v>847682</v>
          </cell>
          <cell r="BJ67">
            <v>130992</v>
          </cell>
          <cell r="BK67">
            <v>65154</v>
          </cell>
          <cell r="BL67">
            <v>65154</v>
          </cell>
          <cell r="BM67">
            <v>65154</v>
          </cell>
          <cell r="BN67">
            <v>65154</v>
          </cell>
          <cell r="BO67">
            <v>65154</v>
          </cell>
          <cell r="BP67">
            <v>65154</v>
          </cell>
          <cell r="BQ67">
            <v>65154</v>
          </cell>
          <cell r="BR67">
            <v>65154</v>
          </cell>
          <cell r="BS67">
            <v>65154</v>
          </cell>
          <cell r="BT67">
            <v>65154</v>
          </cell>
          <cell r="BU67">
            <v>65154</v>
          </cell>
          <cell r="BV67">
            <v>847686</v>
          </cell>
        </row>
        <row r="68">
          <cell r="B68">
            <v>102</v>
          </cell>
          <cell r="C68" t="str">
            <v>ACADEMY</v>
          </cell>
          <cell r="D68" t="str">
            <v>Stradbroke CEVCP School</v>
          </cell>
          <cell r="G68"/>
          <cell r="I68">
            <v>552939.19401134294</v>
          </cell>
          <cell r="J68"/>
          <cell r="K68"/>
          <cell r="L68"/>
          <cell r="M68"/>
          <cell r="N68"/>
          <cell r="O68"/>
          <cell r="P68"/>
          <cell r="Q68"/>
          <cell r="R68"/>
          <cell r="S68"/>
          <cell r="T68"/>
          <cell r="U68"/>
          <cell r="V68">
            <v>0</v>
          </cell>
          <cell r="W68"/>
          <cell r="X68"/>
          <cell r="Y68">
            <v>552939.19401134294</v>
          </cell>
          <cell r="AC68">
            <v>0</v>
          </cell>
          <cell r="AD68"/>
          <cell r="AE68"/>
          <cell r="AF68"/>
          <cell r="AG68"/>
          <cell r="AH68"/>
          <cell r="AI68"/>
          <cell r="AJ68"/>
          <cell r="AK68"/>
          <cell r="AL68"/>
          <cell r="AM68"/>
          <cell r="AN68"/>
          <cell r="AO68"/>
          <cell r="AP68">
            <v>0</v>
          </cell>
          <cell r="AQ68"/>
          <cell r="AS68">
            <v>0</v>
          </cell>
          <cell r="AT68"/>
          <cell r="AU68"/>
          <cell r="AV68"/>
          <cell r="AW68"/>
          <cell r="AX68"/>
          <cell r="AY68"/>
          <cell r="AZ68"/>
          <cell r="BA68"/>
          <cell r="BB68"/>
          <cell r="BC68"/>
          <cell r="BD68"/>
          <cell r="BE68"/>
          <cell r="BF68">
            <v>0</v>
          </cell>
          <cell r="BG68"/>
          <cell r="BH68"/>
          <cell r="BI68">
            <v>552939</v>
          </cell>
          <cell r="BJ68">
            <v>0</v>
          </cell>
          <cell r="BK68">
            <v>0</v>
          </cell>
          <cell r="BL68">
            <v>0</v>
          </cell>
          <cell r="BM68">
            <v>0</v>
          </cell>
          <cell r="BN68">
            <v>0</v>
          </cell>
          <cell r="BO68">
            <v>0</v>
          </cell>
          <cell r="BP68">
            <v>0</v>
          </cell>
          <cell r="BQ68">
            <v>0</v>
          </cell>
          <cell r="BR68">
            <v>0</v>
          </cell>
          <cell r="BS68">
            <v>0</v>
          </cell>
          <cell r="BT68">
            <v>0</v>
          </cell>
          <cell r="BU68">
            <v>0</v>
          </cell>
          <cell r="BV68">
            <v>0</v>
          </cell>
        </row>
        <row r="69">
          <cell r="B69">
            <v>106</v>
          </cell>
          <cell r="C69">
            <v>0</v>
          </cell>
          <cell r="D69" t="str">
            <v>Thorndon CEVCP School</v>
          </cell>
          <cell r="F69" t="str">
            <v>94118/1</v>
          </cell>
          <cell r="G69" t="str">
            <v>01.01.23</v>
          </cell>
          <cell r="I69">
            <v>372958.15571315784</v>
          </cell>
          <cell r="J69">
            <v>57378.177802024285</v>
          </cell>
          <cell r="K69">
            <v>28689.088901012143</v>
          </cell>
          <cell r="L69">
            <v>28689.088901012143</v>
          </cell>
          <cell r="M69">
            <v>28689.088901012143</v>
          </cell>
          <cell r="N69">
            <v>28689.088901012143</v>
          </cell>
          <cell r="O69">
            <v>14344.544450506073</v>
          </cell>
          <cell r="P69">
            <v>31080</v>
          </cell>
          <cell r="Q69">
            <v>31080</v>
          </cell>
          <cell r="R69">
            <v>31080</v>
          </cell>
          <cell r="S69"/>
          <cell r="T69"/>
          <cell r="U69"/>
          <cell r="V69">
            <v>279719.07785657892</v>
          </cell>
          <cell r="W69">
            <v>93239.077856578922</v>
          </cell>
          <cell r="X69"/>
          <cell r="Y69">
            <v>93239.077856578922</v>
          </cell>
          <cell r="AC69">
            <v>0</v>
          </cell>
          <cell r="AD69"/>
          <cell r="AE69"/>
          <cell r="AF69"/>
          <cell r="AG69"/>
          <cell r="AH69"/>
          <cell r="AI69"/>
          <cell r="AJ69"/>
          <cell r="AK69"/>
          <cell r="AL69"/>
          <cell r="AM69"/>
          <cell r="AN69"/>
          <cell r="AO69"/>
          <cell r="AP69"/>
          <cell r="AQ69"/>
          <cell r="AS69">
            <v>0</v>
          </cell>
          <cell r="AT69"/>
          <cell r="AU69"/>
          <cell r="AV69"/>
          <cell r="AW69"/>
          <cell r="AX69"/>
          <cell r="AY69"/>
          <cell r="AZ69"/>
          <cell r="BA69"/>
          <cell r="BB69"/>
          <cell r="BC69"/>
          <cell r="BD69"/>
          <cell r="BE69"/>
          <cell r="BF69">
            <v>0</v>
          </cell>
          <cell r="BG69"/>
          <cell r="BH69"/>
          <cell r="BI69">
            <v>372958</v>
          </cell>
          <cell r="BJ69">
            <v>58319</v>
          </cell>
          <cell r="BK69">
            <v>28604</v>
          </cell>
          <cell r="BL69">
            <v>28604</v>
          </cell>
          <cell r="BM69">
            <v>28604</v>
          </cell>
          <cell r="BN69">
            <v>28604</v>
          </cell>
          <cell r="BO69">
            <v>13744</v>
          </cell>
          <cell r="BP69">
            <v>31080</v>
          </cell>
          <cell r="BQ69">
            <v>31080</v>
          </cell>
          <cell r="BR69">
            <v>31080</v>
          </cell>
          <cell r="BS69"/>
          <cell r="BT69"/>
          <cell r="BU69"/>
          <cell r="BV69">
            <v>279719</v>
          </cell>
        </row>
        <row r="70">
          <cell r="B70">
            <v>109</v>
          </cell>
          <cell r="C70" t="str">
            <v>ACADEMY</v>
          </cell>
          <cell r="D70" t="str">
            <v>Wenhaston Primary School</v>
          </cell>
          <cell r="G70"/>
          <cell r="I70">
            <v>487292.59242006118</v>
          </cell>
          <cell r="J70"/>
          <cell r="K70"/>
          <cell r="L70"/>
          <cell r="M70"/>
          <cell r="N70"/>
          <cell r="O70"/>
          <cell r="P70"/>
          <cell r="Q70"/>
          <cell r="R70"/>
          <cell r="S70"/>
          <cell r="T70"/>
          <cell r="U70"/>
          <cell r="V70">
            <v>0</v>
          </cell>
          <cell r="W70"/>
          <cell r="X70"/>
          <cell r="Y70">
            <v>487292.59242006118</v>
          </cell>
          <cell r="AC70">
            <v>0</v>
          </cell>
          <cell r="AD70"/>
          <cell r="AE70"/>
          <cell r="AF70"/>
          <cell r="AG70"/>
          <cell r="AH70"/>
          <cell r="AI70"/>
          <cell r="AJ70"/>
          <cell r="AK70"/>
          <cell r="AL70"/>
          <cell r="AM70"/>
          <cell r="AN70"/>
          <cell r="AO70"/>
          <cell r="AP70">
            <v>0</v>
          </cell>
          <cell r="AQ70"/>
          <cell r="AS70">
            <v>0</v>
          </cell>
          <cell r="AT70"/>
          <cell r="AU70"/>
          <cell r="AV70"/>
          <cell r="AW70"/>
          <cell r="AX70"/>
          <cell r="AY70"/>
          <cell r="AZ70"/>
          <cell r="BA70"/>
          <cell r="BB70"/>
          <cell r="BC70"/>
          <cell r="BD70"/>
          <cell r="BE70"/>
          <cell r="BF70">
            <v>0</v>
          </cell>
          <cell r="BG70"/>
          <cell r="BH70"/>
          <cell r="BI70">
            <v>487293</v>
          </cell>
          <cell r="BJ70">
            <v>0</v>
          </cell>
          <cell r="BK70">
            <v>0</v>
          </cell>
          <cell r="BL70">
            <v>0</v>
          </cell>
          <cell r="BM70">
            <v>0</v>
          </cell>
          <cell r="BN70">
            <v>0</v>
          </cell>
          <cell r="BO70">
            <v>0</v>
          </cell>
          <cell r="BP70">
            <v>0</v>
          </cell>
          <cell r="BQ70">
            <v>0</v>
          </cell>
          <cell r="BR70">
            <v>0</v>
          </cell>
          <cell r="BS70">
            <v>0</v>
          </cell>
          <cell r="BT70">
            <v>0</v>
          </cell>
          <cell r="BU70">
            <v>0</v>
          </cell>
          <cell r="BV70">
            <v>0</v>
          </cell>
        </row>
        <row r="71">
          <cell r="B71">
            <v>110</v>
          </cell>
          <cell r="C71" t="str">
            <v>ACADEMY</v>
          </cell>
          <cell r="D71" t="str">
            <v>Wetheringsett CEVCP School</v>
          </cell>
          <cell r="G71"/>
          <cell r="I71">
            <v>301644.48488538462</v>
          </cell>
          <cell r="J71"/>
          <cell r="K71"/>
          <cell r="L71"/>
          <cell r="M71"/>
          <cell r="N71"/>
          <cell r="O71"/>
          <cell r="P71"/>
          <cell r="Q71"/>
          <cell r="R71"/>
          <cell r="S71"/>
          <cell r="T71"/>
          <cell r="U71"/>
          <cell r="V71">
            <v>0</v>
          </cell>
          <cell r="W71"/>
          <cell r="X71"/>
          <cell r="Y71">
            <v>301644.48488538462</v>
          </cell>
          <cell r="AC71">
            <v>0</v>
          </cell>
          <cell r="AD71"/>
          <cell r="AE71"/>
          <cell r="AF71"/>
          <cell r="AG71"/>
          <cell r="AH71"/>
          <cell r="AI71"/>
          <cell r="AJ71"/>
          <cell r="AK71"/>
          <cell r="AL71"/>
          <cell r="AM71"/>
          <cell r="AN71"/>
          <cell r="AO71"/>
          <cell r="AP71"/>
          <cell r="AQ71"/>
          <cell r="AS71">
            <v>0</v>
          </cell>
          <cell r="AT71"/>
          <cell r="AU71"/>
          <cell r="AV71"/>
          <cell r="AW71"/>
          <cell r="AX71"/>
          <cell r="AY71"/>
          <cell r="AZ71"/>
          <cell r="BA71"/>
          <cell r="BB71"/>
          <cell r="BC71"/>
          <cell r="BD71"/>
          <cell r="BE71"/>
          <cell r="BF71">
            <v>0</v>
          </cell>
          <cell r="BG71"/>
          <cell r="BH71"/>
          <cell r="BI71">
            <v>301644</v>
          </cell>
          <cell r="BJ71">
            <v>0</v>
          </cell>
          <cell r="BK71">
            <v>0</v>
          </cell>
          <cell r="BL71">
            <v>0</v>
          </cell>
          <cell r="BM71">
            <v>0</v>
          </cell>
          <cell r="BN71">
            <v>0</v>
          </cell>
          <cell r="BO71">
            <v>0</v>
          </cell>
          <cell r="BP71">
            <v>0</v>
          </cell>
          <cell r="BQ71">
            <v>0</v>
          </cell>
          <cell r="BR71">
            <v>0</v>
          </cell>
          <cell r="BS71">
            <v>0</v>
          </cell>
          <cell r="BT71">
            <v>0</v>
          </cell>
          <cell r="BU71">
            <v>0</v>
          </cell>
          <cell r="BV71">
            <v>0</v>
          </cell>
        </row>
        <row r="72">
          <cell r="B72">
            <v>111</v>
          </cell>
          <cell r="C72" t="str">
            <v>ACADEMY</v>
          </cell>
          <cell r="D72" t="str">
            <v>Wickham Market Community Primary School</v>
          </cell>
          <cell r="I72">
            <v>713825.65520042018</v>
          </cell>
          <cell r="J72"/>
          <cell r="K72"/>
          <cell r="L72"/>
          <cell r="M72"/>
          <cell r="N72"/>
          <cell r="O72"/>
          <cell r="P72"/>
          <cell r="Q72"/>
          <cell r="R72"/>
          <cell r="S72"/>
          <cell r="T72"/>
          <cell r="U72"/>
          <cell r="V72">
            <v>0</v>
          </cell>
          <cell r="W72"/>
          <cell r="X72"/>
          <cell r="Y72">
            <v>713825.65520042018</v>
          </cell>
          <cell r="AC72">
            <v>0</v>
          </cell>
          <cell r="AD72"/>
          <cell r="AE72"/>
          <cell r="AF72"/>
          <cell r="AG72"/>
          <cell r="AH72"/>
          <cell r="AI72"/>
          <cell r="AJ72"/>
          <cell r="AK72"/>
          <cell r="AL72"/>
          <cell r="AM72"/>
          <cell r="AN72"/>
          <cell r="AO72"/>
          <cell r="AP72">
            <v>0</v>
          </cell>
          <cell r="AQ72"/>
          <cell r="AS72">
            <v>0</v>
          </cell>
          <cell r="AT72"/>
          <cell r="AU72"/>
          <cell r="AV72"/>
          <cell r="AW72"/>
          <cell r="AX72"/>
          <cell r="AY72"/>
          <cell r="AZ72"/>
          <cell r="BA72"/>
          <cell r="BB72"/>
          <cell r="BC72"/>
          <cell r="BD72"/>
          <cell r="BE72"/>
          <cell r="BF72">
            <v>0</v>
          </cell>
          <cell r="BH72"/>
          <cell r="BI72">
            <v>713826</v>
          </cell>
          <cell r="BJ72">
            <v>0</v>
          </cell>
          <cell r="BK72">
            <v>0</v>
          </cell>
          <cell r="BL72">
            <v>0</v>
          </cell>
          <cell r="BM72">
            <v>0</v>
          </cell>
          <cell r="BN72">
            <v>0</v>
          </cell>
          <cell r="BO72">
            <v>0</v>
          </cell>
          <cell r="BP72">
            <v>0</v>
          </cell>
          <cell r="BQ72">
            <v>0</v>
          </cell>
          <cell r="BR72">
            <v>0</v>
          </cell>
          <cell r="BS72">
            <v>0</v>
          </cell>
          <cell r="BT72">
            <v>0</v>
          </cell>
          <cell r="BU72">
            <v>0</v>
          </cell>
          <cell r="BV72">
            <v>0</v>
          </cell>
        </row>
        <row r="73">
          <cell r="B73">
            <v>112</v>
          </cell>
          <cell r="C73">
            <v>0</v>
          </cell>
          <cell r="D73" t="str">
            <v>Wilby CEVCP School</v>
          </cell>
          <cell r="F73" t="str">
            <v>36881/1</v>
          </cell>
          <cell r="I73">
            <v>466153.34449001879</v>
          </cell>
          <cell r="J73">
            <v>71715.89915231058</v>
          </cell>
          <cell r="K73">
            <v>35857.94957615529</v>
          </cell>
          <cell r="L73">
            <v>35857.94957615529</v>
          </cell>
          <cell r="M73">
            <v>35857.94957615529</v>
          </cell>
          <cell r="N73">
            <v>35857.94957615529</v>
          </cell>
          <cell r="O73">
            <v>35857.94957615529</v>
          </cell>
          <cell r="P73">
            <v>35857.94957615529</v>
          </cell>
          <cell r="Q73">
            <v>35857.94957615529</v>
          </cell>
          <cell r="R73">
            <v>35857.94957615529</v>
          </cell>
          <cell r="S73">
            <v>35857.94957615529</v>
          </cell>
          <cell r="T73">
            <v>35857.94957615529</v>
          </cell>
          <cell r="U73">
            <v>35857.94957615529</v>
          </cell>
          <cell r="V73">
            <v>466153.34449001873</v>
          </cell>
          <cell r="W73"/>
          <cell r="X73"/>
          <cell r="Y73">
            <v>0</v>
          </cell>
          <cell r="AC73">
            <v>0</v>
          </cell>
          <cell r="AD73"/>
          <cell r="AE73"/>
          <cell r="AF73"/>
          <cell r="AG73"/>
          <cell r="AH73"/>
          <cell r="AI73"/>
          <cell r="AJ73"/>
          <cell r="AK73"/>
          <cell r="AL73"/>
          <cell r="AM73"/>
          <cell r="AN73"/>
          <cell r="AO73"/>
          <cell r="AP73"/>
          <cell r="AQ73"/>
          <cell r="AS73">
            <v>0</v>
          </cell>
          <cell r="AT73"/>
          <cell r="AU73"/>
          <cell r="AV73"/>
          <cell r="AW73"/>
          <cell r="AX73"/>
          <cell r="AY73"/>
          <cell r="AZ73"/>
          <cell r="BA73"/>
          <cell r="BB73"/>
          <cell r="BC73"/>
          <cell r="BD73"/>
          <cell r="BE73"/>
          <cell r="BF73">
            <v>0</v>
          </cell>
          <cell r="BG73"/>
          <cell r="BH73"/>
          <cell r="BI73">
            <v>466153</v>
          </cell>
          <cell r="BJ73">
            <v>73462</v>
          </cell>
          <cell r="BK73">
            <v>35699</v>
          </cell>
          <cell r="BL73">
            <v>35699</v>
          </cell>
          <cell r="BM73">
            <v>35699</v>
          </cell>
          <cell r="BN73">
            <v>35699</v>
          </cell>
          <cell r="BO73">
            <v>35699</v>
          </cell>
          <cell r="BP73">
            <v>35699</v>
          </cell>
          <cell r="BQ73">
            <v>35699</v>
          </cell>
          <cell r="BR73">
            <v>35699</v>
          </cell>
          <cell r="BS73">
            <v>35699</v>
          </cell>
          <cell r="BT73">
            <v>35699</v>
          </cell>
          <cell r="BU73">
            <v>35699</v>
          </cell>
          <cell r="BV73">
            <v>466151</v>
          </cell>
        </row>
        <row r="74">
          <cell r="B74">
            <v>113</v>
          </cell>
          <cell r="C74">
            <v>0</v>
          </cell>
          <cell r="D74" t="str">
            <v>Worlingham CEVCP School</v>
          </cell>
          <cell r="F74" t="str">
            <v>94120/1</v>
          </cell>
          <cell r="I74">
            <v>1441059.4</v>
          </cell>
          <cell r="J74">
            <v>221701.44615384613</v>
          </cell>
          <cell r="K74">
            <v>110850.72307692307</v>
          </cell>
          <cell r="L74">
            <v>110850.72307692307</v>
          </cell>
          <cell r="M74">
            <v>110850.72307692307</v>
          </cell>
          <cell r="N74">
            <v>110850.72307692307</v>
          </cell>
          <cell r="O74">
            <v>110850.72307692307</v>
          </cell>
          <cell r="P74">
            <v>110850.72307692307</v>
          </cell>
          <cell r="Q74">
            <v>110850.72307692307</v>
          </cell>
          <cell r="R74">
            <v>110850.72307692307</v>
          </cell>
          <cell r="S74">
            <v>110850.72307692307</v>
          </cell>
          <cell r="T74">
            <v>110850.72307692307</v>
          </cell>
          <cell r="U74">
            <v>110850.72307692307</v>
          </cell>
          <cell r="V74">
            <v>1441059.4</v>
          </cell>
          <cell r="W74"/>
          <cell r="X74"/>
          <cell r="Y74">
            <v>0</v>
          </cell>
          <cell r="AC74">
            <v>0</v>
          </cell>
          <cell r="AD74"/>
          <cell r="AE74"/>
          <cell r="AF74"/>
          <cell r="AG74"/>
          <cell r="AH74"/>
          <cell r="AI74"/>
          <cell r="AJ74"/>
          <cell r="AK74"/>
          <cell r="AL74"/>
          <cell r="AM74"/>
          <cell r="AN74"/>
          <cell r="AO74"/>
          <cell r="AP74"/>
          <cell r="AQ74"/>
          <cell r="AS74">
            <v>0</v>
          </cell>
          <cell r="AT74"/>
          <cell r="AU74"/>
          <cell r="AV74"/>
          <cell r="AW74"/>
          <cell r="AX74"/>
          <cell r="AY74"/>
          <cell r="AZ74"/>
          <cell r="BA74"/>
          <cell r="BB74"/>
          <cell r="BC74"/>
          <cell r="BD74"/>
          <cell r="BE74"/>
          <cell r="BF74">
            <v>0</v>
          </cell>
          <cell r="BG74"/>
          <cell r="BH74"/>
          <cell r="BI74">
            <v>1441059</v>
          </cell>
          <cell r="BJ74">
            <v>227452</v>
          </cell>
          <cell r="BK74">
            <v>110328</v>
          </cell>
          <cell r="BL74">
            <v>110328</v>
          </cell>
          <cell r="BM74">
            <v>110328</v>
          </cell>
          <cell r="BN74">
            <v>110328</v>
          </cell>
          <cell r="BO74">
            <v>110328</v>
          </cell>
          <cell r="BP74">
            <v>110328</v>
          </cell>
          <cell r="BQ74">
            <v>110328</v>
          </cell>
          <cell r="BR74">
            <v>110328</v>
          </cell>
          <cell r="BS74">
            <v>110328</v>
          </cell>
          <cell r="BT74">
            <v>110328</v>
          </cell>
          <cell r="BU74">
            <v>110328</v>
          </cell>
          <cell r="BV74">
            <v>1441060</v>
          </cell>
        </row>
        <row r="75">
          <cell r="B75">
            <v>114</v>
          </cell>
          <cell r="C75">
            <v>0</v>
          </cell>
          <cell r="D75" t="str">
            <v>Worlingworth CEVCP School</v>
          </cell>
          <cell r="F75" t="str">
            <v>83043/1</v>
          </cell>
          <cell r="I75">
            <v>430435.5859781818</v>
          </cell>
          <cell r="J75">
            <v>66220.859381258735</v>
          </cell>
          <cell r="K75">
            <v>33110.429690629368</v>
          </cell>
          <cell r="L75">
            <v>33110.429690629368</v>
          </cell>
          <cell r="M75">
            <v>33110.429690629368</v>
          </cell>
          <cell r="N75">
            <v>33110.429690629368</v>
          </cell>
          <cell r="O75">
            <v>33110.429690629368</v>
          </cell>
          <cell r="P75">
            <v>33110.429690629368</v>
          </cell>
          <cell r="Q75">
            <v>33110.429690629368</v>
          </cell>
          <cell r="R75">
            <v>33110.429690629368</v>
          </cell>
          <cell r="S75">
            <v>33110.429690629368</v>
          </cell>
          <cell r="T75">
            <v>33110.429690629368</v>
          </cell>
          <cell r="U75">
            <v>33110.429690629368</v>
          </cell>
          <cell r="V75">
            <v>430435.58597818174</v>
          </cell>
          <cell r="W75"/>
          <cell r="X75"/>
          <cell r="Y75">
            <v>0</v>
          </cell>
          <cell r="AC75">
            <v>0</v>
          </cell>
          <cell r="AD75"/>
          <cell r="AE75"/>
          <cell r="AF75"/>
          <cell r="AG75"/>
          <cell r="AH75"/>
          <cell r="AI75"/>
          <cell r="AJ75"/>
          <cell r="AK75"/>
          <cell r="AL75"/>
          <cell r="AM75"/>
          <cell r="AN75"/>
          <cell r="AO75"/>
          <cell r="AP75"/>
          <cell r="AQ75"/>
          <cell r="AS75">
            <v>0</v>
          </cell>
          <cell r="AT75"/>
          <cell r="AU75"/>
          <cell r="AV75"/>
          <cell r="AW75"/>
          <cell r="AX75"/>
          <cell r="AY75"/>
          <cell r="AZ75"/>
          <cell r="BA75"/>
          <cell r="BB75"/>
          <cell r="BC75"/>
          <cell r="BD75"/>
          <cell r="BE75"/>
          <cell r="BF75">
            <v>0</v>
          </cell>
          <cell r="BG75"/>
          <cell r="BH75"/>
          <cell r="BI75">
            <v>430436</v>
          </cell>
          <cell r="BJ75">
            <v>66896</v>
          </cell>
          <cell r="BK75">
            <v>33049</v>
          </cell>
          <cell r="BL75">
            <v>33049</v>
          </cell>
          <cell r="BM75">
            <v>33049</v>
          </cell>
          <cell r="BN75">
            <v>33049</v>
          </cell>
          <cell r="BO75">
            <v>33049</v>
          </cell>
          <cell r="BP75">
            <v>33049</v>
          </cell>
          <cell r="BQ75">
            <v>33049</v>
          </cell>
          <cell r="BR75">
            <v>33049</v>
          </cell>
          <cell r="BS75">
            <v>33049</v>
          </cell>
          <cell r="BT75">
            <v>33049</v>
          </cell>
          <cell r="BU75">
            <v>33049</v>
          </cell>
          <cell r="BV75">
            <v>430435</v>
          </cell>
        </row>
        <row r="76">
          <cell r="B76">
            <v>115</v>
          </cell>
          <cell r="C76" t="str">
            <v>ACADEMY</v>
          </cell>
          <cell r="D76" t="str">
            <v>Wortham Primary School</v>
          </cell>
          <cell r="G76"/>
          <cell r="I76">
            <v>499056.01300296135</v>
          </cell>
          <cell r="J76"/>
          <cell r="K76"/>
          <cell r="L76"/>
          <cell r="M76"/>
          <cell r="N76"/>
          <cell r="O76"/>
          <cell r="P76"/>
          <cell r="Q76"/>
          <cell r="R76"/>
          <cell r="S76"/>
          <cell r="T76"/>
          <cell r="U76"/>
          <cell r="V76">
            <v>0</v>
          </cell>
          <cell r="W76"/>
          <cell r="X76"/>
          <cell r="Y76">
            <v>499056.01300296135</v>
          </cell>
          <cell r="AC76">
            <v>0</v>
          </cell>
          <cell r="AD76"/>
          <cell r="AE76"/>
          <cell r="AF76"/>
          <cell r="AG76"/>
          <cell r="AH76"/>
          <cell r="AI76"/>
          <cell r="AJ76"/>
          <cell r="AK76"/>
          <cell r="AL76"/>
          <cell r="AM76"/>
          <cell r="AN76"/>
          <cell r="AO76"/>
          <cell r="AP76">
            <v>0</v>
          </cell>
          <cell r="AQ76"/>
          <cell r="AS76">
            <v>0</v>
          </cell>
          <cell r="AT76"/>
          <cell r="AU76"/>
          <cell r="AV76"/>
          <cell r="AW76"/>
          <cell r="AX76"/>
          <cell r="AY76"/>
          <cell r="AZ76"/>
          <cell r="BA76"/>
          <cell r="BB76"/>
          <cell r="BC76"/>
          <cell r="BD76"/>
          <cell r="BE76"/>
          <cell r="BF76">
            <v>0</v>
          </cell>
          <cell r="BG76"/>
          <cell r="BH76"/>
          <cell r="BI76">
            <v>499056</v>
          </cell>
          <cell r="BJ76">
            <v>0</v>
          </cell>
          <cell r="BK76">
            <v>0</v>
          </cell>
          <cell r="BL76">
            <v>0</v>
          </cell>
          <cell r="BM76">
            <v>0</v>
          </cell>
          <cell r="BN76">
            <v>0</v>
          </cell>
          <cell r="BO76">
            <v>0</v>
          </cell>
          <cell r="BP76">
            <v>0</v>
          </cell>
          <cell r="BQ76">
            <v>0</v>
          </cell>
          <cell r="BR76">
            <v>0</v>
          </cell>
          <cell r="BS76">
            <v>0</v>
          </cell>
          <cell r="BT76">
            <v>0</v>
          </cell>
          <cell r="BU76">
            <v>0</v>
          </cell>
          <cell r="BV76">
            <v>0</v>
          </cell>
        </row>
        <row r="77">
          <cell r="B77">
            <v>119</v>
          </cell>
          <cell r="C77" t="str">
            <v>ACADEMY</v>
          </cell>
          <cell r="D77" t="str">
            <v>Yoxford Primary School</v>
          </cell>
          <cell r="G77"/>
          <cell r="H77"/>
          <cell r="I77">
            <v>480038.83076275623</v>
          </cell>
          <cell r="J77"/>
          <cell r="K77"/>
          <cell r="L77"/>
          <cell r="M77"/>
          <cell r="N77"/>
          <cell r="O77"/>
          <cell r="P77"/>
          <cell r="Q77"/>
          <cell r="R77"/>
          <cell r="S77"/>
          <cell r="T77"/>
          <cell r="U77"/>
          <cell r="V77">
            <v>0</v>
          </cell>
          <cell r="W77"/>
          <cell r="X77"/>
          <cell r="Y77">
            <v>480038.83076275623</v>
          </cell>
          <cell r="AC77">
            <v>0</v>
          </cell>
          <cell r="AD77"/>
          <cell r="AE77"/>
          <cell r="AF77"/>
          <cell r="AG77"/>
          <cell r="AH77"/>
          <cell r="AI77"/>
          <cell r="AJ77"/>
          <cell r="AK77"/>
          <cell r="AL77"/>
          <cell r="AM77"/>
          <cell r="AN77"/>
          <cell r="AO77"/>
          <cell r="AP77">
            <v>0</v>
          </cell>
          <cell r="AQ77"/>
          <cell r="AS77">
            <v>0</v>
          </cell>
          <cell r="AT77"/>
          <cell r="AU77"/>
          <cell r="AV77"/>
          <cell r="AW77"/>
          <cell r="AX77"/>
          <cell r="AY77"/>
          <cell r="AZ77"/>
          <cell r="BA77"/>
          <cell r="BB77"/>
          <cell r="BC77"/>
          <cell r="BD77"/>
          <cell r="BE77"/>
          <cell r="BF77">
            <v>0</v>
          </cell>
          <cell r="BG77"/>
          <cell r="BH77"/>
          <cell r="BI77">
            <v>480039</v>
          </cell>
          <cell r="BJ77">
            <v>0</v>
          </cell>
          <cell r="BK77">
            <v>0</v>
          </cell>
          <cell r="BL77">
            <v>0</v>
          </cell>
          <cell r="BM77">
            <v>0</v>
          </cell>
          <cell r="BN77">
            <v>0</v>
          </cell>
          <cell r="BO77">
            <v>0</v>
          </cell>
          <cell r="BP77">
            <v>0</v>
          </cell>
          <cell r="BQ77">
            <v>0</v>
          </cell>
          <cell r="BR77">
            <v>0</v>
          </cell>
          <cell r="BS77">
            <v>0</v>
          </cell>
          <cell r="BT77">
            <v>0</v>
          </cell>
          <cell r="BU77">
            <v>0</v>
          </cell>
          <cell r="BV77">
            <v>0</v>
          </cell>
        </row>
        <row r="78">
          <cell r="B78">
            <v>121</v>
          </cell>
          <cell r="C78" t="str">
            <v>ACADEMY</v>
          </cell>
          <cell r="D78" t="str">
            <v>REAch2 The Limes Primary Academy (Lowestoft)</v>
          </cell>
          <cell r="G78"/>
          <cell r="H78"/>
          <cell r="I78">
            <v>1112457.8244302829</v>
          </cell>
          <cell r="J78"/>
          <cell r="K78"/>
          <cell r="L78"/>
          <cell r="M78"/>
          <cell r="N78"/>
          <cell r="O78"/>
          <cell r="P78"/>
          <cell r="Q78"/>
          <cell r="R78"/>
          <cell r="S78"/>
          <cell r="T78"/>
          <cell r="U78"/>
          <cell r="V78"/>
          <cell r="W78"/>
          <cell r="X78"/>
          <cell r="Y78">
            <v>1112457.8244302829</v>
          </cell>
          <cell r="AC78">
            <v>0</v>
          </cell>
          <cell r="AD78"/>
          <cell r="AE78"/>
          <cell r="AF78"/>
          <cell r="AG78"/>
          <cell r="AH78"/>
          <cell r="AI78"/>
          <cell r="AJ78"/>
          <cell r="AK78"/>
          <cell r="AL78"/>
          <cell r="AM78"/>
          <cell r="AN78"/>
          <cell r="AO78"/>
          <cell r="AP78"/>
          <cell r="AQ78"/>
          <cell r="AS78">
            <v>0</v>
          </cell>
          <cell r="AT78"/>
          <cell r="AU78"/>
          <cell r="AV78"/>
          <cell r="AW78"/>
          <cell r="AX78"/>
          <cell r="AY78"/>
          <cell r="AZ78"/>
          <cell r="BA78"/>
          <cell r="BB78"/>
          <cell r="BC78"/>
          <cell r="BD78"/>
          <cell r="BE78"/>
          <cell r="BF78"/>
          <cell r="BG78"/>
          <cell r="BH78"/>
          <cell r="BI78">
            <v>1112458</v>
          </cell>
          <cell r="BJ78">
            <v>0</v>
          </cell>
          <cell r="BK78">
            <v>0</v>
          </cell>
          <cell r="BL78">
            <v>0</v>
          </cell>
          <cell r="BM78">
            <v>0</v>
          </cell>
          <cell r="BN78">
            <v>0</v>
          </cell>
          <cell r="BO78">
            <v>0</v>
          </cell>
          <cell r="BP78">
            <v>0</v>
          </cell>
          <cell r="BQ78">
            <v>0</v>
          </cell>
          <cell r="BR78">
            <v>0</v>
          </cell>
          <cell r="BS78">
            <v>0</v>
          </cell>
          <cell r="BT78">
            <v>0</v>
          </cell>
          <cell r="BU78">
            <v>0</v>
          </cell>
          <cell r="BV78">
            <v>0</v>
          </cell>
        </row>
        <row r="79">
          <cell r="B79">
            <v>155</v>
          </cell>
          <cell r="C79" t="str">
            <v>ACADEMY</v>
          </cell>
          <cell r="D79" t="str">
            <v>Sir John Leman High School</v>
          </cell>
          <cell r="I79">
            <v>6859275.462027804</v>
          </cell>
          <cell r="J79"/>
          <cell r="K79"/>
          <cell r="L79"/>
          <cell r="M79"/>
          <cell r="N79"/>
          <cell r="O79"/>
          <cell r="P79"/>
          <cell r="Q79"/>
          <cell r="R79"/>
          <cell r="S79"/>
          <cell r="T79"/>
          <cell r="U79"/>
          <cell r="V79">
            <v>0</v>
          </cell>
          <cell r="W79"/>
          <cell r="X79"/>
          <cell r="Y79">
            <v>6859275.462027804</v>
          </cell>
          <cell r="AC79">
            <v>0</v>
          </cell>
          <cell r="AD79"/>
          <cell r="AE79"/>
          <cell r="AF79"/>
          <cell r="AG79"/>
          <cell r="AH79"/>
          <cell r="AI79"/>
          <cell r="AJ79"/>
          <cell r="AK79"/>
          <cell r="AL79"/>
          <cell r="AM79"/>
          <cell r="AN79"/>
          <cell r="AO79"/>
          <cell r="AP79">
            <v>0</v>
          </cell>
          <cell r="AQ79"/>
          <cell r="AS79">
            <v>0</v>
          </cell>
          <cell r="AT79"/>
          <cell r="AU79"/>
          <cell r="AV79"/>
          <cell r="AW79"/>
          <cell r="AX79"/>
          <cell r="AY79"/>
          <cell r="AZ79"/>
          <cell r="BA79"/>
          <cell r="BB79"/>
          <cell r="BC79"/>
          <cell r="BD79"/>
          <cell r="BE79"/>
          <cell r="BF79">
            <v>0</v>
          </cell>
          <cell r="BH79"/>
          <cell r="BI79">
            <v>6859275</v>
          </cell>
          <cell r="BJ79">
            <v>0</v>
          </cell>
          <cell r="BK79">
            <v>0</v>
          </cell>
          <cell r="BL79">
            <v>0</v>
          </cell>
          <cell r="BM79">
            <v>0</v>
          </cell>
          <cell r="BN79">
            <v>0</v>
          </cell>
          <cell r="BO79">
            <v>0</v>
          </cell>
          <cell r="BP79">
            <v>0</v>
          </cell>
          <cell r="BQ79">
            <v>0</v>
          </cell>
          <cell r="BR79">
            <v>0</v>
          </cell>
          <cell r="BS79">
            <v>0</v>
          </cell>
          <cell r="BT79">
            <v>0</v>
          </cell>
          <cell r="BU79">
            <v>0</v>
          </cell>
          <cell r="BV79">
            <v>0</v>
          </cell>
        </row>
        <row r="80">
          <cell r="B80">
            <v>156</v>
          </cell>
          <cell r="C80" t="str">
            <v>ACADEMY</v>
          </cell>
          <cell r="D80" t="str">
            <v>Bungay High School</v>
          </cell>
          <cell r="I80">
            <v>4745897.4421921689</v>
          </cell>
          <cell r="J80"/>
          <cell r="K80"/>
          <cell r="L80"/>
          <cell r="M80"/>
          <cell r="N80"/>
          <cell r="O80"/>
          <cell r="P80"/>
          <cell r="Q80"/>
          <cell r="R80"/>
          <cell r="S80"/>
          <cell r="T80"/>
          <cell r="U80"/>
          <cell r="V80">
            <v>0</v>
          </cell>
          <cell r="W80"/>
          <cell r="X80"/>
          <cell r="Y80">
            <v>4745897.4421921689</v>
          </cell>
          <cell r="AC80">
            <v>0</v>
          </cell>
          <cell r="AD80"/>
          <cell r="AE80"/>
          <cell r="AF80"/>
          <cell r="AG80"/>
          <cell r="AH80"/>
          <cell r="AI80"/>
          <cell r="AJ80"/>
          <cell r="AK80"/>
          <cell r="AL80"/>
          <cell r="AM80"/>
          <cell r="AN80"/>
          <cell r="AO80"/>
          <cell r="AP80">
            <v>0</v>
          </cell>
          <cell r="AQ80"/>
          <cell r="AS80">
            <v>0</v>
          </cell>
          <cell r="AT80"/>
          <cell r="AU80"/>
          <cell r="AV80"/>
          <cell r="AW80"/>
          <cell r="AX80"/>
          <cell r="AY80"/>
          <cell r="AZ80"/>
          <cell r="BA80"/>
          <cell r="BB80"/>
          <cell r="BC80"/>
          <cell r="BD80"/>
          <cell r="BE80"/>
          <cell r="BF80">
            <v>0</v>
          </cell>
          <cell r="BH80"/>
          <cell r="BI80">
            <v>4745897</v>
          </cell>
          <cell r="BJ80">
            <v>0</v>
          </cell>
          <cell r="BK80">
            <v>0</v>
          </cell>
          <cell r="BL80">
            <v>0</v>
          </cell>
          <cell r="BM80">
            <v>0</v>
          </cell>
          <cell r="BN80">
            <v>0</v>
          </cell>
          <cell r="BO80">
            <v>0</v>
          </cell>
          <cell r="BP80">
            <v>0</v>
          </cell>
          <cell r="BQ80">
            <v>0</v>
          </cell>
          <cell r="BR80">
            <v>0</v>
          </cell>
          <cell r="BS80">
            <v>0</v>
          </cell>
          <cell r="BT80">
            <v>0</v>
          </cell>
          <cell r="BU80">
            <v>0</v>
          </cell>
          <cell r="BV80">
            <v>0</v>
          </cell>
        </row>
        <row r="81">
          <cell r="B81">
            <v>157</v>
          </cell>
          <cell r="C81" t="str">
            <v>ACADEMY</v>
          </cell>
          <cell r="D81" t="str">
            <v>Pakefield High School</v>
          </cell>
          <cell r="G81"/>
          <cell r="I81">
            <v>4231401.2034954671</v>
          </cell>
          <cell r="J81"/>
          <cell r="K81"/>
          <cell r="L81"/>
          <cell r="M81"/>
          <cell r="N81"/>
          <cell r="O81"/>
          <cell r="P81"/>
          <cell r="Q81"/>
          <cell r="R81"/>
          <cell r="S81"/>
          <cell r="T81"/>
          <cell r="U81"/>
          <cell r="V81">
            <v>0</v>
          </cell>
          <cell r="W81"/>
          <cell r="X81"/>
          <cell r="Y81">
            <v>4231401.2034954671</v>
          </cell>
          <cell r="AC81">
            <v>0</v>
          </cell>
          <cell r="AD81"/>
          <cell r="AE81"/>
          <cell r="AF81"/>
          <cell r="AG81"/>
          <cell r="AH81"/>
          <cell r="AI81"/>
          <cell r="AJ81"/>
          <cell r="AK81"/>
          <cell r="AL81"/>
          <cell r="AM81"/>
          <cell r="AN81"/>
          <cell r="AO81"/>
          <cell r="AP81">
            <v>0</v>
          </cell>
          <cell r="AQ81"/>
          <cell r="AS81">
            <v>0</v>
          </cell>
          <cell r="AT81"/>
          <cell r="AU81"/>
          <cell r="AV81"/>
          <cell r="AW81"/>
          <cell r="AX81"/>
          <cell r="AY81"/>
          <cell r="AZ81"/>
          <cell r="BA81"/>
          <cell r="BB81"/>
          <cell r="BC81"/>
          <cell r="BD81"/>
          <cell r="BE81"/>
          <cell r="BF81">
            <v>0</v>
          </cell>
          <cell r="BG81"/>
          <cell r="BH81"/>
          <cell r="BI81">
            <v>4231401</v>
          </cell>
          <cell r="BJ81">
            <v>0</v>
          </cell>
          <cell r="BK81">
            <v>0</v>
          </cell>
          <cell r="BL81">
            <v>0</v>
          </cell>
          <cell r="BM81">
            <v>0</v>
          </cell>
          <cell r="BN81">
            <v>0</v>
          </cell>
          <cell r="BO81">
            <v>0</v>
          </cell>
          <cell r="BP81">
            <v>0</v>
          </cell>
          <cell r="BQ81">
            <v>0</v>
          </cell>
          <cell r="BR81">
            <v>0</v>
          </cell>
          <cell r="BS81">
            <v>0</v>
          </cell>
          <cell r="BT81">
            <v>0</v>
          </cell>
          <cell r="BU81">
            <v>0</v>
          </cell>
          <cell r="BV81">
            <v>0</v>
          </cell>
        </row>
        <row r="82">
          <cell r="B82">
            <v>159</v>
          </cell>
          <cell r="C82" t="str">
            <v>ACADEMY</v>
          </cell>
          <cell r="D82" t="str">
            <v>Debenham High School</v>
          </cell>
          <cell r="I82">
            <v>3757014.0484880242</v>
          </cell>
          <cell r="J82"/>
          <cell r="K82"/>
          <cell r="L82"/>
          <cell r="M82"/>
          <cell r="N82"/>
          <cell r="O82"/>
          <cell r="P82"/>
          <cell r="Q82"/>
          <cell r="R82"/>
          <cell r="S82"/>
          <cell r="T82"/>
          <cell r="U82"/>
          <cell r="V82">
            <v>0</v>
          </cell>
          <cell r="W82"/>
          <cell r="X82"/>
          <cell r="Y82">
            <v>3757014.0484880242</v>
          </cell>
          <cell r="AC82">
            <v>0</v>
          </cell>
          <cell r="AD82"/>
          <cell r="AE82"/>
          <cell r="AF82"/>
          <cell r="AG82"/>
          <cell r="AH82"/>
          <cell r="AI82"/>
          <cell r="AJ82"/>
          <cell r="AK82"/>
          <cell r="AL82"/>
          <cell r="AM82"/>
          <cell r="AN82"/>
          <cell r="AO82"/>
          <cell r="AP82">
            <v>0</v>
          </cell>
          <cell r="AQ82"/>
          <cell r="AS82">
            <v>0</v>
          </cell>
          <cell r="AT82"/>
          <cell r="AU82"/>
          <cell r="AV82"/>
          <cell r="AW82"/>
          <cell r="AX82"/>
          <cell r="AY82"/>
          <cell r="AZ82"/>
          <cell r="BA82"/>
          <cell r="BB82"/>
          <cell r="BC82"/>
          <cell r="BD82"/>
          <cell r="BE82"/>
          <cell r="BF82">
            <v>0</v>
          </cell>
          <cell r="BH82"/>
          <cell r="BI82">
            <v>3757014</v>
          </cell>
          <cell r="BJ82">
            <v>0</v>
          </cell>
          <cell r="BK82">
            <v>0</v>
          </cell>
          <cell r="BL82">
            <v>0</v>
          </cell>
          <cell r="BM82">
            <v>0</v>
          </cell>
          <cell r="BN82">
            <v>0</v>
          </cell>
          <cell r="BO82">
            <v>0</v>
          </cell>
          <cell r="BP82">
            <v>0</v>
          </cell>
          <cell r="BQ82">
            <v>0</v>
          </cell>
          <cell r="BR82">
            <v>0</v>
          </cell>
          <cell r="BS82">
            <v>0</v>
          </cell>
          <cell r="BT82">
            <v>0</v>
          </cell>
          <cell r="BU82">
            <v>0</v>
          </cell>
          <cell r="BV82">
            <v>0</v>
          </cell>
        </row>
        <row r="83">
          <cell r="B83">
            <v>165</v>
          </cell>
          <cell r="C83" t="str">
            <v>ACADEMY</v>
          </cell>
          <cell r="D83" t="str">
            <v>Thomas Mills High School</v>
          </cell>
          <cell r="I83">
            <v>4906200</v>
          </cell>
          <cell r="J83"/>
          <cell r="K83"/>
          <cell r="L83"/>
          <cell r="M83"/>
          <cell r="N83"/>
          <cell r="O83"/>
          <cell r="P83"/>
          <cell r="Q83"/>
          <cell r="R83"/>
          <cell r="S83"/>
          <cell r="T83"/>
          <cell r="U83"/>
          <cell r="V83">
            <v>0</v>
          </cell>
          <cell r="W83"/>
          <cell r="X83"/>
          <cell r="Y83">
            <v>4906200</v>
          </cell>
          <cell r="AC83">
            <v>0</v>
          </cell>
          <cell r="AD83"/>
          <cell r="AE83"/>
          <cell r="AF83"/>
          <cell r="AG83"/>
          <cell r="AH83"/>
          <cell r="AI83"/>
          <cell r="AJ83"/>
          <cell r="AK83"/>
          <cell r="AL83"/>
          <cell r="AM83"/>
          <cell r="AN83"/>
          <cell r="AO83"/>
          <cell r="AP83">
            <v>0</v>
          </cell>
          <cell r="AQ83"/>
          <cell r="AS83">
            <v>0</v>
          </cell>
          <cell r="AT83"/>
          <cell r="AU83"/>
          <cell r="AV83"/>
          <cell r="AW83"/>
          <cell r="AX83"/>
          <cell r="AY83"/>
          <cell r="AZ83"/>
          <cell r="BA83"/>
          <cell r="BB83"/>
          <cell r="BC83"/>
          <cell r="BD83"/>
          <cell r="BE83"/>
          <cell r="BF83">
            <v>0</v>
          </cell>
          <cell r="BH83"/>
          <cell r="BI83">
            <v>4906200</v>
          </cell>
          <cell r="BJ83">
            <v>0</v>
          </cell>
          <cell r="BK83">
            <v>0</v>
          </cell>
          <cell r="BL83">
            <v>0</v>
          </cell>
          <cell r="BM83">
            <v>0</v>
          </cell>
          <cell r="BN83">
            <v>0</v>
          </cell>
          <cell r="BO83">
            <v>0</v>
          </cell>
          <cell r="BP83">
            <v>0</v>
          </cell>
          <cell r="BQ83">
            <v>0</v>
          </cell>
          <cell r="BR83">
            <v>0</v>
          </cell>
          <cell r="BS83">
            <v>0</v>
          </cell>
          <cell r="BT83">
            <v>0</v>
          </cell>
          <cell r="BU83">
            <v>0</v>
          </cell>
          <cell r="BV83">
            <v>0</v>
          </cell>
        </row>
        <row r="84">
          <cell r="B84">
            <v>166</v>
          </cell>
          <cell r="C84" t="str">
            <v>ACADEMY</v>
          </cell>
          <cell r="D84" t="str">
            <v>Hartismere High School</v>
          </cell>
          <cell r="I84">
            <v>4580225</v>
          </cell>
          <cell r="J84"/>
          <cell r="K84"/>
          <cell r="L84"/>
          <cell r="M84"/>
          <cell r="N84"/>
          <cell r="O84"/>
          <cell r="P84"/>
          <cell r="Q84"/>
          <cell r="R84"/>
          <cell r="S84"/>
          <cell r="T84"/>
          <cell r="U84"/>
          <cell r="V84">
            <v>0</v>
          </cell>
          <cell r="W84"/>
          <cell r="X84"/>
          <cell r="Y84">
            <v>4580225</v>
          </cell>
          <cell r="AC84">
            <v>0</v>
          </cell>
          <cell r="AD84"/>
          <cell r="AE84"/>
          <cell r="AF84"/>
          <cell r="AG84"/>
          <cell r="AH84"/>
          <cell r="AI84"/>
          <cell r="AJ84"/>
          <cell r="AK84"/>
          <cell r="AL84"/>
          <cell r="AM84"/>
          <cell r="AN84"/>
          <cell r="AO84"/>
          <cell r="AP84">
            <v>0</v>
          </cell>
          <cell r="AQ84"/>
          <cell r="AS84">
            <v>0</v>
          </cell>
          <cell r="AT84"/>
          <cell r="AU84"/>
          <cell r="AV84"/>
          <cell r="AW84"/>
          <cell r="AX84"/>
          <cell r="AY84"/>
          <cell r="AZ84"/>
          <cell r="BA84"/>
          <cell r="BB84"/>
          <cell r="BC84"/>
          <cell r="BD84"/>
          <cell r="BE84"/>
          <cell r="BF84">
            <v>0</v>
          </cell>
          <cell r="BH84"/>
          <cell r="BI84">
            <v>4580225</v>
          </cell>
          <cell r="BJ84">
            <v>0</v>
          </cell>
          <cell r="BK84">
            <v>0</v>
          </cell>
          <cell r="BL84">
            <v>0</v>
          </cell>
          <cell r="BM84">
            <v>0</v>
          </cell>
          <cell r="BN84">
            <v>0</v>
          </cell>
          <cell r="BO84">
            <v>0</v>
          </cell>
          <cell r="BP84">
            <v>0</v>
          </cell>
          <cell r="BQ84">
            <v>0</v>
          </cell>
          <cell r="BR84">
            <v>0</v>
          </cell>
          <cell r="BS84">
            <v>0</v>
          </cell>
          <cell r="BT84">
            <v>0</v>
          </cell>
          <cell r="BU84">
            <v>0</v>
          </cell>
          <cell r="BV84">
            <v>0</v>
          </cell>
        </row>
        <row r="85">
          <cell r="B85">
            <v>167</v>
          </cell>
          <cell r="C85" t="str">
            <v>ACADEMY</v>
          </cell>
          <cell r="D85" t="str">
            <v>Alde Valley High School</v>
          </cell>
          <cell r="I85">
            <v>3211378.4299053969</v>
          </cell>
          <cell r="J85"/>
          <cell r="K85"/>
          <cell r="L85"/>
          <cell r="M85"/>
          <cell r="N85"/>
          <cell r="O85"/>
          <cell r="P85"/>
          <cell r="Q85"/>
          <cell r="R85"/>
          <cell r="S85"/>
          <cell r="T85"/>
          <cell r="U85"/>
          <cell r="V85">
            <v>0</v>
          </cell>
          <cell r="W85"/>
          <cell r="X85"/>
          <cell r="Y85">
            <v>3211378.4299053969</v>
          </cell>
          <cell r="AC85">
            <v>0</v>
          </cell>
          <cell r="AD85"/>
          <cell r="AE85"/>
          <cell r="AF85"/>
          <cell r="AG85"/>
          <cell r="AH85"/>
          <cell r="AI85"/>
          <cell r="AJ85"/>
          <cell r="AK85"/>
          <cell r="AL85"/>
          <cell r="AM85"/>
          <cell r="AN85"/>
          <cell r="AO85"/>
          <cell r="AP85">
            <v>0</v>
          </cell>
          <cell r="AQ85"/>
          <cell r="AS85">
            <v>0</v>
          </cell>
          <cell r="AT85"/>
          <cell r="AU85"/>
          <cell r="AV85"/>
          <cell r="AW85"/>
          <cell r="AX85"/>
          <cell r="AY85"/>
          <cell r="AZ85"/>
          <cell r="BA85"/>
          <cell r="BB85"/>
          <cell r="BC85"/>
          <cell r="BD85"/>
          <cell r="BE85"/>
          <cell r="BF85">
            <v>0</v>
          </cell>
          <cell r="BH85"/>
          <cell r="BI85">
            <v>3211378</v>
          </cell>
          <cell r="BJ85">
            <v>0</v>
          </cell>
          <cell r="BK85">
            <v>0</v>
          </cell>
          <cell r="BL85">
            <v>0</v>
          </cell>
          <cell r="BM85">
            <v>0</v>
          </cell>
          <cell r="BN85">
            <v>0</v>
          </cell>
          <cell r="BO85">
            <v>0</v>
          </cell>
          <cell r="BP85">
            <v>0</v>
          </cell>
          <cell r="BQ85">
            <v>0</v>
          </cell>
          <cell r="BR85">
            <v>0</v>
          </cell>
          <cell r="BS85">
            <v>0</v>
          </cell>
          <cell r="BT85">
            <v>0</v>
          </cell>
          <cell r="BU85">
            <v>0</v>
          </cell>
          <cell r="BV85">
            <v>0</v>
          </cell>
        </row>
        <row r="86">
          <cell r="B86">
            <v>169</v>
          </cell>
          <cell r="C86" t="str">
            <v>ACADEMY</v>
          </cell>
          <cell r="D86" t="str">
            <v>Ormiston Denes Academy</v>
          </cell>
          <cell r="I86">
            <v>5197811.8400464216</v>
          </cell>
          <cell r="J86"/>
          <cell r="K86"/>
          <cell r="L86"/>
          <cell r="M86"/>
          <cell r="N86"/>
          <cell r="O86"/>
          <cell r="P86"/>
          <cell r="Q86"/>
          <cell r="R86"/>
          <cell r="S86"/>
          <cell r="T86"/>
          <cell r="U86"/>
          <cell r="V86">
            <v>0</v>
          </cell>
          <cell r="W86"/>
          <cell r="X86"/>
          <cell r="Y86">
            <v>5197811.8400464216</v>
          </cell>
          <cell r="AC86">
            <v>0</v>
          </cell>
          <cell r="AD86"/>
          <cell r="AE86"/>
          <cell r="AF86"/>
          <cell r="AG86"/>
          <cell r="AH86"/>
          <cell r="AI86"/>
          <cell r="AJ86"/>
          <cell r="AK86"/>
          <cell r="AL86"/>
          <cell r="AM86"/>
          <cell r="AN86"/>
          <cell r="AO86"/>
          <cell r="AP86">
            <v>0</v>
          </cell>
          <cell r="AQ86"/>
          <cell r="AS86">
            <v>0</v>
          </cell>
          <cell r="AT86"/>
          <cell r="AU86"/>
          <cell r="AV86"/>
          <cell r="AW86"/>
          <cell r="AX86"/>
          <cell r="AY86"/>
          <cell r="AZ86"/>
          <cell r="BA86"/>
          <cell r="BB86"/>
          <cell r="BC86"/>
          <cell r="BD86"/>
          <cell r="BE86"/>
          <cell r="BF86">
            <v>0</v>
          </cell>
          <cell r="BH86"/>
          <cell r="BI86">
            <v>5197812</v>
          </cell>
          <cell r="BJ86">
            <v>0</v>
          </cell>
          <cell r="BK86">
            <v>0</v>
          </cell>
          <cell r="BL86">
            <v>0</v>
          </cell>
          <cell r="BM86">
            <v>0</v>
          </cell>
          <cell r="BN86">
            <v>0</v>
          </cell>
          <cell r="BO86">
            <v>0</v>
          </cell>
          <cell r="BP86">
            <v>0</v>
          </cell>
          <cell r="BQ86">
            <v>0</v>
          </cell>
          <cell r="BR86">
            <v>0</v>
          </cell>
          <cell r="BS86">
            <v>0</v>
          </cell>
          <cell r="BT86">
            <v>0</v>
          </cell>
          <cell r="BU86">
            <v>0</v>
          </cell>
          <cell r="BV86">
            <v>0</v>
          </cell>
        </row>
        <row r="87">
          <cell r="B87">
            <v>170</v>
          </cell>
          <cell r="C87" t="str">
            <v>ACADEMY</v>
          </cell>
          <cell r="D87" t="str">
            <v>East Point Academy</v>
          </cell>
          <cell r="I87">
            <v>5287532.6466116793</v>
          </cell>
          <cell r="J87"/>
          <cell r="K87"/>
          <cell r="L87"/>
          <cell r="M87"/>
          <cell r="N87"/>
          <cell r="O87"/>
          <cell r="P87"/>
          <cell r="Q87"/>
          <cell r="R87"/>
          <cell r="S87"/>
          <cell r="T87"/>
          <cell r="U87"/>
          <cell r="V87">
            <v>0</v>
          </cell>
          <cell r="W87"/>
          <cell r="X87"/>
          <cell r="Y87">
            <v>5287532.6466116793</v>
          </cell>
          <cell r="AC87">
            <v>0</v>
          </cell>
          <cell r="AD87"/>
          <cell r="AE87"/>
          <cell r="AF87"/>
          <cell r="AG87"/>
          <cell r="AH87"/>
          <cell r="AI87"/>
          <cell r="AJ87"/>
          <cell r="AK87"/>
          <cell r="AL87"/>
          <cell r="AM87"/>
          <cell r="AN87"/>
          <cell r="AO87"/>
          <cell r="AP87">
            <v>0</v>
          </cell>
          <cell r="AQ87"/>
          <cell r="AS87">
            <v>0</v>
          </cell>
          <cell r="AT87"/>
          <cell r="AU87"/>
          <cell r="AV87"/>
          <cell r="AW87"/>
          <cell r="AX87"/>
          <cell r="AY87"/>
          <cell r="AZ87"/>
          <cell r="BA87"/>
          <cell r="BB87"/>
          <cell r="BC87"/>
          <cell r="BD87"/>
          <cell r="BE87"/>
          <cell r="BF87">
            <v>0</v>
          </cell>
          <cell r="BH87"/>
          <cell r="BI87">
            <v>5287533</v>
          </cell>
          <cell r="BJ87">
            <v>0</v>
          </cell>
          <cell r="BK87">
            <v>0</v>
          </cell>
          <cell r="BL87">
            <v>0</v>
          </cell>
          <cell r="BM87">
            <v>0</v>
          </cell>
          <cell r="BN87">
            <v>0</v>
          </cell>
          <cell r="BO87">
            <v>0</v>
          </cell>
          <cell r="BP87">
            <v>0</v>
          </cell>
          <cell r="BQ87">
            <v>0</v>
          </cell>
          <cell r="BR87">
            <v>0</v>
          </cell>
          <cell r="BS87">
            <v>0</v>
          </cell>
          <cell r="BT87">
            <v>0</v>
          </cell>
          <cell r="BU87">
            <v>0</v>
          </cell>
          <cell r="BV87">
            <v>0</v>
          </cell>
        </row>
        <row r="88">
          <cell r="B88">
            <v>171</v>
          </cell>
          <cell r="C88" t="str">
            <v>ACADEMY</v>
          </cell>
          <cell r="D88" t="str">
            <v>Benjamin Britten High School</v>
          </cell>
          <cell r="G88"/>
          <cell r="H88"/>
          <cell r="I88">
            <v>7263783.2742881514</v>
          </cell>
          <cell r="J88"/>
          <cell r="K88"/>
          <cell r="L88"/>
          <cell r="M88"/>
          <cell r="N88"/>
          <cell r="O88"/>
          <cell r="P88"/>
          <cell r="Q88"/>
          <cell r="R88"/>
          <cell r="S88"/>
          <cell r="T88"/>
          <cell r="U88"/>
          <cell r="V88">
            <v>0</v>
          </cell>
          <cell r="W88"/>
          <cell r="X88"/>
          <cell r="Y88">
            <v>7263783.2742881514</v>
          </cell>
          <cell r="AC88">
            <v>0</v>
          </cell>
          <cell r="AD88"/>
          <cell r="AE88"/>
          <cell r="AF88"/>
          <cell r="AG88"/>
          <cell r="AH88"/>
          <cell r="AI88"/>
          <cell r="AJ88"/>
          <cell r="AK88"/>
          <cell r="AL88"/>
          <cell r="AM88"/>
          <cell r="AN88"/>
          <cell r="AO88"/>
          <cell r="AP88">
            <v>0</v>
          </cell>
          <cell r="AQ88"/>
          <cell r="AS88">
            <v>0</v>
          </cell>
          <cell r="AT88"/>
          <cell r="AU88"/>
          <cell r="AV88"/>
          <cell r="AW88"/>
          <cell r="AX88"/>
          <cell r="AY88"/>
          <cell r="AZ88"/>
          <cell r="BA88"/>
          <cell r="BB88"/>
          <cell r="BC88"/>
          <cell r="BD88"/>
          <cell r="BE88"/>
          <cell r="BF88">
            <v>0</v>
          </cell>
          <cell r="BH88"/>
          <cell r="BI88">
            <v>7263783</v>
          </cell>
          <cell r="BJ88">
            <v>0</v>
          </cell>
          <cell r="BK88">
            <v>0</v>
          </cell>
          <cell r="BL88">
            <v>0</v>
          </cell>
          <cell r="BM88">
            <v>0</v>
          </cell>
          <cell r="BN88">
            <v>0</v>
          </cell>
          <cell r="BO88">
            <v>0</v>
          </cell>
          <cell r="BP88">
            <v>0</v>
          </cell>
          <cell r="BQ88">
            <v>0</v>
          </cell>
          <cell r="BR88">
            <v>0</v>
          </cell>
          <cell r="BS88">
            <v>0</v>
          </cell>
          <cell r="BT88">
            <v>0</v>
          </cell>
          <cell r="BU88">
            <v>0</v>
          </cell>
          <cell r="BV88">
            <v>0</v>
          </cell>
        </row>
        <row r="89">
          <cell r="B89">
            <v>175</v>
          </cell>
          <cell r="C89" t="str">
            <v>ACADEMY</v>
          </cell>
          <cell r="D89" t="str">
            <v>Stradbroke High</v>
          </cell>
          <cell r="I89">
            <v>2083447.4995450922</v>
          </cell>
          <cell r="J89"/>
          <cell r="K89"/>
          <cell r="L89"/>
          <cell r="M89"/>
          <cell r="N89"/>
          <cell r="O89"/>
          <cell r="P89"/>
          <cell r="Q89"/>
          <cell r="R89"/>
          <cell r="S89"/>
          <cell r="T89"/>
          <cell r="U89"/>
          <cell r="V89">
            <v>0</v>
          </cell>
          <cell r="W89"/>
          <cell r="X89"/>
          <cell r="Y89">
            <v>2083447.4995450922</v>
          </cell>
          <cell r="AC89">
            <v>0</v>
          </cell>
          <cell r="AD89"/>
          <cell r="AE89"/>
          <cell r="AF89"/>
          <cell r="AG89"/>
          <cell r="AH89"/>
          <cell r="AI89"/>
          <cell r="AJ89"/>
          <cell r="AK89"/>
          <cell r="AL89"/>
          <cell r="AM89"/>
          <cell r="AN89"/>
          <cell r="AO89"/>
          <cell r="AP89">
            <v>0</v>
          </cell>
          <cell r="AQ89"/>
          <cell r="AS89">
            <v>0</v>
          </cell>
          <cell r="AT89"/>
          <cell r="AU89"/>
          <cell r="AV89"/>
          <cell r="AW89"/>
          <cell r="AX89"/>
          <cell r="AY89"/>
          <cell r="AZ89"/>
          <cell r="BA89"/>
          <cell r="BB89"/>
          <cell r="BC89"/>
          <cell r="BD89"/>
          <cell r="BE89"/>
          <cell r="BF89">
            <v>0</v>
          </cell>
          <cell r="BH89"/>
          <cell r="BI89">
            <v>2083447</v>
          </cell>
          <cell r="BJ89">
            <v>0</v>
          </cell>
          <cell r="BK89">
            <v>0</v>
          </cell>
          <cell r="BL89">
            <v>0</v>
          </cell>
          <cell r="BM89">
            <v>0</v>
          </cell>
          <cell r="BN89">
            <v>0</v>
          </cell>
          <cell r="BO89">
            <v>0</v>
          </cell>
          <cell r="BP89">
            <v>0</v>
          </cell>
          <cell r="BQ89">
            <v>0</v>
          </cell>
          <cell r="BR89">
            <v>0</v>
          </cell>
          <cell r="BS89">
            <v>0</v>
          </cell>
          <cell r="BT89">
            <v>0</v>
          </cell>
          <cell r="BU89">
            <v>0</v>
          </cell>
          <cell r="BV89">
            <v>0</v>
          </cell>
        </row>
        <row r="90">
          <cell r="B90">
            <v>202</v>
          </cell>
          <cell r="C90">
            <v>0</v>
          </cell>
          <cell r="D90" t="str">
            <v xml:space="preserve">Bawdsey CEVCP School </v>
          </cell>
          <cell r="F90" t="str">
            <v>83045/1</v>
          </cell>
          <cell r="I90">
            <v>394239.09566276596</v>
          </cell>
          <cell r="J90">
            <v>60652.168563502455</v>
          </cell>
          <cell r="K90">
            <v>30326.084281751228</v>
          </cell>
          <cell r="L90">
            <v>30326.084281751228</v>
          </cell>
          <cell r="M90">
            <v>30326.084281751228</v>
          </cell>
          <cell r="N90">
            <v>30326.084281751228</v>
          </cell>
          <cell r="O90">
            <v>30326.084281751228</v>
          </cell>
          <cell r="P90">
            <v>30326.084281751228</v>
          </cell>
          <cell r="Q90">
            <v>30326.084281751228</v>
          </cell>
          <cell r="R90">
            <v>30326.084281751228</v>
          </cell>
          <cell r="S90">
            <v>30326.084281751228</v>
          </cell>
          <cell r="T90">
            <v>30326.084281751228</v>
          </cell>
          <cell r="U90">
            <v>30326.084281751228</v>
          </cell>
          <cell r="V90">
            <v>394239.09566276602</v>
          </cell>
          <cell r="W90"/>
          <cell r="X90"/>
          <cell r="Y90">
            <v>0</v>
          </cell>
          <cell r="AC90">
            <v>0</v>
          </cell>
          <cell r="AD90"/>
          <cell r="AE90"/>
          <cell r="AF90"/>
          <cell r="AG90"/>
          <cell r="AH90"/>
          <cell r="AI90"/>
          <cell r="AJ90"/>
          <cell r="AK90"/>
          <cell r="AL90"/>
          <cell r="AM90"/>
          <cell r="AN90"/>
          <cell r="AO90"/>
          <cell r="AP90"/>
          <cell r="AQ90"/>
          <cell r="AS90">
            <v>0</v>
          </cell>
          <cell r="AT90"/>
          <cell r="AU90"/>
          <cell r="AV90"/>
          <cell r="AW90"/>
          <cell r="AX90"/>
          <cell r="AY90"/>
          <cell r="AZ90"/>
          <cell r="BA90"/>
          <cell r="BB90"/>
          <cell r="BC90"/>
          <cell r="BD90"/>
          <cell r="BE90"/>
          <cell r="BF90">
            <v>0</v>
          </cell>
          <cell r="BG90"/>
          <cell r="BH90"/>
          <cell r="BI90">
            <v>394239</v>
          </cell>
          <cell r="BJ90">
            <v>62015</v>
          </cell>
          <cell r="BK90">
            <v>30202</v>
          </cell>
          <cell r="BL90">
            <v>30202</v>
          </cell>
          <cell r="BM90">
            <v>30202</v>
          </cell>
          <cell r="BN90">
            <v>30202</v>
          </cell>
          <cell r="BO90">
            <v>30202</v>
          </cell>
          <cell r="BP90">
            <v>30202</v>
          </cell>
          <cell r="BQ90">
            <v>30202</v>
          </cell>
          <cell r="BR90">
            <v>30202</v>
          </cell>
          <cell r="BS90">
            <v>30202</v>
          </cell>
          <cell r="BT90">
            <v>30202</v>
          </cell>
          <cell r="BU90">
            <v>30202</v>
          </cell>
          <cell r="BV90">
            <v>394237</v>
          </cell>
        </row>
        <row r="91">
          <cell r="B91">
            <v>203</v>
          </cell>
          <cell r="C91">
            <v>0</v>
          </cell>
          <cell r="D91" t="str">
            <v>Bentley CEVCP School</v>
          </cell>
          <cell r="F91" t="str">
            <v>94125/1</v>
          </cell>
          <cell r="I91">
            <v>374578.76871023257</v>
          </cell>
          <cell r="J91">
            <v>57627.502878497318</v>
          </cell>
          <cell r="K91">
            <v>28813.751439248659</v>
          </cell>
          <cell r="L91">
            <v>28813.751439248659</v>
          </cell>
          <cell r="M91">
            <v>28813.751439248659</v>
          </cell>
          <cell r="N91">
            <v>28813.751439248659</v>
          </cell>
          <cell r="O91">
            <v>28813.751439248659</v>
          </cell>
          <cell r="P91">
            <v>28813.751439248659</v>
          </cell>
          <cell r="Q91">
            <v>28813.751439248659</v>
          </cell>
          <cell r="R91">
            <v>28813.751439248659</v>
          </cell>
          <cell r="S91">
            <v>28813.751439248659</v>
          </cell>
          <cell r="T91">
            <v>28813.751439248659</v>
          </cell>
          <cell r="U91">
            <v>28813.751439248659</v>
          </cell>
          <cell r="V91">
            <v>374578.76871023257</v>
          </cell>
          <cell r="W91"/>
          <cell r="X91"/>
          <cell r="Y91">
            <v>0</v>
          </cell>
          <cell r="AC91">
            <v>0</v>
          </cell>
          <cell r="AD91"/>
          <cell r="AE91"/>
          <cell r="AF91"/>
          <cell r="AG91"/>
          <cell r="AH91"/>
          <cell r="AI91"/>
          <cell r="AJ91"/>
          <cell r="AK91"/>
          <cell r="AL91"/>
          <cell r="AM91"/>
          <cell r="AN91"/>
          <cell r="AO91"/>
          <cell r="AP91"/>
          <cell r="AQ91"/>
          <cell r="AS91">
            <v>0</v>
          </cell>
          <cell r="AT91"/>
          <cell r="AU91"/>
          <cell r="AV91"/>
          <cell r="AW91"/>
          <cell r="AX91"/>
          <cell r="AY91"/>
          <cell r="AZ91"/>
          <cell r="BA91"/>
          <cell r="BB91"/>
          <cell r="BC91"/>
          <cell r="BD91"/>
          <cell r="BE91"/>
          <cell r="BF91">
            <v>0</v>
          </cell>
          <cell r="BG91"/>
          <cell r="BH91"/>
          <cell r="BI91">
            <v>374579</v>
          </cell>
          <cell r="BJ91">
            <v>58188</v>
          </cell>
          <cell r="BK91">
            <v>28763</v>
          </cell>
          <cell r="BL91">
            <v>28763</v>
          </cell>
          <cell r="BM91">
            <v>28763</v>
          </cell>
          <cell r="BN91">
            <v>28763</v>
          </cell>
          <cell r="BO91">
            <v>28763</v>
          </cell>
          <cell r="BP91">
            <v>28763</v>
          </cell>
          <cell r="BQ91">
            <v>28763</v>
          </cell>
          <cell r="BR91">
            <v>28763</v>
          </cell>
          <cell r="BS91">
            <v>28763</v>
          </cell>
          <cell r="BT91">
            <v>28763</v>
          </cell>
          <cell r="BU91">
            <v>28763</v>
          </cell>
          <cell r="BV91">
            <v>374581</v>
          </cell>
        </row>
        <row r="92">
          <cell r="B92">
            <v>205</v>
          </cell>
          <cell r="C92">
            <v>0</v>
          </cell>
          <cell r="D92" t="str">
            <v>Bildeston Primary School</v>
          </cell>
          <cell r="E92" t="str">
            <v>Bildeston &amp; Whatfield Banker Sch</v>
          </cell>
          <cell r="F92" t="str">
            <v>94126/1</v>
          </cell>
          <cell r="I92">
            <v>850158.23514681438</v>
          </cell>
          <cell r="J92">
            <v>130793.57463797144</v>
          </cell>
          <cell r="K92">
            <v>65396.78731898572</v>
          </cell>
          <cell r="L92">
            <v>65396.78731898572</v>
          </cell>
          <cell r="M92">
            <v>65396.78731898572</v>
          </cell>
          <cell r="N92">
            <v>65396.78731898572</v>
          </cell>
          <cell r="O92">
            <v>65396.78731898572</v>
          </cell>
          <cell r="P92">
            <v>65396.78731898572</v>
          </cell>
          <cell r="Q92">
            <v>65396.78731898572</v>
          </cell>
          <cell r="R92">
            <v>65396.78731898572</v>
          </cell>
          <cell r="S92">
            <v>65396.78731898572</v>
          </cell>
          <cell r="T92">
            <v>65396.78731898572</v>
          </cell>
          <cell r="U92">
            <v>65396.78731898572</v>
          </cell>
          <cell r="V92">
            <v>850158.23514681426</v>
          </cell>
          <cell r="W92"/>
          <cell r="X92"/>
          <cell r="Y92">
            <v>0</v>
          </cell>
          <cell r="AC92">
            <v>0</v>
          </cell>
          <cell r="AD92"/>
          <cell r="AE92"/>
          <cell r="AF92"/>
          <cell r="AG92"/>
          <cell r="AH92"/>
          <cell r="AI92"/>
          <cell r="AJ92"/>
          <cell r="AK92"/>
          <cell r="AL92"/>
          <cell r="AM92"/>
          <cell r="AN92"/>
          <cell r="AO92"/>
          <cell r="AP92"/>
          <cell r="AQ92"/>
          <cell r="AS92">
            <v>0</v>
          </cell>
          <cell r="AT92"/>
          <cell r="AU92"/>
          <cell r="AV92"/>
          <cell r="AW92"/>
          <cell r="AX92"/>
          <cell r="AY92"/>
          <cell r="AZ92"/>
          <cell r="BA92"/>
          <cell r="BB92"/>
          <cell r="BC92"/>
          <cell r="BD92"/>
          <cell r="BE92"/>
          <cell r="BF92">
            <v>0</v>
          </cell>
          <cell r="BG92"/>
          <cell r="BH92"/>
          <cell r="BI92">
            <v>850158</v>
          </cell>
          <cell r="BJ92">
            <v>133485</v>
          </cell>
          <cell r="BK92">
            <v>65152</v>
          </cell>
          <cell r="BL92">
            <v>65152</v>
          </cell>
          <cell r="BM92">
            <v>65152</v>
          </cell>
          <cell r="BN92">
            <v>65152</v>
          </cell>
          <cell r="BO92">
            <v>65152</v>
          </cell>
          <cell r="BP92">
            <v>65152</v>
          </cell>
          <cell r="BQ92">
            <v>65152</v>
          </cell>
          <cell r="BR92">
            <v>65152</v>
          </cell>
          <cell r="BS92">
            <v>65152</v>
          </cell>
          <cell r="BT92">
            <v>65152</v>
          </cell>
          <cell r="BU92">
            <v>65152</v>
          </cell>
          <cell r="BV92">
            <v>850157</v>
          </cell>
        </row>
        <row r="93">
          <cell r="B93">
            <v>206</v>
          </cell>
          <cell r="C93">
            <v>0</v>
          </cell>
          <cell r="D93" t="str">
            <v>Bramford CEVCP School</v>
          </cell>
          <cell r="F93" t="str">
            <v>3190/1</v>
          </cell>
          <cell r="I93">
            <v>905573.90553604101</v>
          </cell>
          <cell r="J93">
            <v>139319.06239016016</v>
          </cell>
          <cell r="K93">
            <v>69659.531195080082</v>
          </cell>
          <cell r="L93">
            <v>69659.531195080082</v>
          </cell>
          <cell r="M93">
            <v>69659.531195080082</v>
          </cell>
          <cell r="N93">
            <v>69659.531195080082</v>
          </cell>
          <cell r="O93">
            <v>69659.531195080082</v>
          </cell>
          <cell r="P93">
            <v>69659.531195080082</v>
          </cell>
          <cell r="Q93">
            <v>69659.531195080082</v>
          </cell>
          <cell r="R93">
            <v>69659.531195080082</v>
          </cell>
          <cell r="S93">
            <v>69659.531195080082</v>
          </cell>
          <cell r="T93">
            <v>69659.531195080082</v>
          </cell>
          <cell r="U93">
            <v>69659.531195080082</v>
          </cell>
          <cell r="V93">
            <v>905573.90553604136</v>
          </cell>
          <cell r="W93"/>
          <cell r="X93"/>
          <cell r="Y93">
            <v>0</v>
          </cell>
          <cell r="AC93">
            <v>0</v>
          </cell>
          <cell r="AD93"/>
          <cell r="AE93"/>
          <cell r="AF93"/>
          <cell r="AG93"/>
          <cell r="AH93"/>
          <cell r="AI93"/>
          <cell r="AJ93"/>
          <cell r="AK93"/>
          <cell r="AL93"/>
          <cell r="AM93"/>
          <cell r="AN93"/>
          <cell r="AO93"/>
          <cell r="AP93"/>
          <cell r="AQ93"/>
          <cell r="AS93">
            <v>0</v>
          </cell>
          <cell r="AT93"/>
          <cell r="AU93"/>
          <cell r="AV93"/>
          <cell r="AW93"/>
          <cell r="AX93"/>
          <cell r="AY93"/>
          <cell r="AZ93"/>
          <cell r="BA93"/>
          <cell r="BB93"/>
          <cell r="BC93"/>
          <cell r="BD93"/>
          <cell r="BE93"/>
          <cell r="BF93">
            <v>0</v>
          </cell>
          <cell r="BG93"/>
          <cell r="BH93"/>
          <cell r="BI93">
            <v>905574</v>
          </cell>
          <cell r="BJ93">
            <v>142985</v>
          </cell>
          <cell r="BK93">
            <v>69326</v>
          </cell>
          <cell r="BL93">
            <v>69326</v>
          </cell>
          <cell r="BM93">
            <v>69326</v>
          </cell>
          <cell r="BN93">
            <v>69326</v>
          </cell>
          <cell r="BO93">
            <v>69326</v>
          </cell>
          <cell r="BP93">
            <v>69326</v>
          </cell>
          <cell r="BQ93">
            <v>69326</v>
          </cell>
          <cell r="BR93">
            <v>69326</v>
          </cell>
          <cell r="BS93">
            <v>69326</v>
          </cell>
          <cell r="BT93">
            <v>69326</v>
          </cell>
          <cell r="BU93">
            <v>69326</v>
          </cell>
          <cell r="BV93">
            <v>905571</v>
          </cell>
        </row>
        <row r="94">
          <cell r="B94">
            <v>208</v>
          </cell>
          <cell r="C94" t="str">
            <v>ACADEMY</v>
          </cell>
          <cell r="D94" t="str">
            <v>Brooklands Primary School</v>
          </cell>
          <cell r="G94"/>
          <cell r="I94">
            <v>912710</v>
          </cell>
          <cell r="J94"/>
          <cell r="K94"/>
          <cell r="L94"/>
          <cell r="M94"/>
          <cell r="N94"/>
          <cell r="O94"/>
          <cell r="P94"/>
          <cell r="Q94"/>
          <cell r="R94"/>
          <cell r="S94"/>
          <cell r="T94"/>
          <cell r="U94"/>
          <cell r="V94">
            <v>0</v>
          </cell>
          <cell r="W94"/>
          <cell r="X94"/>
          <cell r="Y94">
            <v>912710</v>
          </cell>
          <cell r="AC94">
            <v>0</v>
          </cell>
          <cell r="AD94"/>
          <cell r="AE94"/>
          <cell r="AF94"/>
          <cell r="AG94"/>
          <cell r="AH94"/>
          <cell r="AI94"/>
          <cell r="AJ94"/>
          <cell r="AK94"/>
          <cell r="AL94"/>
          <cell r="AM94"/>
          <cell r="AN94"/>
          <cell r="AO94"/>
          <cell r="AP94">
            <v>0</v>
          </cell>
          <cell r="AQ94"/>
          <cell r="AS94">
            <v>0</v>
          </cell>
          <cell r="AT94"/>
          <cell r="AU94"/>
          <cell r="AV94"/>
          <cell r="AW94"/>
          <cell r="AX94"/>
          <cell r="AY94"/>
          <cell r="AZ94"/>
          <cell r="BA94"/>
          <cell r="BB94"/>
          <cell r="BC94"/>
          <cell r="BD94"/>
          <cell r="BE94"/>
          <cell r="BF94">
            <v>0</v>
          </cell>
          <cell r="BG94"/>
          <cell r="BH94"/>
          <cell r="BI94">
            <v>912710</v>
          </cell>
          <cell r="BJ94">
            <v>0</v>
          </cell>
          <cell r="BK94">
            <v>0</v>
          </cell>
          <cell r="BL94">
            <v>0</v>
          </cell>
          <cell r="BM94">
            <v>0</v>
          </cell>
          <cell r="BN94">
            <v>0</v>
          </cell>
          <cell r="BO94">
            <v>0</v>
          </cell>
          <cell r="BP94">
            <v>0</v>
          </cell>
          <cell r="BQ94">
            <v>0</v>
          </cell>
          <cell r="BR94">
            <v>0</v>
          </cell>
          <cell r="BS94">
            <v>0</v>
          </cell>
          <cell r="BT94">
            <v>0</v>
          </cell>
          <cell r="BU94">
            <v>0</v>
          </cell>
          <cell r="BV94">
            <v>0</v>
          </cell>
        </row>
        <row r="95">
          <cell r="B95">
            <v>211</v>
          </cell>
          <cell r="C95">
            <v>0</v>
          </cell>
          <cell r="D95" t="str">
            <v>Bucklesham Primary School</v>
          </cell>
          <cell r="F95" t="str">
            <v>48706/1</v>
          </cell>
          <cell r="I95">
            <v>534091.31798225746</v>
          </cell>
          <cell r="J95">
            <v>82167.895074193453</v>
          </cell>
          <cell r="K95">
            <v>41083.947537096727</v>
          </cell>
          <cell r="L95">
            <v>41083.947537096727</v>
          </cell>
          <cell r="M95">
            <v>41083.947537096727</v>
          </cell>
          <cell r="N95">
            <v>41083.947537096727</v>
          </cell>
          <cell r="O95">
            <v>41083.947537096727</v>
          </cell>
          <cell r="P95">
            <v>41083.947537096727</v>
          </cell>
          <cell r="Q95">
            <v>41083.947537096727</v>
          </cell>
          <cell r="R95">
            <v>41083.947537096727</v>
          </cell>
          <cell r="S95">
            <v>41083.947537096727</v>
          </cell>
          <cell r="T95">
            <v>41083.947537096727</v>
          </cell>
          <cell r="U95">
            <v>41083.947537096727</v>
          </cell>
          <cell r="V95">
            <v>534091.31798225758</v>
          </cell>
          <cell r="W95"/>
          <cell r="X95"/>
          <cell r="Y95">
            <v>0</v>
          </cell>
          <cell r="AC95">
            <v>0</v>
          </cell>
          <cell r="AD95"/>
          <cell r="AE95"/>
          <cell r="AF95"/>
          <cell r="AG95"/>
          <cell r="AH95"/>
          <cell r="AI95"/>
          <cell r="AJ95"/>
          <cell r="AK95"/>
          <cell r="AL95"/>
          <cell r="AM95"/>
          <cell r="AN95"/>
          <cell r="AO95"/>
          <cell r="AP95"/>
          <cell r="AQ95"/>
          <cell r="AS95">
            <v>0</v>
          </cell>
          <cell r="AT95"/>
          <cell r="AU95"/>
          <cell r="AV95"/>
          <cell r="AW95"/>
          <cell r="AX95"/>
          <cell r="AY95"/>
          <cell r="AZ95"/>
          <cell r="BA95"/>
          <cell r="BB95"/>
          <cell r="BC95"/>
          <cell r="BD95"/>
          <cell r="BE95"/>
          <cell r="BF95">
            <v>0</v>
          </cell>
          <cell r="BG95"/>
          <cell r="BH95"/>
          <cell r="BI95">
            <v>534091</v>
          </cell>
          <cell r="BJ95">
            <v>83780</v>
          </cell>
          <cell r="BK95">
            <v>40937</v>
          </cell>
          <cell r="BL95">
            <v>40937</v>
          </cell>
          <cell r="BM95">
            <v>40937</v>
          </cell>
          <cell r="BN95">
            <v>40937</v>
          </cell>
          <cell r="BO95">
            <v>40937</v>
          </cell>
          <cell r="BP95">
            <v>40937</v>
          </cell>
          <cell r="BQ95">
            <v>40937</v>
          </cell>
          <cell r="BR95">
            <v>40937</v>
          </cell>
          <cell r="BS95">
            <v>40937</v>
          </cell>
          <cell r="BT95">
            <v>40937</v>
          </cell>
          <cell r="BU95">
            <v>40937</v>
          </cell>
          <cell r="BV95">
            <v>534087</v>
          </cell>
        </row>
        <row r="96">
          <cell r="B96">
            <v>216</v>
          </cell>
          <cell r="C96">
            <v>0</v>
          </cell>
          <cell r="D96" t="str">
            <v>Capel St Mary CEVCP School</v>
          </cell>
          <cell r="F96" t="str">
            <v>3199/1</v>
          </cell>
          <cell r="I96">
            <v>1123178.6499999999</v>
          </cell>
          <cell r="J96">
            <v>172796.71538461538</v>
          </cell>
          <cell r="K96">
            <v>86398.357692307691</v>
          </cell>
          <cell r="L96">
            <v>86398.357692307691</v>
          </cell>
          <cell r="M96">
            <v>86398.357692307691</v>
          </cell>
          <cell r="N96">
            <v>86398.357692307691</v>
          </cell>
          <cell r="O96">
            <v>86398.357692307691</v>
          </cell>
          <cell r="P96">
            <v>86398.357692307691</v>
          </cell>
          <cell r="Q96">
            <v>86398.357692307691</v>
          </cell>
          <cell r="R96">
            <v>86398.357692307691</v>
          </cell>
          <cell r="S96">
            <v>86398.357692307691</v>
          </cell>
          <cell r="T96">
            <v>86398.357692307691</v>
          </cell>
          <cell r="U96">
            <v>86398.357692307691</v>
          </cell>
          <cell r="V96">
            <v>1123178.6499999999</v>
          </cell>
          <cell r="W96"/>
          <cell r="X96"/>
          <cell r="Y96">
            <v>0</v>
          </cell>
          <cell r="AC96">
            <v>0</v>
          </cell>
          <cell r="AD96"/>
          <cell r="AE96"/>
          <cell r="AF96"/>
          <cell r="AG96"/>
          <cell r="AH96"/>
          <cell r="AI96"/>
          <cell r="AJ96"/>
          <cell r="AK96"/>
          <cell r="AL96"/>
          <cell r="AM96"/>
          <cell r="AN96"/>
          <cell r="AO96"/>
          <cell r="AP96"/>
          <cell r="AQ96"/>
          <cell r="AS96">
            <v>0</v>
          </cell>
          <cell r="AT96"/>
          <cell r="AU96"/>
          <cell r="AV96"/>
          <cell r="AW96"/>
          <cell r="AX96"/>
          <cell r="AY96"/>
          <cell r="AZ96"/>
          <cell r="BA96"/>
          <cell r="BB96"/>
          <cell r="BC96"/>
          <cell r="BD96"/>
          <cell r="BE96"/>
          <cell r="BF96">
            <v>0</v>
          </cell>
          <cell r="BG96"/>
          <cell r="BH96"/>
          <cell r="BI96">
            <v>1123179</v>
          </cell>
          <cell r="BJ96">
            <v>177129</v>
          </cell>
          <cell r="BK96">
            <v>86005</v>
          </cell>
          <cell r="BL96">
            <v>86005</v>
          </cell>
          <cell r="BM96">
            <v>86005</v>
          </cell>
          <cell r="BN96">
            <v>86005</v>
          </cell>
          <cell r="BO96">
            <v>86005</v>
          </cell>
          <cell r="BP96">
            <v>86005</v>
          </cell>
          <cell r="BQ96">
            <v>86005</v>
          </cell>
          <cell r="BR96">
            <v>86005</v>
          </cell>
          <cell r="BS96">
            <v>86005</v>
          </cell>
          <cell r="BT96">
            <v>86005</v>
          </cell>
          <cell r="BU96">
            <v>86005</v>
          </cell>
          <cell r="BV96">
            <v>1123184</v>
          </cell>
        </row>
        <row r="97">
          <cell r="B97">
            <v>217</v>
          </cell>
          <cell r="C97" t="str">
            <v>ACADEMY</v>
          </cell>
          <cell r="D97" t="str">
            <v>Chelmondiston CEVCP School</v>
          </cell>
          <cell r="G97"/>
          <cell r="I97">
            <v>558103.01041756722</v>
          </cell>
          <cell r="J97"/>
          <cell r="K97"/>
          <cell r="L97"/>
          <cell r="M97"/>
          <cell r="N97"/>
          <cell r="O97"/>
          <cell r="P97"/>
          <cell r="Q97"/>
          <cell r="R97"/>
          <cell r="S97"/>
          <cell r="T97"/>
          <cell r="U97"/>
          <cell r="V97">
            <v>0</v>
          </cell>
          <cell r="W97"/>
          <cell r="X97"/>
          <cell r="Y97">
            <v>558103.01041756722</v>
          </cell>
          <cell r="AC97">
            <v>0</v>
          </cell>
          <cell r="AD97"/>
          <cell r="AE97"/>
          <cell r="AF97"/>
          <cell r="AG97"/>
          <cell r="AH97"/>
          <cell r="AI97"/>
          <cell r="AJ97"/>
          <cell r="AK97"/>
          <cell r="AL97"/>
          <cell r="AM97"/>
          <cell r="AN97"/>
          <cell r="AO97"/>
          <cell r="AP97">
            <v>0</v>
          </cell>
          <cell r="AQ97"/>
          <cell r="AS97">
            <v>0</v>
          </cell>
          <cell r="AT97"/>
          <cell r="AU97"/>
          <cell r="AV97"/>
          <cell r="AW97"/>
          <cell r="AX97"/>
          <cell r="AY97"/>
          <cell r="AZ97"/>
          <cell r="BA97"/>
          <cell r="BB97"/>
          <cell r="BC97"/>
          <cell r="BD97"/>
          <cell r="BE97"/>
          <cell r="BF97">
            <v>0</v>
          </cell>
          <cell r="BG97"/>
          <cell r="BH97"/>
          <cell r="BI97">
            <v>558103</v>
          </cell>
          <cell r="BJ97">
            <v>0</v>
          </cell>
          <cell r="BK97">
            <v>0</v>
          </cell>
          <cell r="BL97">
            <v>0</v>
          </cell>
          <cell r="BM97">
            <v>0</v>
          </cell>
          <cell r="BN97">
            <v>0</v>
          </cell>
          <cell r="BO97">
            <v>0</v>
          </cell>
          <cell r="BP97">
            <v>0</v>
          </cell>
          <cell r="BQ97">
            <v>0</v>
          </cell>
          <cell r="BR97">
            <v>0</v>
          </cell>
          <cell r="BS97">
            <v>0</v>
          </cell>
          <cell r="BT97">
            <v>0</v>
          </cell>
          <cell r="BU97">
            <v>0</v>
          </cell>
          <cell r="BV97">
            <v>0</v>
          </cell>
        </row>
        <row r="98">
          <cell r="B98">
            <v>219</v>
          </cell>
          <cell r="C98" t="str">
            <v>ACADEMY</v>
          </cell>
          <cell r="D98" t="str">
            <v>Claydon Primary School</v>
          </cell>
          <cell r="G98"/>
          <cell r="I98">
            <v>1923515</v>
          </cell>
          <cell r="J98"/>
          <cell r="K98"/>
          <cell r="L98"/>
          <cell r="M98"/>
          <cell r="N98"/>
          <cell r="O98"/>
          <cell r="P98"/>
          <cell r="Q98"/>
          <cell r="R98"/>
          <cell r="S98"/>
          <cell r="T98"/>
          <cell r="U98"/>
          <cell r="V98">
            <v>0</v>
          </cell>
          <cell r="W98"/>
          <cell r="X98"/>
          <cell r="Y98">
            <v>1923515</v>
          </cell>
          <cell r="AC98">
            <v>0</v>
          </cell>
          <cell r="AD98"/>
          <cell r="AE98"/>
          <cell r="AF98"/>
          <cell r="AG98"/>
          <cell r="AH98"/>
          <cell r="AI98"/>
          <cell r="AJ98"/>
          <cell r="AK98"/>
          <cell r="AL98"/>
          <cell r="AM98"/>
          <cell r="AN98"/>
          <cell r="AO98"/>
          <cell r="AP98">
            <v>0</v>
          </cell>
          <cell r="AQ98"/>
          <cell r="AS98">
            <v>0</v>
          </cell>
          <cell r="AT98"/>
          <cell r="AU98"/>
          <cell r="AV98"/>
          <cell r="AW98"/>
          <cell r="AX98"/>
          <cell r="AY98"/>
          <cell r="AZ98"/>
          <cell r="BA98"/>
          <cell r="BB98"/>
          <cell r="BC98"/>
          <cell r="BD98"/>
          <cell r="BE98"/>
          <cell r="BF98">
            <v>0</v>
          </cell>
          <cell r="BG98"/>
          <cell r="BH98"/>
          <cell r="BI98">
            <v>1923515</v>
          </cell>
          <cell r="BJ98">
            <v>0</v>
          </cell>
          <cell r="BK98">
            <v>0</v>
          </cell>
          <cell r="BL98">
            <v>0</v>
          </cell>
          <cell r="BM98">
            <v>0</v>
          </cell>
          <cell r="BN98">
            <v>0</v>
          </cell>
          <cell r="BO98">
            <v>0</v>
          </cell>
          <cell r="BP98">
            <v>0</v>
          </cell>
          <cell r="BQ98">
            <v>0</v>
          </cell>
          <cell r="BR98">
            <v>0</v>
          </cell>
          <cell r="BS98">
            <v>0</v>
          </cell>
          <cell r="BT98">
            <v>0</v>
          </cell>
          <cell r="BU98">
            <v>0</v>
          </cell>
          <cell r="BV98">
            <v>0</v>
          </cell>
        </row>
        <row r="99">
          <cell r="B99">
            <v>220</v>
          </cell>
          <cell r="C99">
            <v>0</v>
          </cell>
          <cell r="D99" t="str">
            <v>Copdock Primary School</v>
          </cell>
          <cell r="F99" t="str">
            <v>48708/1</v>
          </cell>
          <cell r="I99">
            <v>459477.0303286782</v>
          </cell>
          <cell r="J99">
            <v>70688.773896719722</v>
          </cell>
          <cell r="K99">
            <v>35344.386948359861</v>
          </cell>
          <cell r="L99">
            <v>35344.386948359861</v>
          </cell>
          <cell r="M99">
            <v>35344.386948359861</v>
          </cell>
          <cell r="N99">
            <v>35344.386948359861</v>
          </cell>
          <cell r="O99">
            <v>35344.386948359861</v>
          </cell>
          <cell r="P99">
            <v>35344.386948359861</v>
          </cell>
          <cell r="Q99">
            <v>35344.386948359861</v>
          </cell>
          <cell r="R99">
            <v>35344.386948359861</v>
          </cell>
          <cell r="S99">
            <v>35344.386948359861</v>
          </cell>
          <cell r="T99">
            <v>35344.386948359861</v>
          </cell>
          <cell r="U99">
            <v>35344.386948359861</v>
          </cell>
          <cell r="V99">
            <v>459477.03032867808</v>
          </cell>
          <cell r="W99"/>
          <cell r="X99"/>
          <cell r="Y99">
            <v>0</v>
          </cell>
          <cell r="AC99">
            <v>0</v>
          </cell>
          <cell r="AD99"/>
          <cell r="AE99"/>
          <cell r="AF99"/>
          <cell r="AG99"/>
          <cell r="AH99"/>
          <cell r="AI99"/>
          <cell r="AJ99"/>
          <cell r="AK99"/>
          <cell r="AL99"/>
          <cell r="AM99"/>
          <cell r="AN99"/>
          <cell r="AO99"/>
          <cell r="AP99"/>
          <cell r="AQ99"/>
          <cell r="AS99">
            <v>0</v>
          </cell>
          <cell r="AT99"/>
          <cell r="AU99"/>
          <cell r="AV99"/>
          <cell r="AW99"/>
          <cell r="AX99"/>
          <cell r="AY99"/>
          <cell r="AZ99"/>
          <cell r="BA99"/>
          <cell r="BB99"/>
          <cell r="BC99"/>
          <cell r="BD99"/>
          <cell r="BE99"/>
          <cell r="BF99">
            <v>0</v>
          </cell>
          <cell r="BG99"/>
          <cell r="BH99"/>
          <cell r="BI99">
            <v>459477</v>
          </cell>
          <cell r="BJ99">
            <v>71917</v>
          </cell>
          <cell r="BK99">
            <v>35233</v>
          </cell>
          <cell r="BL99">
            <v>35233</v>
          </cell>
          <cell r="BM99">
            <v>35233</v>
          </cell>
          <cell r="BN99">
            <v>35233</v>
          </cell>
          <cell r="BO99">
            <v>35233</v>
          </cell>
          <cell r="BP99">
            <v>35233</v>
          </cell>
          <cell r="BQ99">
            <v>35233</v>
          </cell>
          <cell r="BR99">
            <v>35233</v>
          </cell>
          <cell r="BS99">
            <v>35233</v>
          </cell>
          <cell r="BT99">
            <v>35233</v>
          </cell>
          <cell r="BU99">
            <v>35233</v>
          </cell>
          <cell r="BV99">
            <v>459480</v>
          </cell>
        </row>
        <row r="100">
          <cell r="B100">
            <v>223</v>
          </cell>
          <cell r="C100">
            <v>0</v>
          </cell>
          <cell r="D100" t="str">
            <v>East Bergholt CEVCP School</v>
          </cell>
          <cell r="F100" t="str">
            <v>36883/1</v>
          </cell>
          <cell r="I100">
            <v>839205.18</v>
          </cell>
          <cell r="J100">
            <v>129108.48923076924</v>
          </cell>
          <cell r="K100">
            <v>64554.244615384618</v>
          </cell>
          <cell r="L100">
            <v>64554.244615384618</v>
          </cell>
          <cell r="M100">
            <v>64554.244615384618</v>
          </cell>
          <cell r="N100">
            <v>64554.244615384618</v>
          </cell>
          <cell r="O100">
            <v>64554.244615384618</v>
          </cell>
          <cell r="P100">
            <v>64554.244615384618</v>
          </cell>
          <cell r="Q100">
            <v>64554.244615384618</v>
          </cell>
          <cell r="R100">
            <v>64554.244615384618</v>
          </cell>
          <cell r="S100">
            <v>64554.244615384618</v>
          </cell>
          <cell r="T100">
            <v>64554.244615384618</v>
          </cell>
          <cell r="U100">
            <v>64554.244615384618</v>
          </cell>
          <cell r="V100">
            <v>839205.18</v>
          </cell>
          <cell r="W100"/>
          <cell r="X100"/>
          <cell r="Y100">
            <v>0</v>
          </cell>
          <cell r="AC100">
            <v>0</v>
          </cell>
          <cell r="AD100"/>
          <cell r="AE100"/>
          <cell r="AF100"/>
          <cell r="AG100"/>
          <cell r="AH100"/>
          <cell r="AI100"/>
          <cell r="AJ100"/>
          <cell r="AK100"/>
          <cell r="AL100"/>
          <cell r="AM100"/>
          <cell r="AN100"/>
          <cell r="AO100"/>
          <cell r="AP100"/>
          <cell r="AQ100"/>
          <cell r="AS100">
            <v>0</v>
          </cell>
          <cell r="AT100"/>
          <cell r="AU100"/>
          <cell r="AV100"/>
          <cell r="AW100"/>
          <cell r="AX100"/>
          <cell r="AY100"/>
          <cell r="AZ100"/>
          <cell r="BA100"/>
          <cell r="BB100"/>
          <cell r="BC100"/>
          <cell r="BD100"/>
          <cell r="BE100"/>
          <cell r="BF100">
            <v>0</v>
          </cell>
          <cell r="BG100"/>
          <cell r="BH100"/>
          <cell r="BI100">
            <v>839205</v>
          </cell>
          <cell r="BJ100">
            <v>131853</v>
          </cell>
          <cell r="BK100">
            <v>64305</v>
          </cell>
          <cell r="BL100">
            <v>64305</v>
          </cell>
          <cell r="BM100">
            <v>64305</v>
          </cell>
          <cell r="BN100">
            <v>64305</v>
          </cell>
          <cell r="BO100">
            <v>64305</v>
          </cell>
          <cell r="BP100">
            <v>64305</v>
          </cell>
          <cell r="BQ100">
            <v>64305</v>
          </cell>
          <cell r="BR100">
            <v>64305</v>
          </cell>
          <cell r="BS100">
            <v>64305</v>
          </cell>
          <cell r="BT100">
            <v>64305</v>
          </cell>
          <cell r="BU100">
            <v>64305</v>
          </cell>
          <cell r="BV100">
            <v>839208</v>
          </cell>
        </row>
        <row r="101">
          <cell r="B101">
            <v>224</v>
          </cell>
          <cell r="C101" t="str">
            <v>ACADEMY</v>
          </cell>
          <cell r="D101" t="str">
            <v>Elmsett CEVCP School</v>
          </cell>
          <cell r="G101"/>
          <cell r="I101">
            <v>393435.12777999998</v>
          </cell>
          <cell r="J101"/>
          <cell r="K101"/>
          <cell r="L101"/>
          <cell r="M101"/>
          <cell r="N101"/>
          <cell r="O101"/>
          <cell r="P101"/>
          <cell r="Q101"/>
          <cell r="R101"/>
          <cell r="S101"/>
          <cell r="T101"/>
          <cell r="U101"/>
          <cell r="V101">
            <v>0</v>
          </cell>
          <cell r="W101"/>
          <cell r="X101"/>
          <cell r="Y101">
            <v>393435.12777999998</v>
          </cell>
          <cell r="AC101">
            <v>0</v>
          </cell>
          <cell r="AD101"/>
          <cell r="AE101"/>
          <cell r="AF101"/>
          <cell r="AG101"/>
          <cell r="AH101"/>
          <cell r="AI101"/>
          <cell r="AJ101"/>
          <cell r="AK101"/>
          <cell r="AL101"/>
          <cell r="AM101"/>
          <cell r="AN101"/>
          <cell r="AO101"/>
          <cell r="AP101"/>
          <cell r="AQ101"/>
          <cell r="AS101">
            <v>0</v>
          </cell>
          <cell r="AT101"/>
          <cell r="AU101"/>
          <cell r="AV101"/>
          <cell r="AW101"/>
          <cell r="AX101"/>
          <cell r="AY101"/>
          <cell r="AZ101"/>
          <cell r="BA101"/>
          <cell r="BB101"/>
          <cell r="BC101"/>
          <cell r="BD101"/>
          <cell r="BE101"/>
          <cell r="BF101">
            <v>0</v>
          </cell>
          <cell r="BG101"/>
          <cell r="BH101"/>
          <cell r="BI101">
            <v>393435</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row>
        <row r="102">
          <cell r="B102">
            <v>225</v>
          </cell>
          <cell r="C102" t="str">
            <v>ACADEMY</v>
          </cell>
          <cell r="D102" t="str">
            <v>Eyke CEVCP School</v>
          </cell>
          <cell r="G102"/>
          <cell r="H102"/>
          <cell r="I102">
            <v>532921.34501096746</v>
          </cell>
          <cell r="J102"/>
          <cell r="K102"/>
          <cell r="L102"/>
          <cell r="M102"/>
          <cell r="N102"/>
          <cell r="O102"/>
          <cell r="P102"/>
          <cell r="Q102"/>
          <cell r="R102"/>
          <cell r="S102"/>
          <cell r="T102"/>
          <cell r="U102"/>
          <cell r="V102">
            <v>0</v>
          </cell>
          <cell r="W102"/>
          <cell r="X102"/>
          <cell r="Y102">
            <v>532921.34501096746</v>
          </cell>
          <cell r="AC102">
            <v>0</v>
          </cell>
          <cell r="AD102"/>
          <cell r="AE102"/>
          <cell r="AF102"/>
          <cell r="AG102"/>
          <cell r="AH102"/>
          <cell r="AI102"/>
          <cell r="AJ102"/>
          <cell r="AK102"/>
          <cell r="AL102"/>
          <cell r="AM102"/>
          <cell r="AN102"/>
          <cell r="AO102"/>
          <cell r="AP102">
            <v>0</v>
          </cell>
          <cell r="AQ102"/>
          <cell r="AS102">
            <v>0</v>
          </cell>
          <cell r="AT102"/>
          <cell r="AU102"/>
          <cell r="AV102"/>
          <cell r="AW102"/>
          <cell r="AX102"/>
          <cell r="AY102"/>
          <cell r="AZ102"/>
          <cell r="BA102"/>
          <cell r="BB102"/>
          <cell r="BC102"/>
          <cell r="BD102"/>
          <cell r="BE102"/>
          <cell r="BF102">
            <v>0</v>
          </cell>
          <cell r="BG102"/>
          <cell r="BH102"/>
          <cell r="BI102">
            <v>532921</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row>
        <row r="103">
          <cell r="B103">
            <v>228</v>
          </cell>
          <cell r="C103" t="str">
            <v>ACADEMY</v>
          </cell>
          <cell r="D103" t="str">
            <v>Causton Junior School</v>
          </cell>
          <cell r="G103"/>
          <cell r="H103"/>
          <cell r="I103">
            <v>991580.35227681708</v>
          </cell>
          <cell r="J103"/>
          <cell r="K103"/>
          <cell r="L103"/>
          <cell r="M103"/>
          <cell r="N103"/>
          <cell r="O103"/>
          <cell r="P103"/>
          <cell r="Q103"/>
          <cell r="R103"/>
          <cell r="S103"/>
          <cell r="T103"/>
          <cell r="U103"/>
          <cell r="V103">
            <v>0</v>
          </cell>
          <cell r="W103"/>
          <cell r="X103"/>
          <cell r="Y103">
            <v>991580.35227681708</v>
          </cell>
          <cell r="AC103">
            <v>0</v>
          </cell>
          <cell r="AD103"/>
          <cell r="AE103"/>
          <cell r="AF103"/>
          <cell r="AG103"/>
          <cell r="AH103"/>
          <cell r="AI103"/>
          <cell r="AJ103"/>
          <cell r="AK103"/>
          <cell r="AL103"/>
          <cell r="AM103"/>
          <cell r="AN103"/>
          <cell r="AO103"/>
          <cell r="AP103">
            <v>0</v>
          </cell>
          <cell r="AQ103">
            <v>0</v>
          </cell>
          <cell r="AS103">
            <v>0</v>
          </cell>
          <cell r="AT103"/>
          <cell r="AU103"/>
          <cell r="AV103"/>
          <cell r="AW103"/>
          <cell r="AX103"/>
          <cell r="AY103"/>
          <cell r="AZ103"/>
          <cell r="BA103"/>
          <cell r="BB103"/>
          <cell r="BC103"/>
          <cell r="BD103"/>
          <cell r="BE103"/>
          <cell r="BF103">
            <v>0</v>
          </cell>
          <cell r="BG103"/>
          <cell r="BH103"/>
          <cell r="BI103">
            <v>991580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row>
        <row r="104">
          <cell r="B104">
            <v>229</v>
          </cell>
          <cell r="C104">
            <v>0</v>
          </cell>
          <cell r="D104" t="str">
            <v>Colneis Junior School</v>
          </cell>
          <cell r="F104" t="str">
            <v>3214/1</v>
          </cell>
          <cell r="G104"/>
          <cell r="H104"/>
          <cell r="I104">
            <v>1508873.96</v>
          </cell>
          <cell r="J104">
            <v>232134.45538461537</v>
          </cell>
          <cell r="K104">
            <v>116067.22769230769</v>
          </cell>
          <cell r="L104">
            <v>116067.22769230769</v>
          </cell>
          <cell r="M104">
            <v>116067.22769230769</v>
          </cell>
          <cell r="N104">
            <v>116067.22769230769</v>
          </cell>
          <cell r="O104">
            <v>116067.22769230769</v>
          </cell>
          <cell r="P104">
            <v>116067.22769230769</v>
          </cell>
          <cell r="Q104">
            <v>116067.22769230769</v>
          </cell>
          <cell r="R104">
            <v>116067.22769230769</v>
          </cell>
          <cell r="S104">
            <v>116067.22769230769</v>
          </cell>
          <cell r="T104">
            <v>116067.22769230769</v>
          </cell>
          <cell r="U104">
            <v>116067.22769230769</v>
          </cell>
          <cell r="V104">
            <v>1508873.96</v>
          </cell>
          <cell r="W104"/>
          <cell r="X104"/>
          <cell r="Y104">
            <v>0</v>
          </cell>
          <cell r="AC104">
            <v>0</v>
          </cell>
          <cell r="AD104"/>
          <cell r="AE104"/>
          <cell r="AF104"/>
          <cell r="AG104"/>
          <cell r="AH104"/>
          <cell r="AI104"/>
          <cell r="AJ104"/>
          <cell r="AK104"/>
          <cell r="AL104"/>
          <cell r="AM104"/>
          <cell r="AN104"/>
          <cell r="AO104"/>
          <cell r="AP104"/>
          <cell r="AQ104"/>
          <cell r="AS104">
            <v>0</v>
          </cell>
          <cell r="AT104"/>
          <cell r="AU104"/>
          <cell r="AV104"/>
          <cell r="AW104"/>
          <cell r="AX104"/>
          <cell r="AY104"/>
          <cell r="AZ104"/>
          <cell r="BA104"/>
          <cell r="BB104"/>
          <cell r="BC104"/>
          <cell r="BD104"/>
          <cell r="BE104"/>
          <cell r="BF104">
            <v>0</v>
          </cell>
          <cell r="BG104"/>
          <cell r="BH104"/>
          <cell r="BI104">
            <v>1508874</v>
          </cell>
          <cell r="BJ104">
            <v>235973</v>
          </cell>
          <cell r="BK104">
            <v>115718</v>
          </cell>
          <cell r="BL104">
            <v>115718</v>
          </cell>
          <cell r="BM104">
            <v>115718</v>
          </cell>
          <cell r="BN104">
            <v>115718</v>
          </cell>
          <cell r="BO104">
            <v>115718</v>
          </cell>
          <cell r="BP104">
            <v>115718</v>
          </cell>
          <cell r="BQ104">
            <v>115718</v>
          </cell>
          <cell r="BR104">
            <v>115718</v>
          </cell>
          <cell r="BS104">
            <v>115718</v>
          </cell>
          <cell r="BT104">
            <v>115718</v>
          </cell>
          <cell r="BU104">
            <v>115718</v>
          </cell>
          <cell r="BV104">
            <v>1508871</v>
          </cell>
        </row>
        <row r="105">
          <cell r="B105">
            <v>230</v>
          </cell>
          <cell r="C105">
            <v>0</v>
          </cell>
          <cell r="D105" t="str">
            <v>Fairfield Infant School</v>
          </cell>
          <cell r="F105" t="str">
            <v>60241/1</v>
          </cell>
          <cell r="G105"/>
          <cell r="H105"/>
          <cell r="I105">
            <v>1106922.7403063353</v>
          </cell>
          <cell r="J105">
            <v>170295.80620097465</v>
          </cell>
          <cell r="K105">
            <v>85147.903100487325</v>
          </cell>
          <cell r="L105">
            <v>85147.903100487325</v>
          </cell>
          <cell r="M105">
            <v>85147.903100487325</v>
          </cell>
          <cell r="N105">
            <v>85147.903100487325</v>
          </cell>
          <cell r="O105">
            <v>85147.903100487325</v>
          </cell>
          <cell r="P105">
            <v>85147.903100487325</v>
          </cell>
          <cell r="Q105">
            <v>85147.903100487325</v>
          </cell>
          <cell r="R105">
            <v>85147.903100487325</v>
          </cell>
          <cell r="S105">
            <v>85147.903100487325</v>
          </cell>
          <cell r="T105">
            <v>85147.903100487325</v>
          </cell>
          <cell r="U105">
            <v>85147.903100487325</v>
          </cell>
          <cell r="V105">
            <v>1106922.7403063353</v>
          </cell>
          <cell r="W105"/>
          <cell r="X105"/>
          <cell r="Y105">
            <v>0</v>
          </cell>
          <cell r="AC105">
            <v>0</v>
          </cell>
          <cell r="AD105"/>
          <cell r="AE105"/>
          <cell r="AF105"/>
          <cell r="AG105"/>
          <cell r="AH105"/>
          <cell r="AI105"/>
          <cell r="AJ105"/>
          <cell r="AK105"/>
          <cell r="AL105"/>
          <cell r="AM105"/>
          <cell r="AN105"/>
          <cell r="AO105"/>
          <cell r="AP105"/>
          <cell r="AQ105"/>
          <cell r="AS105">
            <v>0</v>
          </cell>
          <cell r="AT105"/>
          <cell r="AU105"/>
          <cell r="AV105"/>
          <cell r="AW105"/>
          <cell r="AX105"/>
          <cell r="AY105"/>
          <cell r="AZ105"/>
          <cell r="BA105"/>
          <cell r="BB105"/>
          <cell r="BC105"/>
          <cell r="BD105"/>
          <cell r="BE105"/>
          <cell r="BF105">
            <v>0</v>
          </cell>
          <cell r="BG105"/>
          <cell r="BH105"/>
          <cell r="BI105">
            <v>1106923</v>
          </cell>
          <cell r="BJ105">
            <v>173923</v>
          </cell>
          <cell r="BK105">
            <v>84818</v>
          </cell>
          <cell r="BL105">
            <v>84818</v>
          </cell>
          <cell r="BM105">
            <v>84818</v>
          </cell>
          <cell r="BN105">
            <v>84818</v>
          </cell>
          <cell r="BO105">
            <v>84818</v>
          </cell>
          <cell r="BP105">
            <v>84818</v>
          </cell>
          <cell r="BQ105">
            <v>84818</v>
          </cell>
          <cell r="BR105">
            <v>84818</v>
          </cell>
          <cell r="BS105">
            <v>84818</v>
          </cell>
          <cell r="BT105">
            <v>84818</v>
          </cell>
          <cell r="BU105">
            <v>84818</v>
          </cell>
          <cell r="BV105">
            <v>1106921</v>
          </cell>
        </row>
        <row r="106">
          <cell r="B106">
            <v>231</v>
          </cell>
          <cell r="C106" t="str">
            <v>ACADEMY</v>
          </cell>
          <cell r="D106" t="str">
            <v>Grange Community Primary School</v>
          </cell>
          <cell r="G106"/>
          <cell r="I106">
            <v>808824.51274635538</v>
          </cell>
          <cell r="J106"/>
          <cell r="K106"/>
          <cell r="L106"/>
          <cell r="M106"/>
          <cell r="N106"/>
          <cell r="O106"/>
          <cell r="P106"/>
          <cell r="Q106"/>
          <cell r="R106"/>
          <cell r="S106"/>
          <cell r="T106"/>
          <cell r="U106"/>
          <cell r="V106">
            <v>0</v>
          </cell>
          <cell r="W106"/>
          <cell r="X106"/>
          <cell r="Y106">
            <v>808824.51274635538</v>
          </cell>
          <cell r="AC106">
            <v>0</v>
          </cell>
          <cell r="AD106"/>
          <cell r="AE106"/>
          <cell r="AF106"/>
          <cell r="AG106"/>
          <cell r="AH106"/>
          <cell r="AI106"/>
          <cell r="AJ106"/>
          <cell r="AK106"/>
          <cell r="AL106"/>
          <cell r="AM106"/>
          <cell r="AN106"/>
          <cell r="AO106"/>
          <cell r="AP106">
            <v>0</v>
          </cell>
          <cell r="AQ106"/>
          <cell r="AS106">
            <v>0</v>
          </cell>
          <cell r="AT106"/>
          <cell r="AU106"/>
          <cell r="AV106"/>
          <cell r="AW106"/>
          <cell r="AX106"/>
          <cell r="AY106"/>
          <cell r="AZ106"/>
          <cell r="BA106"/>
          <cell r="BB106"/>
          <cell r="BC106"/>
          <cell r="BD106"/>
          <cell r="BE106"/>
          <cell r="BF106">
            <v>0</v>
          </cell>
          <cell r="BG106"/>
          <cell r="BH106"/>
          <cell r="BI106">
            <v>808825</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row>
        <row r="107">
          <cell r="B107">
            <v>232</v>
          </cell>
          <cell r="C107">
            <v>0</v>
          </cell>
          <cell r="D107" t="str">
            <v>Kingsfleet Primary School</v>
          </cell>
          <cell r="F107" t="str">
            <v>3270/1</v>
          </cell>
          <cell r="I107">
            <v>841976.91055007442</v>
          </cell>
          <cell r="J107">
            <v>129534.90931539607</v>
          </cell>
          <cell r="K107">
            <v>64767.454657698036</v>
          </cell>
          <cell r="L107">
            <v>64767.454657698036</v>
          </cell>
          <cell r="M107">
            <v>64767.454657698036</v>
          </cell>
          <cell r="N107">
            <v>64767.454657698036</v>
          </cell>
          <cell r="O107">
            <v>64767.454657698036</v>
          </cell>
          <cell r="P107">
            <v>64767.454657698036</v>
          </cell>
          <cell r="Q107">
            <v>64767.454657698036</v>
          </cell>
          <cell r="R107">
            <v>64767.454657698036</v>
          </cell>
          <cell r="S107">
            <v>64767.454657698036</v>
          </cell>
          <cell r="T107">
            <v>64767.454657698036</v>
          </cell>
          <cell r="U107">
            <v>64767.454657698036</v>
          </cell>
          <cell r="V107">
            <v>841976.91055007454</v>
          </cell>
          <cell r="W107"/>
          <cell r="X107"/>
          <cell r="Y107">
            <v>0</v>
          </cell>
          <cell r="AC107">
            <v>0</v>
          </cell>
          <cell r="AD107"/>
          <cell r="AE107"/>
          <cell r="AF107"/>
          <cell r="AG107"/>
          <cell r="AH107"/>
          <cell r="AI107"/>
          <cell r="AJ107"/>
          <cell r="AK107"/>
          <cell r="AL107"/>
          <cell r="AM107"/>
          <cell r="AN107"/>
          <cell r="AO107"/>
          <cell r="AP107"/>
          <cell r="AQ107"/>
          <cell r="AS107">
            <v>0</v>
          </cell>
          <cell r="AT107"/>
          <cell r="AU107"/>
          <cell r="AV107"/>
          <cell r="AW107"/>
          <cell r="AX107"/>
          <cell r="AY107"/>
          <cell r="AZ107"/>
          <cell r="BA107"/>
          <cell r="BB107"/>
          <cell r="BC107"/>
          <cell r="BD107"/>
          <cell r="BE107"/>
          <cell r="BF107">
            <v>0</v>
          </cell>
          <cell r="BG107"/>
          <cell r="BH107"/>
          <cell r="BI107">
            <v>841977</v>
          </cell>
          <cell r="BJ107">
            <v>132548</v>
          </cell>
          <cell r="BK107">
            <v>64494</v>
          </cell>
          <cell r="BL107">
            <v>64494</v>
          </cell>
          <cell r="BM107">
            <v>64494</v>
          </cell>
          <cell r="BN107">
            <v>64494</v>
          </cell>
          <cell r="BO107">
            <v>64494</v>
          </cell>
          <cell r="BP107">
            <v>64494</v>
          </cell>
          <cell r="BQ107">
            <v>64494</v>
          </cell>
          <cell r="BR107">
            <v>64494</v>
          </cell>
          <cell r="BS107">
            <v>64494</v>
          </cell>
          <cell r="BT107">
            <v>64494</v>
          </cell>
          <cell r="BU107">
            <v>64494</v>
          </cell>
          <cell r="BV107">
            <v>841982</v>
          </cell>
        </row>
        <row r="108">
          <cell r="B108">
            <v>233</v>
          </cell>
          <cell r="C108" t="str">
            <v>ACADEMY</v>
          </cell>
          <cell r="D108" t="str">
            <v>Langer Primary School</v>
          </cell>
          <cell r="I108">
            <v>721017.94019806548</v>
          </cell>
          <cell r="J108"/>
          <cell r="K108"/>
          <cell r="L108"/>
          <cell r="M108"/>
          <cell r="N108"/>
          <cell r="O108"/>
          <cell r="P108"/>
          <cell r="Q108"/>
          <cell r="R108"/>
          <cell r="S108"/>
          <cell r="T108"/>
          <cell r="U108"/>
          <cell r="V108">
            <v>0</v>
          </cell>
          <cell r="W108"/>
          <cell r="X108"/>
          <cell r="Y108">
            <v>721017.94019806548</v>
          </cell>
          <cell r="AC108">
            <v>0</v>
          </cell>
          <cell r="AD108"/>
          <cell r="AE108"/>
          <cell r="AF108"/>
          <cell r="AG108"/>
          <cell r="AH108"/>
          <cell r="AI108"/>
          <cell r="AJ108"/>
          <cell r="AK108"/>
          <cell r="AL108"/>
          <cell r="AM108"/>
          <cell r="AN108"/>
          <cell r="AO108"/>
          <cell r="AP108">
            <v>0</v>
          </cell>
          <cell r="AQ108"/>
          <cell r="AS108">
            <v>0</v>
          </cell>
          <cell r="AT108"/>
          <cell r="AU108"/>
          <cell r="AV108"/>
          <cell r="AW108"/>
          <cell r="AX108"/>
          <cell r="AY108"/>
          <cell r="AZ108"/>
          <cell r="BA108"/>
          <cell r="BB108"/>
          <cell r="BC108"/>
          <cell r="BD108"/>
          <cell r="BE108"/>
          <cell r="BF108">
            <v>0</v>
          </cell>
          <cell r="BH108"/>
          <cell r="BI108">
            <v>721018</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row>
        <row r="109">
          <cell r="B109">
            <v>234</v>
          </cell>
          <cell r="C109" t="str">
            <v>ACADEMY</v>
          </cell>
          <cell r="D109" t="str">
            <v>Maidstone Infant School</v>
          </cell>
          <cell r="G109"/>
          <cell r="I109">
            <v>521271.26606769994</v>
          </cell>
          <cell r="J109"/>
          <cell r="K109"/>
          <cell r="L109"/>
          <cell r="M109"/>
          <cell r="N109"/>
          <cell r="O109"/>
          <cell r="P109"/>
          <cell r="Q109"/>
          <cell r="R109"/>
          <cell r="S109"/>
          <cell r="T109"/>
          <cell r="U109"/>
          <cell r="V109">
            <v>0</v>
          </cell>
          <cell r="W109"/>
          <cell r="X109"/>
          <cell r="Y109">
            <v>521271.26606769994</v>
          </cell>
          <cell r="AC109">
            <v>0</v>
          </cell>
          <cell r="AD109"/>
          <cell r="AE109"/>
          <cell r="AF109"/>
          <cell r="AG109"/>
          <cell r="AH109"/>
          <cell r="AI109"/>
          <cell r="AJ109"/>
          <cell r="AK109"/>
          <cell r="AL109"/>
          <cell r="AM109"/>
          <cell r="AN109"/>
          <cell r="AO109"/>
          <cell r="AP109">
            <v>0</v>
          </cell>
          <cell r="AQ109">
            <v>0</v>
          </cell>
          <cell r="AS109">
            <v>0</v>
          </cell>
          <cell r="AT109"/>
          <cell r="AU109"/>
          <cell r="AV109"/>
          <cell r="AW109"/>
          <cell r="AX109"/>
          <cell r="AY109"/>
          <cell r="AZ109"/>
          <cell r="BA109"/>
          <cell r="BB109"/>
          <cell r="BC109"/>
          <cell r="BD109"/>
          <cell r="BE109"/>
          <cell r="BF109">
            <v>0</v>
          </cell>
          <cell r="BG109"/>
          <cell r="BH109"/>
          <cell r="BI109">
            <v>521271</v>
          </cell>
          <cell r="BJ109">
            <v>0</v>
          </cell>
          <cell r="BK109">
            <v>0</v>
          </cell>
          <cell r="BL109">
            <v>0</v>
          </cell>
          <cell r="BM109">
            <v>0</v>
          </cell>
          <cell r="BN109">
            <v>0</v>
          </cell>
          <cell r="BO109">
            <v>0</v>
          </cell>
          <cell r="BP109">
            <v>0</v>
          </cell>
          <cell r="BQ109">
            <v>0</v>
          </cell>
          <cell r="BR109">
            <v>0</v>
          </cell>
          <cell r="BS109">
            <v>0</v>
          </cell>
          <cell r="BT109">
            <v>0</v>
          </cell>
          <cell r="BU109">
            <v>0</v>
          </cell>
          <cell r="BV109">
            <v>0</v>
          </cell>
        </row>
        <row r="110">
          <cell r="B110">
            <v>237</v>
          </cell>
          <cell r="C110">
            <v>0</v>
          </cell>
          <cell r="D110" t="str">
            <v>Grundisburgh Primary School</v>
          </cell>
          <cell r="F110" t="str">
            <v>36887/1</v>
          </cell>
          <cell r="G110"/>
          <cell r="I110">
            <v>699140.00941954192</v>
          </cell>
          <cell r="J110">
            <v>107560.00144916029</v>
          </cell>
          <cell r="K110">
            <v>53780.000724580146</v>
          </cell>
          <cell r="L110">
            <v>53780.000724580146</v>
          </cell>
          <cell r="M110">
            <v>53780.000724580146</v>
          </cell>
          <cell r="N110">
            <v>53780.000724580146</v>
          </cell>
          <cell r="O110">
            <v>53780.000724580146</v>
          </cell>
          <cell r="P110">
            <v>53780.000724580146</v>
          </cell>
          <cell r="Q110">
            <v>53780.000724580146</v>
          </cell>
          <cell r="R110">
            <v>53780.000724580146</v>
          </cell>
          <cell r="S110">
            <v>53780.000724580146</v>
          </cell>
          <cell r="T110">
            <v>53780.000724580146</v>
          </cell>
          <cell r="U110">
            <v>53780.000724580146</v>
          </cell>
          <cell r="V110">
            <v>699140.00941954192</v>
          </cell>
          <cell r="W110"/>
          <cell r="X110"/>
          <cell r="Y110">
            <v>0</v>
          </cell>
          <cell r="AC110">
            <v>0</v>
          </cell>
          <cell r="AD110"/>
          <cell r="AE110"/>
          <cell r="AF110"/>
          <cell r="AG110"/>
          <cell r="AH110"/>
          <cell r="AI110"/>
          <cell r="AJ110"/>
          <cell r="AK110"/>
          <cell r="AL110"/>
          <cell r="AM110"/>
          <cell r="AN110"/>
          <cell r="AO110"/>
          <cell r="AP110"/>
          <cell r="AQ110"/>
          <cell r="AS110">
            <v>0</v>
          </cell>
          <cell r="AT110"/>
          <cell r="AU110"/>
          <cell r="AV110"/>
          <cell r="AW110"/>
          <cell r="AX110"/>
          <cell r="AY110"/>
          <cell r="AZ110"/>
          <cell r="BA110"/>
          <cell r="BB110"/>
          <cell r="BC110"/>
          <cell r="BD110"/>
          <cell r="BE110"/>
          <cell r="BF110">
            <v>0</v>
          </cell>
          <cell r="BG110"/>
          <cell r="BH110"/>
          <cell r="BI110">
            <v>699140</v>
          </cell>
          <cell r="BJ110">
            <v>110765</v>
          </cell>
          <cell r="BK110">
            <v>53489</v>
          </cell>
          <cell r="BL110">
            <v>53489</v>
          </cell>
          <cell r="BM110">
            <v>53489</v>
          </cell>
          <cell r="BN110">
            <v>53489</v>
          </cell>
          <cell r="BO110">
            <v>53489</v>
          </cell>
          <cell r="BP110">
            <v>53489</v>
          </cell>
          <cell r="BQ110">
            <v>53489</v>
          </cell>
          <cell r="BR110">
            <v>53489</v>
          </cell>
          <cell r="BS110">
            <v>53489</v>
          </cell>
          <cell r="BT110">
            <v>53489</v>
          </cell>
          <cell r="BU110">
            <v>53489</v>
          </cell>
          <cell r="BV110">
            <v>699144</v>
          </cell>
        </row>
        <row r="111">
          <cell r="B111">
            <v>238</v>
          </cell>
          <cell r="C111">
            <v>0</v>
          </cell>
          <cell r="D111" t="str">
            <v>Beaumont Community Primary School</v>
          </cell>
          <cell r="F111" t="str">
            <v>88603/1</v>
          </cell>
          <cell r="I111">
            <v>533933.30002481479</v>
          </cell>
          <cell r="J111">
            <v>82143.584619202273</v>
          </cell>
          <cell r="K111">
            <v>41071.792309601136</v>
          </cell>
          <cell r="L111">
            <v>41071.792309601136</v>
          </cell>
          <cell r="M111">
            <v>41071.792309601136</v>
          </cell>
          <cell r="N111">
            <v>41071.792309601136</v>
          </cell>
          <cell r="O111">
            <v>41071.792309601136</v>
          </cell>
          <cell r="P111">
            <v>41071.792309601136</v>
          </cell>
          <cell r="Q111">
            <v>41071.792309601136</v>
          </cell>
          <cell r="R111">
            <v>41071.792309601136</v>
          </cell>
          <cell r="S111">
            <v>41071.792309601136</v>
          </cell>
          <cell r="T111">
            <v>41071.792309601136</v>
          </cell>
          <cell r="U111">
            <v>41071.792309601136</v>
          </cell>
          <cell r="V111">
            <v>533933.3000248149</v>
          </cell>
          <cell r="W111"/>
          <cell r="X111"/>
          <cell r="Y111">
            <v>0</v>
          </cell>
          <cell r="AC111">
            <v>0</v>
          </cell>
          <cell r="AD111"/>
          <cell r="AE111"/>
          <cell r="AF111"/>
          <cell r="AG111"/>
          <cell r="AH111"/>
          <cell r="AI111"/>
          <cell r="AJ111"/>
          <cell r="AK111"/>
          <cell r="AL111"/>
          <cell r="AM111"/>
          <cell r="AN111"/>
          <cell r="AO111"/>
          <cell r="AP111"/>
          <cell r="AQ111"/>
          <cell r="AS111">
            <v>0</v>
          </cell>
          <cell r="AT111"/>
          <cell r="AU111"/>
          <cell r="AV111"/>
          <cell r="AW111"/>
          <cell r="AX111"/>
          <cell r="AY111"/>
          <cell r="AZ111"/>
          <cell r="BA111"/>
          <cell r="BB111"/>
          <cell r="BC111"/>
          <cell r="BD111"/>
          <cell r="BE111"/>
          <cell r="BF111">
            <v>0</v>
          </cell>
          <cell r="BG111"/>
          <cell r="BH111"/>
          <cell r="BI111">
            <v>533933</v>
          </cell>
          <cell r="BJ111">
            <v>85790</v>
          </cell>
          <cell r="BK111">
            <v>40740</v>
          </cell>
          <cell r="BL111">
            <v>40740</v>
          </cell>
          <cell r="BM111">
            <v>40740</v>
          </cell>
          <cell r="BN111">
            <v>40740</v>
          </cell>
          <cell r="BO111">
            <v>40740</v>
          </cell>
          <cell r="BP111">
            <v>40740</v>
          </cell>
          <cell r="BQ111">
            <v>40740</v>
          </cell>
          <cell r="BR111">
            <v>40740</v>
          </cell>
          <cell r="BS111">
            <v>40740</v>
          </cell>
          <cell r="BT111">
            <v>40740</v>
          </cell>
          <cell r="BU111">
            <v>40740</v>
          </cell>
          <cell r="BV111">
            <v>533930</v>
          </cell>
        </row>
        <row r="112">
          <cell r="B112">
            <v>239</v>
          </cell>
          <cell r="C112">
            <v>0</v>
          </cell>
          <cell r="D112" t="str">
            <v>Hadleigh Community Primary School</v>
          </cell>
          <cell r="F112" t="str">
            <v>3245/1</v>
          </cell>
          <cell r="I112">
            <v>2025959.98</v>
          </cell>
          <cell r="J112">
            <v>311686.15076923079</v>
          </cell>
          <cell r="K112">
            <v>155843.0753846154</v>
          </cell>
          <cell r="L112">
            <v>155843.0753846154</v>
          </cell>
          <cell r="M112">
            <v>155843.0753846154</v>
          </cell>
          <cell r="N112">
            <v>155843.0753846154</v>
          </cell>
          <cell r="O112">
            <v>155843.0753846154</v>
          </cell>
          <cell r="P112">
            <v>155843.0753846154</v>
          </cell>
          <cell r="Q112">
            <v>155843.0753846154</v>
          </cell>
          <cell r="R112">
            <v>155843.0753846154</v>
          </cell>
          <cell r="S112">
            <v>155843.0753846154</v>
          </cell>
          <cell r="T112">
            <v>155843.0753846154</v>
          </cell>
          <cell r="U112">
            <v>155843.0753846154</v>
          </cell>
          <cell r="V112">
            <v>2025959.9800000007</v>
          </cell>
          <cell r="W112"/>
          <cell r="X112"/>
          <cell r="Y112">
            <v>0</v>
          </cell>
          <cell r="AC112">
            <v>0</v>
          </cell>
          <cell r="AD112"/>
          <cell r="AE112"/>
          <cell r="AF112"/>
          <cell r="AG112"/>
          <cell r="AH112"/>
          <cell r="AI112"/>
          <cell r="AJ112"/>
          <cell r="AK112"/>
          <cell r="AL112"/>
          <cell r="AM112"/>
          <cell r="AN112"/>
          <cell r="AO112"/>
          <cell r="AP112"/>
          <cell r="AQ112"/>
          <cell r="AS112">
            <v>0</v>
          </cell>
          <cell r="AT112"/>
          <cell r="AU112"/>
          <cell r="AV112"/>
          <cell r="AW112"/>
          <cell r="AX112"/>
          <cell r="AY112"/>
          <cell r="AZ112"/>
          <cell r="BA112"/>
          <cell r="BB112"/>
          <cell r="BC112"/>
          <cell r="BD112"/>
          <cell r="BE112"/>
          <cell r="BF112">
            <v>0</v>
          </cell>
          <cell r="BG112"/>
          <cell r="BH112"/>
          <cell r="BI112">
            <v>2025960</v>
          </cell>
          <cell r="BJ112">
            <v>317948</v>
          </cell>
          <cell r="BK112">
            <v>155274</v>
          </cell>
          <cell r="BL112">
            <v>155274</v>
          </cell>
          <cell r="BM112">
            <v>155274</v>
          </cell>
          <cell r="BN112">
            <v>155274</v>
          </cell>
          <cell r="BO112">
            <v>155274</v>
          </cell>
          <cell r="BP112">
            <v>155274</v>
          </cell>
          <cell r="BQ112">
            <v>155274</v>
          </cell>
          <cell r="BR112">
            <v>155274</v>
          </cell>
          <cell r="BS112">
            <v>155274</v>
          </cell>
          <cell r="BT112">
            <v>155274</v>
          </cell>
          <cell r="BU112">
            <v>155274</v>
          </cell>
          <cell r="BV112">
            <v>2025962</v>
          </cell>
        </row>
        <row r="113">
          <cell r="B113">
            <v>240</v>
          </cell>
          <cell r="C113" t="str">
            <v>ACADEMY</v>
          </cell>
          <cell r="D113" t="str">
            <v>St Mary's CEVAP School, Hadleigh</v>
          </cell>
          <cell r="I113">
            <v>842655.02677350375</v>
          </cell>
          <cell r="J113"/>
          <cell r="K113"/>
          <cell r="L113"/>
          <cell r="M113"/>
          <cell r="N113"/>
          <cell r="O113"/>
          <cell r="P113"/>
          <cell r="Q113"/>
          <cell r="R113"/>
          <cell r="S113"/>
          <cell r="T113"/>
          <cell r="U113"/>
          <cell r="V113">
            <v>0</v>
          </cell>
          <cell r="W113"/>
          <cell r="X113"/>
          <cell r="Y113">
            <v>842655.02677350375</v>
          </cell>
          <cell r="AC113">
            <v>0</v>
          </cell>
          <cell r="AD113"/>
          <cell r="AE113"/>
          <cell r="AF113"/>
          <cell r="AG113"/>
          <cell r="AH113"/>
          <cell r="AI113"/>
          <cell r="AJ113"/>
          <cell r="AK113"/>
          <cell r="AL113"/>
          <cell r="AM113"/>
          <cell r="AN113"/>
          <cell r="AO113"/>
          <cell r="AP113">
            <v>0</v>
          </cell>
          <cell r="AQ113"/>
          <cell r="AS113">
            <v>0</v>
          </cell>
          <cell r="AT113"/>
          <cell r="AU113"/>
          <cell r="AV113"/>
          <cell r="AW113"/>
          <cell r="AX113"/>
          <cell r="AY113"/>
          <cell r="AZ113"/>
          <cell r="BA113"/>
          <cell r="BB113"/>
          <cell r="BC113"/>
          <cell r="BD113"/>
          <cell r="BE113"/>
          <cell r="BF113">
            <v>0</v>
          </cell>
          <cell r="BH113"/>
          <cell r="BI113">
            <v>842655</v>
          </cell>
          <cell r="BJ113">
            <v>0</v>
          </cell>
          <cell r="BK113">
            <v>0</v>
          </cell>
          <cell r="BL113">
            <v>0</v>
          </cell>
          <cell r="BM113">
            <v>0</v>
          </cell>
          <cell r="BN113">
            <v>0</v>
          </cell>
          <cell r="BO113">
            <v>0</v>
          </cell>
          <cell r="BP113">
            <v>0</v>
          </cell>
          <cell r="BQ113">
            <v>0</v>
          </cell>
          <cell r="BR113">
            <v>0</v>
          </cell>
          <cell r="BS113">
            <v>0</v>
          </cell>
          <cell r="BT113">
            <v>0</v>
          </cell>
          <cell r="BU113">
            <v>0</v>
          </cell>
          <cell r="BV113">
            <v>0</v>
          </cell>
        </row>
        <row r="114">
          <cell r="B114">
            <v>242</v>
          </cell>
          <cell r="C114" t="str">
            <v>ACADEMY</v>
          </cell>
          <cell r="D114" t="str">
            <v>Henley Primary School</v>
          </cell>
          <cell r="G114"/>
          <cell r="I114">
            <v>528498.23773595411</v>
          </cell>
          <cell r="J114"/>
          <cell r="K114"/>
          <cell r="L114"/>
          <cell r="M114"/>
          <cell r="N114"/>
          <cell r="O114"/>
          <cell r="P114"/>
          <cell r="Q114"/>
          <cell r="R114"/>
          <cell r="S114"/>
          <cell r="T114"/>
          <cell r="U114"/>
          <cell r="V114">
            <v>0</v>
          </cell>
          <cell r="W114"/>
          <cell r="X114"/>
          <cell r="Y114">
            <v>528498.23773595411</v>
          </cell>
          <cell r="AC114">
            <v>0</v>
          </cell>
          <cell r="AD114"/>
          <cell r="AE114"/>
          <cell r="AF114"/>
          <cell r="AG114"/>
          <cell r="AH114"/>
          <cell r="AI114"/>
          <cell r="AJ114"/>
          <cell r="AK114"/>
          <cell r="AL114"/>
          <cell r="AM114"/>
          <cell r="AN114"/>
          <cell r="AO114"/>
          <cell r="AP114">
            <v>0</v>
          </cell>
          <cell r="AQ114"/>
          <cell r="AS114">
            <v>0</v>
          </cell>
          <cell r="AT114"/>
          <cell r="AU114"/>
          <cell r="AV114"/>
          <cell r="AW114"/>
          <cell r="AX114"/>
          <cell r="AY114"/>
          <cell r="AZ114"/>
          <cell r="BA114"/>
          <cell r="BB114"/>
          <cell r="BC114"/>
          <cell r="BD114"/>
          <cell r="BE114"/>
          <cell r="BF114">
            <v>0</v>
          </cell>
          <cell r="BG114"/>
          <cell r="BH114"/>
          <cell r="BI114">
            <v>528498</v>
          </cell>
          <cell r="BJ114">
            <v>0</v>
          </cell>
          <cell r="BK114">
            <v>0</v>
          </cell>
          <cell r="BL114">
            <v>0</v>
          </cell>
          <cell r="BM114">
            <v>0</v>
          </cell>
          <cell r="BN114">
            <v>0</v>
          </cell>
          <cell r="BO114">
            <v>0</v>
          </cell>
          <cell r="BP114">
            <v>0</v>
          </cell>
          <cell r="BQ114">
            <v>0</v>
          </cell>
          <cell r="BR114">
            <v>0</v>
          </cell>
          <cell r="BS114">
            <v>0</v>
          </cell>
          <cell r="BT114">
            <v>0</v>
          </cell>
          <cell r="BU114">
            <v>0</v>
          </cell>
          <cell r="BV114">
            <v>0</v>
          </cell>
        </row>
        <row r="115">
          <cell r="B115">
            <v>243</v>
          </cell>
          <cell r="C115" t="str">
            <v>ACADEMY</v>
          </cell>
          <cell r="D115" t="str">
            <v>Hintlesham and Chattisham CEVCP School</v>
          </cell>
          <cell r="G115"/>
          <cell r="I115">
            <v>456113.18921193032</v>
          </cell>
          <cell r="J115"/>
          <cell r="K115"/>
          <cell r="L115"/>
          <cell r="M115"/>
          <cell r="N115"/>
          <cell r="O115"/>
          <cell r="P115"/>
          <cell r="Q115"/>
          <cell r="R115"/>
          <cell r="S115"/>
          <cell r="T115"/>
          <cell r="U115"/>
          <cell r="V115">
            <v>0</v>
          </cell>
          <cell r="W115"/>
          <cell r="X115"/>
          <cell r="Y115">
            <v>456113.18921193032</v>
          </cell>
          <cell r="AC115">
            <v>0</v>
          </cell>
          <cell r="AD115"/>
          <cell r="AE115"/>
          <cell r="AF115"/>
          <cell r="AG115"/>
          <cell r="AH115"/>
          <cell r="AI115"/>
          <cell r="AJ115"/>
          <cell r="AK115"/>
          <cell r="AL115"/>
          <cell r="AM115"/>
          <cell r="AN115"/>
          <cell r="AO115"/>
          <cell r="AP115">
            <v>0</v>
          </cell>
          <cell r="AQ115"/>
          <cell r="AS115">
            <v>0</v>
          </cell>
          <cell r="AT115"/>
          <cell r="AU115"/>
          <cell r="AV115"/>
          <cell r="AW115"/>
          <cell r="AX115"/>
          <cell r="AY115"/>
          <cell r="AZ115"/>
          <cell r="BA115"/>
          <cell r="BB115"/>
          <cell r="BC115"/>
          <cell r="BD115"/>
          <cell r="BE115"/>
          <cell r="BF115">
            <v>0</v>
          </cell>
          <cell r="BG115"/>
          <cell r="BH115"/>
          <cell r="BI115">
            <v>456113</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row>
        <row r="116">
          <cell r="B116">
            <v>245</v>
          </cell>
          <cell r="C116">
            <v>0</v>
          </cell>
          <cell r="D116" t="str">
            <v>Holbrook Primary School</v>
          </cell>
          <cell r="F116" t="str">
            <v>60243/1</v>
          </cell>
          <cell r="I116">
            <v>779867.44</v>
          </cell>
          <cell r="J116">
            <v>119979.60615384615</v>
          </cell>
          <cell r="K116">
            <v>59989.803076923075</v>
          </cell>
          <cell r="L116">
            <v>59989.803076923075</v>
          </cell>
          <cell r="M116">
            <v>59989.803076923075</v>
          </cell>
          <cell r="N116">
            <v>59989.803076923075</v>
          </cell>
          <cell r="O116">
            <v>59989.803076923075</v>
          </cell>
          <cell r="P116">
            <v>59989.803076923075</v>
          </cell>
          <cell r="Q116">
            <v>59989.803076923075</v>
          </cell>
          <cell r="R116">
            <v>59989.803076923075</v>
          </cell>
          <cell r="S116">
            <v>59989.803076923075</v>
          </cell>
          <cell r="T116">
            <v>59989.803076923075</v>
          </cell>
          <cell r="U116">
            <v>59989.803076923075</v>
          </cell>
          <cell r="V116">
            <v>779867.44000000018</v>
          </cell>
          <cell r="W116"/>
          <cell r="X116"/>
          <cell r="Y116">
            <v>0</v>
          </cell>
          <cell r="AC116">
            <v>0</v>
          </cell>
          <cell r="AD116"/>
          <cell r="AE116"/>
          <cell r="AF116"/>
          <cell r="AG116"/>
          <cell r="AH116"/>
          <cell r="AI116"/>
          <cell r="AJ116"/>
          <cell r="AK116"/>
          <cell r="AL116"/>
          <cell r="AM116"/>
          <cell r="AN116"/>
          <cell r="AO116"/>
          <cell r="AP116"/>
          <cell r="AQ116"/>
          <cell r="AS116">
            <v>0</v>
          </cell>
          <cell r="AT116"/>
          <cell r="AU116"/>
          <cell r="AV116"/>
          <cell r="AW116"/>
          <cell r="AX116"/>
          <cell r="AY116"/>
          <cell r="AZ116"/>
          <cell r="BA116"/>
          <cell r="BB116"/>
          <cell r="BC116"/>
          <cell r="BD116"/>
          <cell r="BE116"/>
          <cell r="BF116">
            <v>0</v>
          </cell>
          <cell r="BG116"/>
          <cell r="BH116"/>
          <cell r="BI116">
            <v>779867</v>
          </cell>
          <cell r="BJ116">
            <v>122187</v>
          </cell>
          <cell r="BK116">
            <v>59789</v>
          </cell>
          <cell r="BL116">
            <v>59789</v>
          </cell>
          <cell r="BM116">
            <v>59789</v>
          </cell>
          <cell r="BN116">
            <v>59789</v>
          </cell>
          <cell r="BO116">
            <v>59789</v>
          </cell>
          <cell r="BP116">
            <v>59789</v>
          </cell>
          <cell r="BQ116">
            <v>59789</v>
          </cell>
          <cell r="BR116">
            <v>59789</v>
          </cell>
          <cell r="BS116">
            <v>59789</v>
          </cell>
          <cell r="BT116">
            <v>59789</v>
          </cell>
          <cell r="BU116">
            <v>59789</v>
          </cell>
          <cell r="BV116">
            <v>779866</v>
          </cell>
        </row>
        <row r="117">
          <cell r="B117">
            <v>246</v>
          </cell>
          <cell r="C117">
            <v>0</v>
          </cell>
          <cell r="D117" t="str">
            <v>Hollesley Primary School</v>
          </cell>
          <cell r="F117" t="str">
            <v>36888/1</v>
          </cell>
          <cell r="G117"/>
          <cell r="I117">
            <v>525667.91490014165</v>
          </cell>
          <cell r="J117">
            <v>80871.986907714105</v>
          </cell>
          <cell r="K117">
            <v>40435.993453857052</v>
          </cell>
          <cell r="L117">
            <v>40435.993453857052</v>
          </cell>
          <cell r="M117">
            <v>40435.993453857052</v>
          </cell>
          <cell r="N117">
            <v>40435.993453857052</v>
          </cell>
          <cell r="O117">
            <v>40435.993453857052</v>
          </cell>
          <cell r="P117">
            <v>40435.993453857052</v>
          </cell>
          <cell r="Q117">
            <v>40435.993453857052</v>
          </cell>
          <cell r="R117">
            <v>40435.993453857052</v>
          </cell>
          <cell r="S117">
            <v>40435.993453857052</v>
          </cell>
          <cell r="T117">
            <v>40435.993453857052</v>
          </cell>
          <cell r="U117">
            <v>40435.993453857052</v>
          </cell>
          <cell r="V117">
            <v>525667.91490014154</v>
          </cell>
          <cell r="W117"/>
          <cell r="X117"/>
          <cell r="Y117">
            <v>0</v>
          </cell>
          <cell r="AC117">
            <v>0</v>
          </cell>
          <cell r="AD117"/>
          <cell r="AE117"/>
          <cell r="AF117"/>
          <cell r="AG117"/>
          <cell r="AH117"/>
          <cell r="AI117"/>
          <cell r="AJ117"/>
          <cell r="AK117"/>
          <cell r="AL117"/>
          <cell r="AM117"/>
          <cell r="AN117"/>
          <cell r="AO117"/>
          <cell r="AP117"/>
          <cell r="AQ117"/>
          <cell r="AS117">
            <v>0</v>
          </cell>
          <cell r="AT117"/>
          <cell r="AU117"/>
          <cell r="AV117"/>
          <cell r="AW117"/>
          <cell r="AX117"/>
          <cell r="AY117"/>
          <cell r="AZ117"/>
          <cell r="BA117"/>
          <cell r="BB117"/>
          <cell r="BC117"/>
          <cell r="BD117"/>
          <cell r="BE117"/>
          <cell r="BF117">
            <v>0</v>
          </cell>
          <cell r="BG117"/>
          <cell r="BH117"/>
          <cell r="BI117">
            <v>525668</v>
          </cell>
          <cell r="BJ117">
            <v>82355</v>
          </cell>
          <cell r="BK117">
            <v>40301</v>
          </cell>
          <cell r="BL117">
            <v>40301</v>
          </cell>
          <cell r="BM117">
            <v>40301</v>
          </cell>
          <cell r="BN117">
            <v>40301</v>
          </cell>
          <cell r="BO117">
            <v>40301</v>
          </cell>
          <cell r="BP117">
            <v>40301</v>
          </cell>
          <cell r="BQ117">
            <v>40301</v>
          </cell>
          <cell r="BR117">
            <v>40301</v>
          </cell>
          <cell r="BS117">
            <v>40301</v>
          </cell>
          <cell r="BT117">
            <v>40301</v>
          </cell>
          <cell r="BU117">
            <v>40301</v>
          </cell>
          <cell r="BV117">
            <v>525666</v>
          </cell>
        </row>
        <row r="118">
          <cell r="B118">
            <v>249</v>
          </cell>
          <cell r="C118" t="str">
            <v>ACADEMY</v>
          </cell>
          <cell r="D118" t="str">
            <v>Broke Hall Community Primary School</v>
          </cell>
          <cell r="G118"/>
          <cell r="I118">
            <v>2605915</v>
          </cell>
          <cell r="J118"/>
          <cell r="K118"/>
          <cell r="L118"/>
          <cell r="M118"/>
          <cell r="N118"/>
          <cell r="O118"/>
          <cell r="P118"/>
          <cell r="Q118"/>
          <cell r="R118"/>
          <cell r="S118"/>
          <cell r="T118"/>
          <cell r="U118"/>
          <cell r="V118">
            <v>0</v>
          </cell>
          <cell r="W118"/>
          <cell r="X118"/>
          <cell r="Y118">
            <v>2605915</v>
          </cell>
          <cell r="AC118">
            <v>0</v>
          </cell>
          <cell r="AD118"/>
          <cell r="AE118"/>
          <cell r="AF118"/>
          <cell r="AG118"/>
          <cell r="AH118"/>
          <cell r="AI118"/>
          <cell r="AJ118"/>
          <cell r="AK118"/>
          <cell r="AL118"/>
          <cell r="AM118"/>
          <cell r="AN118"/>
          <cell r="AO118"/>
          <cell r="AP118">
            <v>0</v>
          </cell>
          <cell r="AQ118"/>
          <cell r="AS118">
            <v>0</v>
          </cell>
          <cell r="AT118"/>
          <cell r="AU118"/>
          <cell r="AV118"/>
          <cell r="AW118"/>
          <cell r="AX118"/>
          <cell r="AY118"/>
          <cell r="AZ118"/>
          <cell r="BA118"/>
          <cell r="BB118"/>
          <cell r="BC118"/>
          <cell r="BD118"/>
          <cell r="BE118"/>
          <cell r="BF118">
            <v>0</v>
          </cell>
          <cell r="BG118"/>
          <cell r="BH118"/>
          <cell r="BI118">
            <v>2605915</v>
          </cell>
          <cell r="BJ118">
            <v>0</v>
          </cell>
          <cell r="BK118">
            <v>0</v>
          </cell>
          <cell r="BL118">
            <v>0</v>
          </cell>
          <cell r="BM118">
            <v>0</v>
          </cell>
          <cell r="BN118">
            <v>0</v>
          </cell>
          <cell r="BO118">
            <v>0</v>
          </cell>
          <cell r="BP118">
            <v>0</v>
          </cell>
          <cell r="BQ118">
            <v>0</v>
          </cell>
          <cell r="BR118">
            <v>0</v>
          </cell>
          <cell r="BS118">
            <v>0</v>
          </cell>
          <cell r="BT118">
            <v>0</v>
          </cell>
          <cell r="BU118">
            <v>0</v>
          </cell>
          <cell r="BV118">
            <v>0</v>
          </cell>
        </row>
        <row r="119">
          <cell r="B119">
            <v>250</v>
          </cell>
          <cell r="C119" t="str">
            <v>ACADEMY</v>
          </cell>
          <cell r="D119" t="str">
            <v>Britannia Primary School and Nursery</v>
          </cell>
          <cell r="G119"/>
          <cell r="I119">
            <v>2665625</v>
          </cell>
          <cell r="J119"/>
          <cell r="K119"/>
          <cell r="L119"/>
          <cell r="M119"/>
          <cell r="N119"/>
          <cell r="O119"/>
          <cell r="P119"/>
          <cell r="Q119"/>
          <cell r="R119"/>
          <cell r="S119"/>
          <cell r="T119"/>
          <cell r="U119"/>
          <cell r="V119">
            <v>0</v>
          </cell>
          <cell r="W119"/>
          <cell r="X119"/>
          <cell r="Y119">
            <v>2665625</v>
          </cell>
          <cell r="AC119">
            <v>0</v>
          </cell>
          <cell r="AD119"/>
          <cell r="AE119"/>
          <cell r="AF119"/>
          <cell r="AG119"/>
          <cell r="AH119"/>
          <cell r="AI119"/>
          <cell r="AJ119"/>
          <cell r="AK119"/>
          <cell r="AL119"/>
          <cell r="AM119"/>
          <cell r="AN119"/>
          <cell r="AO119"/>
          <cell r="AP119">
            <v>0</v>
          </cell>
          <cell r="AQ119"/>
          <cell r="AS119">
            <v>0</v>
          </cell>
          <cell r="AT119"/>
          <cell r="AU119"/>
          <cell r="AV119"/>
          <cell r="AW119"/>
          <cell r="AX119"/>
          <cell r="AY119"/>
          <cell r="AZ119"/>
          <cell r="BA119"/>
          <cell r="BB119"/>
          <cell r="BC119"/>
          <cell r="BD119"/>
          <cell r="BE119"/>
          <cell r="BF119">
            <v>0</v>
          </cell>
          <cell r="BG119"/>
          <cell r="BH119"/>
          <cell r="BI119">
            <v>2665625</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row>
        <row r="120">
          <cell r="B120">
            <v>251</v>
          </cell>
          <cell r="C120" t="str">
            <v>ACADEMY</v>
          </cell>
          <cell r="D120" t="str">
            <v>Castle Hill Infant School</v>
          </cell>
          <cell r="I120">
            <v>951328.0217204314</v>
          </cell>
          <cell r="J120"/>
          <cell r="K120"/>
          <cell r="L120"/>
          <cell r="M120"/>
          <cell r="N120"/>
          <cell r="O120"/>
          <cell r="P120"/>
          <cell r="Q120"/>
          <cell r="R120"/>
          <cell r="S120"/>
          <cell r="T120"/>
          <cell r="U120"/>
          <cell r="V120">
            <v>0</v>
          </cell>
          <cell r="W120"/>
          <cell r="X120"/>
          <cell r="Y120">
            <v>951328.0217204314</v>
          </cell>
          <cell r="AC120">
            <v>0</v>
          </cell>
          <cell r="AD120"/>
          <cell r="AE120"/>
          <cell r="AF120"/>
          <cell r="AG120"/>
          <cell r="AH120"/>
          <cell r="AI120"/>
          <cell r="AJ120"/>
          <cell r="AK120"/>
          <cell r="AL120"/>
          <cell r="AM120"/>
          <cell r="AN120"/>
          <cell r="AO120"/>
          <cell r="AP120">
            <v>0</v>
          </cell>
          <cell r="AQ120"/>
          <cell r="AS120">
            <v>0</v>
          </cell>
          <cell r="AT120"/>
          <cell r="AU120"/>
          <cell r="AV120"/>
          <cell r="AW120"/>
          <cell r="AX120"/>
          <cell r="AY120"/>
          <cell r="AZ120"/>
          <cell r="BA120"/>
          <cell r="BB120"/>
          <cell r="BC120"/>
          <cell r="BD120"/>
          <cell r="BE120"/>
          <cell r="BF120">
            <v>0</v>
          </cell>
          <cell r="BH120"/>
          <cell r="BI120">
            <v>951328</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row>
        <row r="121">
          <cell r="B121">
            <v>252</v>
          </cell>
          <cell r="C121" t="str">
            <v>ACADEMY</v>
          </cell>
          <cell r="D121" t="str">
            <v>Castle Hill Junior School</v>
          </cell>
          <cell r="I121">
            <v>1398885.2124822368</v>
          </cell>
          <cell r="J121"/>
          <cell r="K121"/>
          <cell r="L121"/>
          <cell r="M121"/>
          <cell r="N121"/>
          <cell r="O121"/>
          <cell r="P121"/>
          <cell r="Q121"/>
          <cell r="R121"/>
          <cell r="S121"/>
          <cell r="T121"/>
          <cell r="U121"/>
          <cell r="V121">
            <v>0</v>
          </cell>
          <cell r="W121"/>
          <cell r="X121"/>
          <cell r="Y121">
            <v>1398885.2124822368</v>
          </cell>
          <cell r="AC121">
            <v>0</v>
          </cell>
          <cell r="AD121"/>
          <cell r="AE121"/>
          <cell r="AF121"/>
          <cell r="AG121"/>
          <cell r="AH121"/>
          <cell r="AI121"/>
          <cell r="AJ121"/>
          <cell r="AK121"/>
          <cell r="AL121"/>
          <cell r="AM121"/>
          <cell r="AN121"/>
          <cell r="AO121"/>
          <cell r="AP121">
            <v>0</v>
          </cell>
          <cell r="AQ121"/>
          <cell r="AS121">
            <v>0</v>
          </cell>
          <cell r="AT121"/>
          <cell r="AU121"/>
          <cell r="AV121"/>
          <cell r="AW121"/>
          <cell r="AX121"/>
          <cell r="AY121"/>
          <cell r="AZ121"/>
          <cell r="BA121"/>
          <cell r="BB121"/>
          <cell r="BC121"/>
          <cell r="BD121"/>
          <cell r="BE121"/>
          <cell r="BF121">
            <v>0</v>
          </cell>
          <cell r="BH121"/>
          <cell r="BI121">
            <v>1398885</v>
          </cell>
          <cell r="BJ121">
            <v>0</v>
          </cell>
          <cell r="BK121">
            <v>0</v>
          </cell>
          <cell r="BL121">
            <v>0</v>
          </cell>
          <cell r="BM121">
            <v>0</v>
          </cell>
          <cell r="BN121">
            <v>0</v>
          </cell>
          <cell r="BO121">
            <v>0</v>
          </cell>
          <cell r="BP121">
            <v>0</v>
          </cell>
          <cell r="BQ121">
            <v>0</v>
          </cell>
          <cell r="BR121">
            <v>0</v>
          </cell>
          <cell r="BS121">
            <v>0</v>
          </cell>
          <cell r="BT121">
            <v>0</v>
          </cell>
          <cell r="BU121">
            <v>0</v>
          </cell>
          <cell r="BV121">
            <v>0</v>
          </cell>
        </row>
        <row r="122">
          <cell r="B122">
            <v>253</v>
          </cell>
          <cell r="C122" t="str">
            <v>ACADEMY</v>
          </cell>
          <cell r="D122" t="str">
            <v>The Oaks Community Primary School</v>
          </cell>
          <cell r="I122">
            <v>1931999.6415619683</v>
          </cell>
          <cell r="J122"/>
          <cell r="K122"/>
          <cell r="L122"/>
          <cell r="M122"/>
          <cell r="N122"/>
          <cell r="O122"/>
          <cell r="P122"/>
          <cell r="Q122"/>
          <cell r="R122"/>
          <cell r="S122"/>
          <cell r="T122"/>
          <cell r="U122"/>
          <cell r="V122">
            <v>0</v>
          </cell>
          <cell r="W122"/>
          <cell r="X122"/>
          <cell r="Y122">
            <v>1931999.6415619683</v>
          </cell>
          <cell r="AC122">
            <v>0</v>
          </cell>
          <cell r="AD122"/>
          <cell r="AE122"/>
          <cell r="AF122"/>
          <cell r="AG122"/>
          <cell r="AH122"/>
          <cell r="AI122"/>
          <cell r="AJ122"/>
          <cell r="AK122"/>
          <cell r="AL122"/>
          <cell r="AM122"/>
          <cell r="AN122"/>
          <cell r="AO122"/>
          <cell r="AP122">
            <v>0</v>
          </cell>
          <cell r="AQ122"/>
          <cell r="AS122">
            <v>0</v>
          </cell>
          <cell r="AT122"/>
          <cell r="AU122"/>
          <cell r="AV122"/>
          <cell r="AW122"/>
          <cell r="AX122"/>
          <cell r="AY122"/>
          <cell r="AZ122"/>
          <cell r="BA122"/>
          <cell r="BB122"/>
          <cell r="BC122"/>
          <cell r="BD122"/>
          <cell r="BE122"/>
          <cell r="BF122">
            <v>0</v>
          </cell>
          <cell r="BH122"/>
          <cell r="BI122">
            <v>1932000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row>
        <row r="123">
          <cell r="B123">
            <v>256</v>
          </cell>
          <cell r="C123" t="str">
            <v>ACADEMY</v>
          </cell>
          <cell r="D123" t="str">
            <v>Cliff Lane Primary School</v>
          </cell>
          <cell r="I123">
            <v>1667946.959663501</v>
          </cell>
          <cell r="J123"/>
          <cell r="K123"/>
          <cell r="L123"/>
          <cell r="M123"/>
          <cell r="N123"/>
          <cell r="O123"/>
          <cell r="P123"/>
          <cell r="Q123"/>
          <cell r="R123"/>
          <cell r="S123"/>
          <cell r="T123"/>
          <cell r="U123"/>
          <cell r="V123">
            <v>0</v>
          </cell>
          <cell r="W123"/>
          <cell r="X123"/>
          <cell r="Y123">
            <v>1667946.959663501</v>
          </cell>
          <cell r="AC123">
            <v>0</v>
          </cell>
          <cell r="AD123"/>
          <cell r="AE123"/>
          <cell r="AF123"/>
          <cell r="AG123"/>
          <cell r="AH123"/>
          <cell r="AI123"/>
          <cell r="AJ123"/>
          <cell r="AK123"/>
          <cell r="AL123"/>
          <cell r="AM123"/>
          <cell r="AN123"/>
          <cell r="AO123"/>
          <cell r="AP123">
            <v>0</v>
          </cell>
          <cell r="AQ123"/>
          <cell r="AS123">
            <v>0</v>
          </cell>
          <cell r="AT123"/>
          <cell r="AU123"/>
          <cell r="AV123"/>
          <cell r="AW123"/>
          <cell r="AX123"/>
          <cell r="AY123"/>
          <cell r="AZ123"/>
          <cell r="BA123"/>
          <cell r="BB123"/>
          <cell r="BC123"/>
          <cell r="BD123"/>
          <cell r="BE123"/>
          <cell r="BF123">
            <v>0</v>
          </cell>
          <cell r="BH123"/>
          <cell r="BI123">
            <v>1667947</v>
          </cell>
          <cell r="BJ123">
            <v>0</v>
          </cell>
          <cell r="BK123">
            <v>0</v>
          </cell>
          <cell r="BL123">
            <v>0</v>
          </cell>
          <cell r="BM123">
            <v>0</v>
          </cell>
          <cell r="BN123">
            <v>0</v>
          </cell>
          <cell r="BO123">
            <v>0</v>
          </cell>
          <cell r="BP123">
            <v>0</v>
          </cell>
          <cell r="BQ123">
            <v>0</v>
          </cell>
          <cell r="BR123">
            <v>0</v>
          </cell>
          <cell r="BS123">
            <v>0</v>
          </cell>
          <cell r="BT123">
            <v>0</v>
          </cell>
          <cell r="BU123">
            <v>0</v>
          </cell>
          <cell r="BV123">
            <v>0</v>
          </cell>
        </row>
        <row r="124">
          <cell r="B124">
            <v>258</v>
          </cell>
          <cell r="C124">
            <v>0</v>
          </cell>
          <cell r="D124" t="str">
            <v>Clifford Road Primary School</v>
          </cell>
          <cell r="F124" t="str">
            <v>3212/1</v>
          </cell>
          <cell r="I124">
            <v>1720794.46</v>
          </cell>
          <cell r="J124">
            <v>264737.60923076922</v>
          </cell>
          <cell r="K124">
            <v>132368.80461538461</v>
          </cell>
          <cell r="L124">
            <v>132368.80461538461</v>
          </cell>
          <cell r="M124">
            <v>132368.80461538461</v>
          </cell>
          <cell r="N124">
            <v>132368.80461538461</v>
          </cell>
          <cell r="O124">
            <v>132368.80461538461</v>
          </cell>
          <cell r="P124">
            <v>132368.80461538461</v>
          </cell>
          <cell r="Q124">
            <v>132368.80461538461</v>
          </cell>
          <cell r="R124">
            <v>132368.80461538461</v>
          </cell>
          <cell r="S124">
            <v>132368.80461538461</v>
          </cell>
          <cell r="T124">
            <v>132368.80461538461</v>
          </cell>
          <cell r="U124">
            <v>132368.80461538461</v>
          </cell>
          <cell r="V124">
            <v>1720794.4600000004</v>
          </cell>
          <cell r="W124"/>
          <cell r="X124"/>
          <cell r="Y124">
            <v>0</v>
          </cell>
          <cell r="AC124">
            <v>0</v>
          </cell>
          <cell r="AD124"/>
          <cell r="AE124"/>
          <cell r="AF124"/>
          <cell r="AG124"/>
          <cell r="AH124"/>
          <cell r="AI124"/>
          <cell r="AJ124"/>
          <cell r="AK124"/>
          <cell r="AL124"/>
          <cell r="AM124"/>
          <cell r="AN124"/>
          <cell r="AO124"/>
          <cell r="AP124"/>
          <cell r="AQ124"/>
          <cell r="AS124">
            <v>0</v>
          </cell>
          <cell r="AT124"/>
          <cell r="AU124"/>
          <cell r="AV124"/>
          <cell r="AW124"/>
          <cell r="AX124"/>
          <cell r="AY124"/>
          <cell r="AZ124"/>
          <cell r="BA124"/>
          <cell r="BB124"/>
          <cell r="BC124"/>
          <cell r="BD124"/>
          <cell r="BE124"/>
          <cell r="BF124">
            <v>0</v>
          </cell>
          <cell r="BG124"/>
          <cell r="BH124"/>
          <cell r="BI124">
            <v>1720794</v>
          </cell>
          <cell r="BJ124">
            <v>269306</v>
          </cell>
          <cell r="BK124">
            <v>131953</v>
          </cell>
          <cell r="BL124">
            <v>131953</v>
          </cell>
          <cell r="BM124">
            <v>131953</v>
          </cell>
          <cell r="BN124">
            <v>131953</v>
          </cell>
          <cell r="BO124">
            <v>131953</v>
          </cell>
          <cell r="BP124">
            <v>131953</v>
          </cell>
          <cell r="BQ124">
            <v>131953</v>
          </cell>
          <cell r="BR124">
            <v>131953</v>
          </cell>
          <cell r="BS124">
            <v>131953</v>
          </cell>
          <cell r="BT124">
            <v>131953</v>
          </cell>
          <cell r="BU124">
            <v>131953</v>
          </cell>
          <cell r="BV124">
            <v>1720789</v>
          </cell>
        </row>
        <row r="125">
          <cell r="B125">
            <v>259</v>
          </cell>
          <cell r="C125">
            <v>0</v>
          </cell>
          <cell r="D125" t="str">
            <v>Dale Hall Community Primary School</v>
          </cell>
          <cell r="F125" t="str">
            <v>3221/1</v>
          </cell>
          <cell r="I125">
            <v>1754701.74</v>
          </cell>
          <cell r="J125">
            <v>269954.11384615384</v>
          </cell>
          <cell r="K125">
            <v>134977.05692307692</v>
          </cell>
          <cell r="L125">
            <v>134977.05692307692</v>
          </cell>
          <cell r="M125">
            <v>134977.05692307692</v>
          </cell>
          <cell r="N125">
            <v>134977.05692307692</v>
          </cell>
          <cell r="O125">
            <v>134977.05692307692</v>
          </cell>
          <cell r="P125">
            <v>134977.05692307692</v>
          </cell>
          <cell r="Q125">
            <v>134977.05692307692</v>
          </cell>
          <cell r="R125">
            <v>134977.05692307692</v>
          </cell>
          <cell r="S125">
            <v>134977.05692307692</v>
          </cell>
          <cell r="T125">
            <v>134977.05692307692</v>
          </cell>
          <cell r="U125">
            <v>134977.05692307692</v>
          </cell>
          <cell r="V125">
            <v>1754701.7400000005</v>
          </cell>
          <cell r="W125"/>
          <cell r="X125"/>
          <cell r="Y125">
            <v>0</v>
          </cell>
          <cell r="AC125">
            <v>0</v>
          </cell>
          <cell r="AD125"/>
          <cell r="AE125"/>
          <cell r="AF125"/>
          <cell r="AG125"/>
          <cell r="AH125"/>
          <cell r="AI125"/>
          <cell r="AJ125"/>
          <cell r="AK125"/>
          <cell r="AL125"/>
          <cell r="AM125"/>
          <cell r="AN125"/>
          <cell r="AO125"/>
          <cell r="AP125"/>
          <cell r="AQ125"/>
          <cell r="AS125">
            <v>0</v>
          </cell>
          <cell r="AT125"/>
          <cell r="AU125"/>
          <cell r="AV125"/>
          <cell r="AW125"/>
          <cell r="AX125"/>
          <cell r="AY125"/>
          <cell r="AZ125"/>
          <cell r="BA125"/>
          <cell r="BB125"/>
          <cell r="BC125"/>
          <cell r="BD125"/>
          <cell r="BE125"/>
          <cell r="BF125">
            <v>0</v>
          </cell>
          <cell r="BG125"/>
          <cell r="BH125"/>
          <cell r="BI125">
            <v>1754702</v>
          </cell>
          <cell r="BJ125">
            <v>274838</v>
          </cell>
          <cell r="BK125">
            <v>134533</v>
          </cell>
          <cell r="BL125">
            <v>134533</v>
          </cell>
          <cell r="BM125">
            <v>134533</v>
          </cell>
          <cell r="BN125">
            <v>134533</v>
          </cell>
          <cell r="BO125">
            <v>134533</v>
          </cell>
          <cell r="BP125">
            <v>134533</v>
          </cell>
          <cell r="BQ125">
            <v>134533</v>
          </cell>
          <cell r="BR125">
            <v>134533</v>
          </cell>
          <cell r="BS125">
            <v>134533</v>
          </cell>
          <cell r="BT125">
            <v>134533</v>
          </cell>
          <cell r="BU125">
            <v>134533</v>
          </cell>
          <cell r="BV125">
            <v>1754701</v>
          </cell>
        </row>
        <row r="126">
          <cell r="B126">
            <v>260</v>
          </cell>
          <cell r="C126" t="str">
            <v>ACADEMY</v>
          </cell>
          <cell r="D126" t="str">
            <v>The Willows Primary School</v>
          </cell>
          <cell r="G126"/>
          <cell r="I126">
            <v>1710833.1309016573</v>
          </cell>
          <cell r="J126"/>
          <cell r="K126"/>
          <cell r="L126"/>
          <cell r="M126"/>
          <cell r="N126"/>
          <cell r="O126"/>
          <cell r="P126"/>
          <cell r="Q126"/>
          <cell r="R126"/>
          <cell r="S126"/>
          <cell r="T126"/>
          <cell r="U126"/>
          <cell r="V126">
            <v>0</v>
          </cell>
          <cell r="W126"/>
          <cell r="X126"/>
          <cell r="Y126">
            <v>1710833.1309016573</v>
          </cell>
          <cell r="AC126">
            <v>0</v>
          </cell>
          <cell r="AD126"/>
          <cell r="AE126"/>
          <cell r="AF126"/>
          <cell r="AG126"/>
          <cell r="AH126"/>
          <cell r="AI126"/>
          <cell r="AJ126"/>
          <cell r="AK126"/>
          <cell r="AL126"/>
          <cell r="AM126"/>
          <cell r="AN126"/>
          <cell r="AO126"/>
          <cell r="AP126">
            <v>0</v>
          </cell>
          <cell r="AQ126"/>
          <cell r="AS126">
            <v>0</v>
          </cell>
          <cell r="AT126"/>
          <cell r="AU126"/>
          <cell r="AV126"/>
          <cell r="AW126"/>
          <cell r="AX126"/>
          <cell r="AY126"/>
          <cell r="AZ126"/>
          <cell r="BA126"/>
          <cell r="BB126"/>
          <cell r="BC126"/>
          <cell r="BD126"/>
          <cell r="BE126"/>
          <cell r="BF126">
            <v>0</v>
          </cell>
          <cell r="BG126"/>
          <cell r="BH126"/>
          <cell r="BI126">
            <v>1710833</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row>
        <row r="127">
          <cell r="B127">
            <v>262</v>
          </cell>
          <cell r="C127" t="str">
            <v>ACADEMY</v>
          </cell>
          <cell r="D127" t="str">
            <v>Gusford Primary School</v>
          </cell>
          <cell r="I127">
            <v>2495480.0302580362</v>
          </cell>
          <cell r="J127"/>
          <cell r="K127"/>
          <cell r="L127"/>
          <cell r="M127"/>
          <cell r="N127"/>
          <cell r="O127"/>
          <cell r="P127"/>
          <cell r="Q127"/>
          <cell r="R127"/>
          <cell r="S127"/>
          <cell r="T127"/>
          <cell r="U127"/>
          <cell r="V127">
            <v>0</v>
          </cell>
          <cell r="W127"/>
          <cell r="X127"/>
          <cell r="Y127">
            <v>2495480.0302580362</v>
          </cell>
          <cell r="AC127">
            <v>0</v>
          </cell>
          <cell r="AD127"/>
          <cell r="AE127"/>
          <cell r="AF127"/>
          <cell r="AG127"/>
          <cell r="AH127"/>
          <cell r="AI127"/>
          <cell r="AJ127"/>
          <cell r="AK127"/>
          <cell r="AL127"/>
          <cell r="AM127"/>
          <cell r="AN127"/>
          <cell r="AO127"/>
          <cell r="AP127">
            <v>0</v>
          </cell>
          <cell r="AQ127"/>
          <cell r="AS127">
            <v>0</v>
          </cell>
          <cell r="AT127"/>
          <cell r="AU127"/>
          <cell r="AV127"/>
          <cell r="AW127"/>
          <cell r="AX127"/>
          <cell r="AY127"/>
          <cell r="AZ127"/>
          <cell r="BA127"/>
          <cell r="BB127"/>
          <cell r="BC127"/>
          <cell r="BD127"/>
          <cell r="BE127"/>
          <cell r="BF127">
            <v>0</v>
          </cell>
          <cell r="BH127"/>
          <cell r="BI127">
            <v>2495480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row>
        <row r="128">
          <cell r="B128">
            <v>263</v>
          </cell>
          <cell r="C128" t="str">
            <v>ACADEMY</v>
          </cell>
          <cell r="D128" t="str">
            <v>Halifax Primary School</v>
          </cell>
          <cell r="G128"/>
          <cell r="I128">
            <v>1777948.8408838473</v>
          </cell>
          <cell r="J128"/>
          <cell r="K128"/>
          <cell r="L128"/>
          <cell r="M128"/>
          <cell r="N128"/>
          <cell r="O128"/>
          <cell r="P128"/>
          <cell r="Q128"/>
          <cell r="R128"/>
          <cell r="S128"/>
          <cell r="T128"/>
          <cell r="U128"/>
          <cell r="V128">
            <v>0</v>
          </cell>
          <cell r="W128"/>
          <cell r="X128"/>
          <cell r="Y128">
            <v>1777948.8408838473</v>
          </cell>
          <cell r="AC128">
            <v>0</v>
          </cell>
          <cell r="AD128"/>
          <cell r="AE128"/>
          <cell r="AF128"/>
          <cell r="AG128"/>
          <cell r="AH128"/>
          <cell r="AI128"/>
          <cell r="AJ128"/>
          <cell r="AK128"/>
          <cell r="AL128"/>
          <cell r="AM128"/>
          <cell r="AN128"/>
          <cell r="AO128"/>
          <cell r="AP128">
            <v>0</v>
          </cell>
          <cell r="AQ128"/>
          <cell r="AS128">
            <v>0</v>
          </cell>
          <cell r="AT128"/>
          <cell r="AU128"/>
          <cell r="AV128"/>
          <cell r="AW128"/>
          <cell r="AX128"/>
          <cell r="AY128"/>
          <cell r="AZ128"/>
          <cell r="BA128"/>
          <cell r="BB128"/>
          <cell r="BC128"/>
          <cell r="BD128"/>
          <cell r="BE128"/>
          <cell r="BF128">
            <v>0</v>
          </cell>
          <cell r="BG128"/>
          <cell r="BH128"/>
          <cell r="BI128">
            <v>1777949</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row>
        <row r="129">
          <cell r="B129">
            <v>264</v>
          </cell>
          <cell r="C129" t="str">
            <v>ACADEMY</v>
          </cell>
          <cell r="D129" t="str">
            <v>Handford Hall Primary School</v>
          </cell>
          <cell r="G129"/>
          <cell r="I129">
            <v>1601594.1200168571</v>
          </cell>
          <cell r="J129"/>
          <cell r="K129"/>
          <cell r="L129"/>
          <cell r="M129"/>
          <cell r="N129"/>
          <cell r="O129"/>
          <cell r="P129"/>
          <cell r="Q129"/>
          <cell r="R129"/>
          <cell r="S129"/>
          <cell r="T129"/>
          <cell r="U129"/>
          <cell r="V129">
            <v>0</v>
          </cell>
          <cell r="W129"/>
          <cell r="X129"/>
          <cell r="Y129">
            <v>1601594.1200168571</v>
          </cell>
          <cell r="AC129">
            <v>0</v>
          </cell>
          <cell r="AD129"/>
          <cell r="AE129"/>
          <cell r="AF129"/>
          <cell r="AG129"/>
          <cell r="AH129"/>
          <cell r="AI129"/>
          <cell r="AJ129"/>
          <cell r="AK129"/>
          <cell r="AL129"/>
          <cell r="AM129"/>
          <cell r="AN129"/>
          <cell r="AO129"/>
          <cell r="AP129">
            <v>0</v>
          </cell>
          <cell r="AQ129"/>
          <cell r="AS129">
            <v>0</v>
          </cell>
          <cell r="AT129"/>
          <cell r="AU129"/>
          <cell r="AV129"/>
          <cell r="AW129"/>
          <cell r="AX129"/>
          <cell r="AY129"/>
          <cell r="AZ129"/>
          <cell r="BA129"/>
          <cell r="BB129"/>
          <cell r="BC129"/>
          <cell r="BD129"/>
          <cell r="BE129"/>
          <cell r="BF129">
            <v>0</v>
          </cell>
          <cell r="BG129"/>
          <cell r="BH129"/>
          <cell r="BI129">
            <v>1601594</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row>
        <row r="130">
          <cell r="B130">
            <v>267</v>
          </cell>
          <cell r="C130" t="str">
            <v>ACADEMY</v>
          </cell>
          <cell r="D130" t="str">
            <v>Hillside Community Primary School</v>
          </cell>
          <cell r="I130">
            <v>2369150.2695809617</v>
          </cell>
          <cell r="J130"/>
          <cell r="K130"/>
          <cell r="L130"/>
          <cell r="M130"/>
          <cell r="N130"/>
          <cell r="O130"/>
          <cell r="P130"/>
          <cell r="Q130"/>
          <cell r="R130"/>
          <cell r="S130"/>
          <cell r="T130"/>
          <cell r="U130"/>
          <cell r="V130">
            <v>0</v>
          </cell>
          <cell r="W130"/>
          <cell r="X130"/>
          <cell r="Y130">
            <v>2369150.2695809617</v>
          </cell>
          <cell r="AC130">
            <v>0</v>
          </cell>
          <cell r="AD130"/>
          <cell r="AE130"/>
          <cell r="AF130"/>
          <cell r="AG130"/>
          <cell r="AH130"/>
          <cell r="AI130"/>
          <cell r="AJ130"/>
          <cell r="AK130"/>
          <cell r="AL130"/>
          <cell r="AM130"/>
          <cell r="AN130"/>
          <cell r="AO130"/>
          <cell r="AP130">
            <v>0</v>
          </cell>
          <cell r="AQ130"/>
          <cell r="AS130">
            <v>0</v>
          </cell>
          <cell r="AT130"/>
          <cell r="AU130"/>
          <cell r="AV130"/>
          <cell r="AW130"/>
          <cell r="AX130"/>
          <cell r="AY130"/>
          <cell r="AZ130"/>
          <cell r="BA130"/>
          <cell r="BB130"/>
          <cell r="BC130"/>
          <cell r="BD130"/>
          <cell r="BE130"/>
          <cell r="BF130">
            <v>0</v>
          </cell>
          <cell r="BH130"/>
          <cell r="BI130">
            <v>2369150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row>
        <row r="131">
          <cell r="B131">
            <v>269</v>
          </cell>
          <cell r="C131" t="str">
            <v>ACADEMY</v>
          </cell>
          <cell r="D131" t="str">
            <v>Morland Primary School</v>
          </cell>
          <cell r="G131"/>
          <cell r="I131">
            <v>1679863.0376179703</v>
          </cell>
          <cell r="J131"/>
          <cell r="K131"/>
          <cell r="L131"/>
          <cell r="M131"/>
          <cell r="N131"/>
          <cell r="O131"/>
          <cell r="P131"/>
          <cell r="Q131"/>
          <cell r="R131"/>
          <cell r="S131"/>
          <cell r="T131"/>
          <cell r="U131"/>
          <cell r="V131">
            <v>0</v>
          </cell>
          <cell r="W131"/>
          <cell r="X131"/>
          <cell r="Y131">
            <v>1679863.0376179703</v>
          </cell>
          <cell r="AC131">
            <v>0</v>
          </cell>
          <cell r="AD131"/>
          <cell r="AE131"/>
          <cell r="AF131"/>
          <cell r="AG131"/>
          <cell r="AH131"/>
          <cell r="AI131"/>
          <cell r="AJ131"/>
          <cell r="AK131"/>
          <cell r="AL131"/>
          <cell r="AM131"/>
          <cell r="AN131"/>
          <cell r="AO131"/>
          <cell r="AP131">
            <v>0</v>
          </cell>
          <cell r="AQ131"/>
          <cell r="AS131">
            <v>0</v>
          </cell>
          <cell r="AT131"/>
          <cell r="AU131"/>
          <cell r="AV131"/>
          <cell r="AW131"/>
          <cell r="AX131"/>
          <cell r="AY131"/>
          <cell r="AZ131"/>
          <cell r="BA131"/>
          <cell r="BB131"/>
          <cell r="BC131"/>
          <cell r="BD131"/>
          <cell r="BE131"/>
          <cell r="BF131">
            <v>0</v>
          </cell>
          <cell r="BG131"/>
          <cell r="BH131"/>
          <cell r="BI131">
            <v>1679863</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row>
        <row r="132">
          <cell r="B132">
            <v>270</v>
          </cell>
          <cell r="C132" t="str">
            <v>ACADEMY</v>
          </cell>
          <cell r="D132" t="str">
            <v>Murrayfield Community Primary School</v>
          </cell>
          <cell r="G132"/>
          <cell r="H132"/>
          <cell r="I132">
            <v>1719313.689759799</v>
          </cell>
          <cell r="J132"/>
          <cell r="K132"/>
          <cell r="L132"/>
          <cell r="M132"/>
          <cell r="N132"/>
          <cell r="O132"/>
          <cell r="P132"/>
          <cell r="Q132"/>
          <cell r="R132"/>
          <cell r="S132"/>
          <cell r="T132"/>
          <cell r="U132"/>
          <cell r="V132">
            <v>0</v>
          </cell>
          <cell r="W132"/>
          <cell r="X132"/>
          <cell r="Y132">
            <v>1719313.689759799</v>
          </cell>
          <cell r="AC132">
            <v>0</v>
          </cell>
          <cell r="AD132"/>
          <cell r="AE132"/>
          <cell r="AF132"/>
          <cell r="AG132"/>
          <cell r="AH132"/>
          <cell r="AI132"/>
          <cell r="AJ132"/>
          <cell r="AK132"/>
          <cell r="AL132"/>
          <cell r="AM132"/>
          <cell r="AN132"/>
          <cell r="AO132"/>
          <cell r="AP132">
            <v>0</v>
          </cell>
          <cell r="AQ132"/>
          <cell r="AS132">
            <v>0</v>
          </cell>
          <cell r="AT132"/>
          <cell r="AU132"/>
          <cell r="AV132"/>
          <cell r="AW132"/>
          <cell r="AX132"/>
          <cell r="AY132"/>
          <cell r="AZ132"/>
          <cell r="BA132"/>
          <cell r="BB132"/>
          <cell r="BC132"/>
          <cell r="BD132"/>
          <cell r="BE132"/>
          <cell r="BF132">
            <v>0</v>
          </cell>
          <cell r="BG132"/>
          <cell r="BH132"/>
          <cell r="BI132">
            <v>1719314</v>
          </cell>
          <cell r="BJ132">
            <v>0</v>
          </cell>
          <cell r="BK132">
            <v>0</v>
          </cell>
          <cell r="BL132">
            <v>0</v>
          </cell>
          <cell r="BM132">
            <v>0</v>
          </cell>
          <cell r="BN132">
            <v>0</v>
          </cell>
          <cell r="BO132">
            <v>0</v>
          </cell>
          <cell r="BP132">
            <v>0</v>
          </cell>
          <cell r="BQ132">
            <v>0</v>
          </cell>
          <cell r="BR132">
            <v>0</v>
          </cell>
          <cell r="BS132">
            <v>0</v>
          </cell>
          <cell r="BT132">
            <v>0</v>
          </cell>
          <cell r="BU132">
            <v>0</v>
          </cell>
          <cell r="BV132">
            <v>0</v>
          </cell>
        </row>
        <row r="133">
          <cell r="B133">
            <v>273</v>
          </cell>
          <cell r="C133">
            <v>0</v>
          </cell>
          <cell r="D133" t="str">
            <v>Ravenswood Primary School</v>
          </cell>
          <cell r="F133" t="str">
            <v>36892/1</v>
          </cell>
          <cell r="I133">
            <v>1884354.3224988524</v>
          </cell>
          <cell r="J133">
            <v>289900.66499982344</v>
          </cell>
          <cell r="K133">
            <v>144950.33249991172</v>
          </cell>
          <cell r="L133">
            <v>144950.33249991172</v>
          </cell>
          <cell r="M133">
            <v>144950.33249991172</v>
          </cell>
          <cell r="N133">
            <v>144950.33249991172</v>
          </cell>
          <cell r="O133">
            <v>144950.33249991172</v>
          </cell>
          <cell r="P133">
            <v>144950.33249991172</v>
          </cell>
          <cell r="Q133">
            <v>144950.33249991172</v>
          </cell>
          <cell r="R133">
            <v>144950.33249991172</v>
          </cell>
          <cell r="S133">
            <v>144950.33249991172</v>
          </cell>
          <cell r="T133">
            <v>144950.33249991172</v>
          </cell>
          <cell r="U133">
            <v>144950.33249991172</v>
          </cell>
          <cell r="V133">
            <v>1884354.3224988529</v>
          </cell>
          <cell r="W133"/>
          <cell r="X133"/>
          <cell r="Y133">
            <v>0</v>
          </cell>
          <cell r="AC133">
            <v>0</v>
          </cell>
          <cell r="AD133"/>
          <cell r="AE133"/>
          <cell r="AF133"/>
          <cell r="AG133"/>
          <cell r="AH133"/>
          <cell r="AI133"/>
          <cell r="AJ133"/>
          <cell r="AK133"/>
          <cell r="AL133"/>
          <cell r="AM133"/>
          <cell r="AN133"/>
          <cell r="AO133"/>
          <cell r="AP133"/>
          <cell r="AQ133"/>
          <cell r="AS133">
            <v>0</v>
          </cell>
          <cell r="AT133"/>
          <cell r="AU133"/>
          <cell r="AV133"/>
          <cell r="AW133"/>
          <cell r="AX133"/>
          <cell r="AY133"/>
          <cell r="AZ133"/>
          <cell r="BA133"/>
          <cell r="BB133"/>
          <cell r="BC133"/>
          <cell r="BD133"/>
          <cell r="BE133"/>
          <cell r="BF133">
            <v>0</v>
          </cell>
          <cell r="BG133"/>
          <cell r="BH133"/>
          <cell r="BI133">
            <v>1884354</v>
          </cell>
          <cell r="BJ133">
            <v>299353</v>
          </cell>
          <cell r="BK133">
            <v>144091</v>
          </cell>
          <cell r="BL133">
            <v>144091</v>
          </cell>
          <cell r="BM133">
            <v>144091</v>
          </cell>
          <cell r="BN133">
            <v>144091</v>
          </cell>
          <cell r="BO133">
            <v>144091</v>
          </cell>
          <cell r="BP133">
            <v>144091</v>
          </cell>
          <cell r="BQ133">
            <v>144091</v>
          </cell>
          <cell r="BR133">
            <v>144091</v>
          </cell>
          <cell r="BS133">
            <v>144091</v>
          </cell>
          <cell r="BT133">
            <v>144091</v>
          </cell>
          <cell r="BU133">
            <v>144091</v>
          </cell>
          <cell r="BV133">
            <v>1884354</v>
          </cell>
        </row>
        <row r="134">
          <cell r="B134">
            <v>274</v>
          </cell>
          <cell r="C134" t="str">
            <v>ACADEMY</v>
          </cell>
          <cell r="D134" t="str">
            <v>Pipers Vale Community Primary School</v>
          </cell>
          <cell r="G134"/>
          <cell r="I134">
            <v>1436741.9693874</v>
          </cell>
          <cell r="J134"/>
          <cell r="K134"/>
          <cell r="L134"/>
          <cell r="M134"/>
          <cell r="N134"/>
          <cell r="O134"/>
          <cell r="P134"/>
          <cell r="Q134"/>
          <cell r="R134"/>
          <cell r="S134"/>
          <cell r="T134"/>
          <cell r="U134"/>
          <cell r="V134">
            <v>0</v>
          </cell>
          <cell r="W134"/>
          <cell r="X134"/>
          <cell r="Y134">
            <v>1436741.9693874</v>
          </cell>
          <cell r="AC134">
            <v>0</v>
          </cell>
          <cell r="AD134"/>
          <cell r="AE134"/>
          <cell r="AF134"/>
          <cell r="AG134"/>
          <cell r="AH134"/>
          <cell r="AI134"/>
          <cell r="AJ134"/>
          <cell r="AK134"/>
          <cell r="AL134"/>
          <cell r="AM134"/>
          <cell r="AN134"/>
          <cell r="AO134"/>
          <cell r="AP134">
            <v>0</v>
          </cell>
          <cell r="AQ134"/>
          <cell r="AS134">
            <v>0</v>
          </cell>
          <cell r="AT134"/>
          <cell r="AU134"/>
          <cell r="AV134"/>
          <cell r="AW134"/>
          <cell r="AX134"/>
          <cell r="AY134"/>
          <cell r="AZ134"/>
          <cell r="BA134"/>
          <cell r="BB134"/>
          <cell r="BC134"/>
          <cell r="BD134"/>
          <cell r="BE134"/>
          <cell r="BF134">
            <v>0</v>
          </cell>
          <cell r="BG134"/>
          <cell r="BH134"/>
          <cell r="BI134">
            <v>1436742</v>
          </cell>
          <cell r="BJ134">
            <v>0</v>
          </cell>
          <cell r="BK134">
            <v>0</v>
          </cell>
          <cell r="BL134">
            <v>0</v>
          </cell>
          <cell r="BM134">
            <v>0</v>
          </cell>
          <cell r="BN134">
            <v>0</v>
          </cell>
          <cell r="BO134">
            <v>0</v>
          </cell>
          <cell r="BP134">
            <v>0</v>
          </cell>
          <cell r="BQ134">
            <v>0</v>
          </cell>
          <cell r="BR134">
            <v>0</v>
          </cell>
          <cell r="BS134">
            <v>0</v>
          </cell>
          <cell r="BT134">
            <v>0</v>
          </cell>
          <cell r="BU134">
            <v>0</v>
          </cell>
          <cell r="BV134">
            <v>0</v>
          </cell>
        </row>
        <row r="135">
          <cell r="B135">
            <v>275</v>
          </cell>
          <cell r="C135">
            <v>0</v>
          </cell>
          <cell r="D135" t="str">
            <v>Ranelagh Primary School</v>
          </cell>
          <cell r="F135" t="str">
            <v>60248/1</v>
          </cell>
          <cell r="I135">
            <v>1361715.8142574856</v>
          </cell>
          <cell r="J135">
            <v>209494.74065499779</v>
          </cell>
          <cell r="K135">
            <v>104747.37032749889</v>
          </cell>
          <cell r="L135">
            <v>104747.37032749889</v>
          </cell>
          <cell r="M135">
            <v>104747.37032749889</v>
          </cell>
          <cell r="N135">
            <v>104747.37032749889</v>
          </cell>
          <cell r="O135">
            <v>104747.37032749889</v>
          </cell>
          <cell r="P135">
            <v>104747.37032749889</v>
          </cell>
          <cell r="Q135">
            <v>104747.37032749889</v>
          </cell>
          <cell r="R135">
            <v>104747.37032749889</v>
          </cell>
          <cell r="S135">
            <v>104747.37032749889</v>
          </cell>
          <cell r="T135">
            <v>104747.37032749889</v>
          </cell>
          <cell r="U135">
            <v>104747.37032749889</v>
          </cell>
          <cell r="V135">
            <v>1361715.8142574858</v>
          </cell>
          <cell r="W135"/>
          <cell r="X135"/>
          <cell r="Y135">
            <v>0</v>
          </cell>
          <cell r="AC135">
            <v>0</v>
          </cell>
          <cell r="AD135"/>
          <cell r="AE135"/>
          <cell r="AF135"/>
          <cell r="AG135"/>
          <cell r="AH135"/>
          <cell r="AI135"/>
          <cell r="AJ135"/>
          <cell r="AK135"/>
          <cell r="AL135"/>
          <cell r="AM135"/>
          <cell r="AN135"/>
          <cell r="AO135"/>
          <cell r="AP135"/>
          <cell r="AQ135"/>
          <cell r="AS135">
            <v>0</v>
          </cell>
          <cell r="AT135"/>
          <cell r="AU135"/>
          <cell r="AV135"/>
          <cell r="AW135"/>
          <cell r="AX135"/>
          <cell r="AY135"/>
          <cell r="AZ135"/>
          <cell r="BA135"/>
          <cell r="BB135"/>
          <cell r="BC135"/>
          <cell r="BD135"/>
          <cell r="BE135"/>
          <cell r="BF135">
            <v>0</v>
          </cell>
          <cell r="BG135"/>
          <cell r="BH135"/>
          <cell r="BI135">
            <v>1361716</v>
          </cell>
          <cell r="BJ135">
            <v>212546</v>
          </cell>
          <cell r="BK135">
            <v>104470</v>
          </cell>
          <cell r="BL135">
            <v>104470</v>
          </cell>
          <cell r="BM135">
            <v>104470</v>
          </cell>
          <cell r="BN135">
            <v>104470</v>
          </cell>
          <cell r="BO135">
            <v>104470</v>
          </cell>
          <cell r="BP135">
            <v>104470</v>
          </cell>
          <cell r="BQ135">
            <v>104470</v>
          </cell>
          <cell r="BR135">
            <v>104470</v>
          </cell>
          <cell r="BS135">
            <v>104470</v>
          </cell>
          <cell r="BT135">
            <v>104470</v>
          </cell>
          <cell r="BU135">
            <v>104470</v>
          </cell>
          <cell r="BV135">
            <v>1361716</v>
          </cell>
        </row>
        <row r="136">
          <cell r="B136">
            <v>279</v>
          </cell>
          <cell r="C136" t="str">
            <v>ACADEMY</v>
          </cell>
          <cell r="D136" t="str">
            <v>Rose Hill Primary School</v>
          </cell>
          <cell r="G136"/>
          <cell r="I136">
            <v>1223941.6408939909</v>
          </cell>
          <cell r="J136"/>
          <cell r="K136"/>
          <cell r="L136"/>
          <cell r="M136"/>
          <cell r="N136"/>
          <cell r="O136"/>
          <cell r="P136"/>
          <cell r="Q136"/>
          <cell r="R136"/>
          <cell r="S136"/>
          <cell r="T136"/>
          <cell r="U136"/>
          <cell r="V136">
            <v>0</v>
          </cell>
          <cell r="W136"/>
          <cell r="X136"/>
          <cell r="Y136">
            <v>1223941.6408939909</v>
          </cell>
          <cell r="AC136">
            <v>0</v>
          </cell>
          <cell r="AD136"/>
          <cell r="AE136"/>
          <cell r="AF136"/>
          <cell r="AG136"/>
          <cell r="AH136"/>
          <cell r="AI136"/>
          <cell r="AJ136"/>
          <cell r="AK136"/>
          <cell r="AL136"/>
          <cell r="AM136"/>
          <cell r="AN136"/>
          <cell r="AO136"/>
          <cell r="AP136">
            <v>0</v>
          </cell>
          <cell r="AQ136"/>
          <cell r="AS136">
            <v>0</v>
          </cell>
          <cell r="AT136"/>
          <cell r="AU136"/>
          <cell r="AV136"/>
          <cell r="AW136"/>
          <cell r="AX136"/>
          <cell r="AY136"/>
          <cell r="AZ136"/>
          <cell r="BA136"/>
          <cell r="BB136"/>
          <cell r="BC136"/>
          <cell r="BD136"/>
          <cell r="BE136"/>
          <cell r="BF136">
            <v>0</v>
          </cell>
          <cell r="BG136"/>
          <cell r="BH136"/>
          <cell r="BI136">
            <v>1223942</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row>
        <row r="137">
          <cell r="B137">
            <v>281</v>
          </cell>
          <cell r="C137" t="str">
            <v>ACADEMY</v>
          </cell>
          <cell r="D137" t="str">
            <v>Rushmere Hall Primary School</v>
          </cell>
          <cell r="I137">
            <v>2409725</v>
          </cell>
          <cell r="J137"/>
          <cell r="K137"/>
          <cell r="L137"/>
          <cell r="M137"/>
          <cell r="N137"/>
          <cell r="O137"/>
          <cell r="P137"/>
          <cell r="Q137"/>
          <cell r="R137"/>
          <cell r="S137"/>
          <cell r="T137"/>
          <cell r="U137"/>
          <cell r="V137">
            <v>0</v>
          </cell>
          <cell r="W137"/>
          <cell r="X137"/>
          <cell r="Y137">
            <v>2409725</v>
          </cell>
          <cell r="AC137">
            <v>0</v>
          </cell>
          <cell r="AD137"/>
          <cell r="AE137"/>
          <cell r="AF137"/>
          <cell r="AG137"/>
          <cell r="AH137"/>
          <cell r="AI137"/>
          <cell r="AJ137"/>
          <cell r="AK137"/>
          <cell r="AL137"/>
          <cell r="AM137"/>
          <cell r="AN137"/>
          <cell r="AO137"/>
          <cell r="AP137"/>
          <cell r="AQ137"/>
          <cell r="AS137">
            <v>0</v>
          </cell>
          <cell r="AT137"/>
          <cell r="AU137"/>
          <cell r="AV137"/>
          <cell r="AW137"/>
          <cell r="AX137"/>
          <cell r="AY137"/>
          <cell r="AZ137"/>
          <cell r="BA137"/>
          <cell r="BB137"/>
          <cell r="BC137"/>
          <cell r="BD137"/>
          <cell r="BE137"/>
          <cell r="BF137">
            <v>0</v>
          </cell>
          <cell r="BG137"/>
          <cell r="BH137"/>
          <cell r="BI137">
            <v>2409725</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row>
        <row r="138">
          <cell r="B138">
            <v>283</v>
          </cell>
          <cell r="C138" t="str">
            <v>ACADEMY</v>
          </cell>
          <cell r="D138" t="str">
            <v>St Helen's Primary School</v>
          </cell>
          <cell r="I138">
            <v>1811560.3107156139</v>
          </cell>
          <cell r="J138"/>
          <cell r="K138"/>
          <cell r="L138"/>
          <cell r="M138"/>
          <cell r="N138"/>
          <cell r="O138"/>
          <cell r="P138"/>
          <cell r="Q138"/>
          <cell r="R138"/>
          <cell r="S138"/>
          <cell r="T138"/>
          <cell r="U138"/>
          <cell r="V138">
            <v>0</v>
          </cell>
          <cell r="W138"/>
          <cell r="X138"/>
          <cell r="Y138">
            <v>1811560.3107156139</v>
          </cell>
          <cell r="AC138">
            <v>0</v>
          </cell>
          <cell r="AD138"/>
          <cell r="AE138"/>
          <cell r="AF138"/>
          <cell r="AG138"/>
          <cell r="AH138"/>
          <cell r="AI138"/>
          <cell r="AJ138"/>
          <cell r="AK138"/>
          <cell r="AL138"/>
          <cell r="AM138"/>
          <cell r="AN138"/>
          <cell r="AO138"/>
          <cell r="AP138">
            <v>0</v>
          </cell>
          <cell r="AQ138"/>
          <cell r="AS138">
            <v>0</v>
          </cell>
          <cell r="AT138"/>
          <cell r="AU138"/>
          <cell r="AV138"/>
          <cell r="AW138"/>
          <cell r="AX138"/>
          <cell r="AY138"/>
          <cell r="AZ138"/>
          <cell r="BA138"/>
          <cell r="BB138"/>
          <cell r="BC138"/>
          <cell r="BD138"/>
          <cell r="BE138"/>
          <cell r="BF138">
            <v>0</v>
          </cell>
          <cell r="BH138"/>
          <cell r="BI138">
            <v>1811560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row>
        <row r="139">
          <cell r="B139">
            <v>284</v>
          </cell>
          <cell r="C139">
            <v>0</v>
          </cell>
          <cell r="D139" t="str">
            <v>St John's CEVAP School</v>
          </cell>
          <cell r="F139" t="str">
            <v>3320/1</v>
          </cell>
          <cell r="I139">
            <v>885827.69</v>
          </cell>
          <cell r="J139">
            <v>136281.18307692307</v>
          </cell>
          <cell r="K139">
            <v>68140.591538461536</v>
          </cell>
          <cell r="L139">
            <v>68140.591538461536</v>
          </cell>
          <cell r="M139">
            <v>68140.591538461536</v>
          </cell>
          <cell r="N139">
            <v>68140.591538461536</v>
          </cell>
          <cell r="O139">
            <v>68140.591538461536</v>
          </cell>
          <cell r="P139">
            <v>68140.591538461536</v>
          </cell>
          <cell r="Q139">
            <v>68140.591538461536</v>
          </cell>
          <cell r="R139">
            <v>68140.591538461536</v>
          </cell>
          <cell r="S139">
            <v>68140.591538461536</v>
          </cell>
          <cell r="T139">
            <v>68140.591538461536</v>
          </cell>
          <cell r="U139">
            <v>68140.591538461536</v>
          </cell>
          <cell r="V139">
            <v>885827.68999999971</v>
          </cell>
          <cell r="W139"/>
          <cell r="X139"/>
          <cell r="Y139">
            <v>0</v>
          </cell>
          <cell r="AC139">
            <v>0</v>
          </cell>
          <cell r="AD139"/>
          <cell r="AE139"/>
          <cell r="AF139"/>
          <cell r="AG139"/>
          <cell r="AH139"/>
          <cell r="AI139"/>
          <cell r="AJ139"/>
          <cell r="AK139"/>
          <cell r="AL139"/>
          <cell r="AM139"/>
          <cell r="AN139"/>
          <cell r="AO139"/>
          <cell r="AP139"/>
          <cell r="AQ139"/>
          <cell r="AS139">
            <v>0</v>
          </cell>
          <cell r="AT139"/>
          <cell r="AU139"/>
          <cell r="AV139"/>
          <cell r="AW139"/>
          <cell r="AX139"/>
          <cell r="AY139"/>
          <cell r="AZ139"/>
          <cell r="BA139"/>
          <cell r="BB139"/>
          <cell r="BC139"/>
          <cell r="BD139"/>
          <cell r="BE139"/>
          <cell r="BF139">
            <v>0</v>
          </cell>
          <cell r="BG139"/>
          <cell r="BH139"/>
          <cell r="BI139">
            <v>885828</v>
          </cell>
          <cell r="BJ139">
            <v>136281</v>
          </cell>
          <cell r="BK139">
            <v>68141</v>
          </cell>
          <cell r="BL139">
            <v>68141</v>
          </cell>
          <cell r="BM139">
            <v>68141</v>
          </cell>
          <cell r="BN139">
            <v>68141</v>
          </cell>
          <cell r="BO139">
            <v>68141</v>
          </cell>
          <cell r="BP139">
            <v>68141</v>
          </cell>
          <cell r="BQ139">
            <v>68141</v>
          </cell>
          <cell r="BR139">
            <v>68141</v>
          </cell>
          <cell r="BS139">
            <v>68141</v>
          </cell>
          <cell r="BT139">
            <v>68141</v>
          </cell>
          <cell r="BU139">
            <v>68141</v>
          </cell>
          <cell r="BV139">
            <v>885832</v>
          </cell>
        </row>
        <row r="140">
          <cell r="B140">
            <v>285</v>
          </cell>
          <cell r="C140">
            <v>0</v>
          </cell>
          <cell r="D140" t="str">
            <v>St Margaret's CEVAP School, Ipswich</v>
          </cell>
          <cell r="F140" t="str">
            <v>3323/1</v>
          </cell>
          <cell r="I140">
            <v>1767129.4968142007</v>
          </cell>
          <cell r="J140">
            <v>271866.07643295394</v>
          </cell>
          <cell r="K140">
            <v>135933.03821647697</v>
          </cell>
          <cell r="L140">
            <v>135933.03821647697</v>
          </cell>
          <cell r="M140">
            <v>135933.03821647697</v>
          </cell>
          <cell r="N140">
            <v>135933.03821647697</v>
          </cell>
          <cell r="O140">
            <v>135933.03821647697</v>
          </cell>
          <cell r="P140">
            <v>135933.03821647697</v>
          </cell>
          <cell r="Q140">
            <v>135933.03821647697</v>
          </cell>
          <cell r="R140">
            <v>135933.03821647697</v>
          </cell>
          <cell r="S140">
            <v>135933.03821647697</v>
          </cell>
          <cell r="T140">
            <v>135933.03821647697</v>
          </cell>
          <cell r="U140">
            <v>135933.03821647697</v>
          </cell>
          <cell r="V140">
            <v>1767129.4968142011</v>
          </cell>
          <cell r="W140"/>
          <cell r="X140"/>
          <cell r="Y140">
            <v>0</v>
          </cell>
          <cell r="AC140">
            <v>0</v>
          </cell>
          <cell r="AD140"/>
          <cell r="AE140"/>
          <cell r="AF140"/>
          <cell r="AG140"/>
          <cell r="AH140"/>
          <cell r="AI140"/>
          <cell r="AJ140"/>
          <cell r="AK140"/>
          <cell r="AL140"/>
          <cell r="AM140"/>
          <cell r="AN140"/>
          <cell r="AO140"/>
          <cell r="AP140"/>
          <cell r="AQ140"/>
          <cell r="AS140">
            <v>0</v>
          </cell>
          <cell r="AT140"/>
          <cell r="AU140"/>
          <cell r="AV140"/>
          <cell r="AW140"/>
          <cell r="AX140"/>
          <cell r="AY140"/>
          <cell r="AZ140"/>
          <cell r="BA140"/>
          <cell r="BB140"/>
          <cell r="BC140"/>
          <cell r="BD140"/>
          <cell r="BE140"/>
          <cell r="BF140">
            <v>0</v>
          </cell>
          <cell r="BG140"/>
          <cell r="BH140"/>
          <cell r="BI140">
            <v>1767129</v>
          </cell>
          <cell r="BJ140">
            <v>271866</v>
          </cell>
          <cell r="BK140">
            <v>135933</v>
          </cell>
          <cell r="BL140">
            <v>135933</v>
          </cell>
          <cell r="BM140">
            <v>135933</v>
          </cell>
          <cell r="BN140">
            <v>135933</v>
          </cell>
          <cell r="BO140">
            <v>135933</v>
          </cell>
          <cell r="BP140">
            <v>135933</v>
          </cell>
          <cell r="BQ140">
            <v>135933</v>
          </cell>
          <cell r="BR140">
            <v>135933</v>
          </cell>
          <cell r="BS140">
            <v>135933</v>
          </cell>
          <cell r="BT140">
            <v>135933</v>
          </cell>
          <cell r="BU140">
            <v>135933</v>
          </cell>
          <cell r="BV140">
            <v>1767129</v>
          </cell>
        </row>
        <row r="141">
          <cell r="B141">
            <v>287</v>
          </cell>
          <cell r="C141">
            <v>0</v>
          </cell>
          <cell r="D141" t="str">
            <v>St Mark's Catholic Primary School</v>
          </cell>
          <cell r="F141" t="str">
            <v>3325/1</v>
          </cell>
          <cell r="I141">
            <v>914773.01248155092</v>
          </cell>
          <cell r="J141">
            <v>140734.30961254629</v>
          </cell>
          <cell r="K141">
            <v>70367.154806273145</v>
          </cell>
          <cell r="L141">
            <v>70367.154806273145</v>
          </cell>
          <cell r="M141">
            <v>70367.154806273145</v>
          </cell>
          <cell r="N141">
            <v>70367.154806273145</v>
          </cell>
          <cell r="O141">
            <v>70367.154806273145</v>
          </cell>
          <cell r="P141">
            <v>70367.154806273145</v>
          </cell>
          <cell r="Q141">
            <v>70367.154806273145</v>
          </cell>
          <cell r="R141">
            <v>70367.154806273145</v>
          </cell>
          <cell r="S141">
            <v>70367.154806273145</v>
          </cell>
          <cell r="T141">
            <v>70367.154806273145</v>
          </cell>
          <cell r="U141">
            <v>70367.154806273145</v>
          </cell>
          <cell r="V141">
            <v>914773.01248155115</v>
          </cell>
          <cell r="W141"/>
          <cell r="X141"/>
          <cell r="Y141">
            <v>0</v>
          </cell>
          <cell r="AC141">
            <v>0</v>
          </cell>
          <cell r="AD141"/>
          <cell r="AE141"/>
          <cell r="AF141"/>
          <cell r="AG141"/>
          <cell r="AH141"/>
          <cell r="AI141"/>
          <cell r="AJ141"/>
          <cell r="AK141"/>
          <cell r="AL141"/>
          <cell r="AM141"/>
          <cell r="AN141"/>
          <cell r="AO141"/>
          <cell r="AP141"/>
          <cell r="AQ141"/>
          <cell r="AS141">
            <v>0</v>
          </cell>
          <cell r="AT141"/>
          <cell r="AU141"/>
          <cell r="AV141"/>
          <cell r="AW141"/>
          <cell r="AX141"/>
          <cell r="AY141"/>
          <cell r="AZ141"/>
          <cell r="BA141"/>
          <cell r="BB141"/>
          <cell r="BC141"/>
          <cell r="BD141"/>
          <cell r="BE141"/>
          <cell r="BF141">
            <v>0</v>
          </cell>
          <cell r="BG141"/>
          <cell r="BH141"/>
          <cell r="BI141">
            <v>914773</v>
          </cell>
          <cell r="BJ141">
            <v>140734</v>
          </cell>
          <cell r="BK141">
            <v>70367</v>
          </cell>
          <cell r="BL141">
            <v>70367</v>
          </cell>
          <cell r="BM141">
            <v>70367</v>
          </cell>
          <cell r="BN141">
            <v>70367</v>
          </cell>
          <cell r="BO141">
            <v>70367</v>
          </cell>
          <cell r="BP141">
            <v>70367</v>
          </cell>
          <cell r="BQ141">
            <v>70367</v>
          </cell>
          <cell r="BR141">
            <v>70367</v>
          </cell>
          <cell r="BS141">
            <v>70367</v>
          </cell>
          <cell r="BT141">
            <v>70367</v>
          </cell>
          <cell r="BU141">
            <v>70367</v>
          </cell>
          <cell r="BV141">
            <v>914771</v>
          </cell>
        </row>
        <row r="142">
          <cell r="B142">
            <v>288</v>
          </cell>
          <cell r="C142" t="str">
            <v>ACADEMY</v>
          </cell>
          <cell r="D142" t="str">
            <v>St Matthew's CEVAP School</v>
          </cell>
          <cell r="G142"/>
          <cell r="I142">
            <v>1970309.0106065525</v>
          </cell>
          <cell r="J142"/>
          <cell r="K142"/>
          <cell r="L142"/>
          <cell r="M142"/>
          <cell r="N142"/>
          <cell r="O142"/>
          <cell r="P142"/>
          <cell r="Q142"/>
          <cell r="R142"/>
          <cell r="S142"/>
          <cell r="T142"/>
          <cell r="U142"/>
          <cell r="V142">
            <v>0</v>
          </cell>
          <cell r="W142"/>
          <cell r="X142"/>
          <cell r="Y142">
            <v>1970309.0106065525</v>
          </cell>
          <cell r="AC142">
            <v>0</v>
          </cell>
          <cell r="AD142"/>
          <cell r="AE142"/>
          <cell r="AF142"/>
          <cell r="AG142"/>
          <cell r="AH142"/>
          <cell r="AI142"/>
          <cell r="AJ142"/>
          <cell r="AK142"/>
          <cell r="AL142"/>
          <cell r="AM142"/>
          <cell r="AN142"/>
          <cell r="AO142"/>
          <cell r="AP142">
            <v>0</v>
          </cell>
          <cell r="AQ142"/>
          <cell r="AS142">
            <v>0</v>
          </cell>
          <cell r="AT142"/>
          <cell r="AU142"/>
          <cell r="AV142"/>
          <cell r="AW142"/>
          <cell r="AX142"/>
          <cell r="AY142"/>
          <cell r="AZ142"/>
          <cell r="BA142"/>
          <cell r="BB142"/>
          <cell r="BC142"/>
          <cell r="BD142"/>
          <cell r="BE142"/>
          <cell r="BF142">
            <v>0</v>
          </cell>
          <cell r="BG142"/>
          <cell r="BH142"/>
          <cell r="BI142">
            <v>1970309</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row>
        <row r="143">
          <cell r="B143">
            <v>289</v>
          </cell>
          <cell r="C143" t="str">
            <v>ACADEMY</v>
          </cell>
          <cell r="D143" t="str">
            <v>St Mary's Catholic Primary School, Ipswich</v>
          </cell>
          <cell r="G143"/>
          <cell r="I143">
            <v>899915</v>
          </cell>
          <cell r="J143"/>
          <cell r="K143"/>
          <cell r="L143"/>
          <cell r="M143"/>
          <cell r="N143"/>
          <cell r="O143"/>
          <cell r="P143"/>
          <cell r="Q143"/>
          <cell r="R143"/>
          <cell r="S143"/>
          <cell r="T143"/>
          <cell r="U143"/>
          <cell r="V143">
            <v>0</v>
          </cell>
          <cell r="W143"/>
          <cell r="X143"/>
          <cell r="Y143">
            <v>899915</v>
          </cell>
          <cell r="AC143">
            <v>0</v>
          </cell>
          <cell r="AD143"/>
          <cell r="AE143"/>
          <cell r="AF143"/>
          <cell r="AG143"/>
          <cell r="AH143"/>
          <cell r="AI143"/>
          <cell r="AJ143"/>
          <cell r="AK143"/>
          <cell r="AL143"/>
          <cell r="AM143"/>
          <cell r="AN143"/>
          <cell r="AO143"/>
          <cell r="AP143">
            <v>0</v>
          </cell>
          <cell r="AQ143"/>
          <cell r="AS143">
            <v>0</v>
          </cell>
          <cell r="AT143"/>
          <cell r="AU143"/>
          <cell r="AV143"/>
          <cell r="AW143"/>
          <cell r="AX143"/>
          <cell r="AY143"/>
          <cell r="AZ143"/>
          <cell r="BA143"/>
          <cell r="BB143"/>
          <cell r="BC143"/>
          <cell r="BD143"/>
          <cell r="BE143"/>
          <cell r="BF143">
            <v>0</v>
          </cell>
          <cell r="BG143"/>
          <cell r="BH143"/>
          <cell r="BI143">
            <v>899915</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row>
        <row r="144">
          <cell r="B144">
            <v>291</v>
          </cell>
          <cell r="C144" t="str">
            <v>ACADEMY</v>
          </cell>
          <cell r="D144" t="str">
            <v>St Pancras Catholic Primary School</v>
          </cell>
          <cell r="I144">
            <v>942737.32285666675</v>
          </cell>
          <cell r="J144"/>
          <cell r="K144"/>
          <cell r="L144"/>
          <cell r="M144"/>
          <cell r="N144"/>
          <cell r="O144"/>
          <cell r="P144"/>
          <cell r="Q144"/>
          <cell r="R144"/>
          <cell r="S144"/>
          <cell r="T144"/>
          <cell r="U144"/>
          <cell r="V144">
            <v>0</v>
          </cell>
          <cell r="W144"/>
          <cell r="X144"/>
          <cell r="Y144">
            <v>942737.32285666675</v>
          </cell>
          <cell r="AC144">
            <v>0</v>
          </cell>
          <cell r="AD144"/>
          <cell r="AE144"/>
          <cell r="AF144"/>
          <cell r="AG144"/>
          <cell r="AH144"/>
          <cell r="AI144"/>
          <cell r="AJ144"/>
          <cell r="AK144"/>
          <cell r="AL144"/>
          <cell r="AM144"/>
          <cell r="AN144"/>
          <cell r="AO144"/>
          <cell r="AP144">
            <v>0</v>
          </cell>
          <cell r="AQ144"/>
          <cell r="AS144">
            <v>0</v>
          </cell>
          <cell r="AT144"/>
          <cell r="AU144"/>
          <cell r="AV144"/>
          <cell r="AW144"/>
          <cell r="AX144"/>
          <cell r="AY144"/>
          <cell r="AZ144"/>
          <cell r="BA144"/>
          <cell r="BB144"/>
          <cell r="BC144"/>
          <cell r="BD144"/>
          <cell r="BE144"/>
          <cell r="BF144">
            <v>0</v>
          </cell>
          <cell r="BG144"/>
          <cell r="BH144"/>
          <cell r="BI144">
            <v>942737</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row>
        <row r="145">
          <cell r="B145">
            <v>292</v>
          </cell>
          <cell r="C145" t="str">
            <v>ACADEMY</v>
          </cell>
          <cell r="D145" t="str">
            <v>Sidegate Primary School</v>
          </cell>
          <cell r="I145">
            <v>2725335</v>
          </cell>
          <cell r="J145"/>
          <cell r="K145"/>
          <cell r="L145"/>
          <cell r="M145"/>
          <cell r="N145"/>
          <cell r="O145"/>
          <cell r="P145"/>
          <cell r="Q145"/>
          <cell r="R145"/>
          <cell r="S145"/>
          <cell r="T145"/>
          <cell r="U145"/>
          <cell r="V145">
            <v>0</v>
          </cell>
          <cell r="W145"/>
          <cell r="X145"/>
          <cell r="Y145">
            <v>2725335</v>
          </cell>
          <cell r="AC145">
            <v>0</v>
          </cell>
          <cell r="AD145"/>
          <cell r="AE145"/>
          <cell r="AF145"/>
          <cell r="AG145"/>
          <cell r="AH145"/>
          <cell r="AI145"/>
          <cell r="AJ145"/>
          <cell r="AK145"/>
          <cell r="AL145"/>
          <cell r="AM145"/>
          <cell r="AN145"/>
          <cell r="AO145"/>
          <cell r="AP145">
            <v>0</v>
          </cell>
          <cell r="AQ145"/>
          <cell r="AS145">
            <v>0</v>
          </cell>
          <cell r="AT145"/>
          <cell r="AU145"/>
          <cell r="AV145"/>
          <cell r="AW145"/>
          <cell r="AX145"/>
          <cell r="AY145"/>
          <cell r="AZ145"/>
          <cell r="BA145"/>
          <cell r="BB145"/>
          <cell r="BC145"/>
          <cell r="BD145"/>
          <cell r="BE145"/>
          <cell r="BF145">
            <v>0</v>
          </cell>
          <cell r="BH145"/>
          <cell r="BI145">
            <v>2725335</v>
          </cell>
          <cell r="BJ145">
            <v>0</v>
          </cell>
          <cell r="BK145">
            <v>0</v>
          </cell>
          <cell r="BL145">
            <v>0</v>
          </cell>
          <cell r="BM145">
            <v>0</v>
          </cell>
          <cell r="BN145">
            <v>0</v>
          </cell>
          <cell r="BO145">
            <v>0</v>
          </cell>
          <cell r="BP145">
            <v>0</v>
          </cell>
          <cell r="BQ145">
            <v>0</v>
          </cell>
          <cell r="BR145">
            <v>0</v>
          </cell>
          <cell r="BS145">
            <v>0</v>
          </cell>
          <cell r="BT145">
            <v>0</v>
          </cell>
          <cell r="BU145">
            <v>0</v>
          </cell>
          <cell r="BV145">
            <v>0</v>
          </cell>
        </row>
        <row r="146">
          <cell r="B146">
            <v>293</v>
          </cell>
          <cell r="C146" t="str">
            <v>ACADEMY</v>
          </cell>
          <cell r="D146" t="str">
            <v>Springfield Infant and Nursery School</v>
          </cell>
          <cell r="G146"/>
          <cell r="I146">
            <v>1211756.7849989249</v>
          </cell>
          <cell r="J146"/>
          <cell r="K146"/>
          <cell r="L146"/>
          <cell r="M146"/>
          <cell r="N146"/>
          <cell r="O146"/>
          <cell r="P146"/>
          <cell r="Q146"/>
          <cell r="R146"/>
          <cell r="S146"/>
          <cell r="T146"/>
          <cell r="U146"/>
          <cell r="V146">
            <v>0</v>
          </cell>
          <cell r="W146"/>
          <cell r="X146"/>
          <cell r="Y146">
            <v>1211756.7849989249</v>
          </cell>
          <cell r="AC146">
            <v>0</v>
          </cell>
          <cell r="AD146"/>
          <cell r="AE146"/>
          <cell r="AF146"/>
          <cell r="AG146"/>
          <cell r="AH146"/>
          <cell r="AI146"/>
          <cell r="AJ146"/>
          <cell r="AK146"/>
          <cell r="AL146"/>
          <cell r="AM146"/>
          <cell r="AN146"/>
          <cell r="AO146"/>
          <cell r="AP146">
            <v>0</v>
          </cell>
          <cell r="AQ146"/>
          <cell r="AS146">
            <v>0</v>
          </cell>
          <cell r="AT146"/>
          <cell r="AU146"/>
          <cell r="AV146"/>
          <cell r="AW146"/>
          <cell r="AX146"/>
          <cell r="AY146"/>
          <cell r="AZ146"/>
          <cell r="BA146"/>
          <cell r="BB146"/>
          <cell r="BC146"/>
          <cell r="BD146"/>
          <cell r="BE146"/>
          <cell r="BF146">
            <v>0</v>
          </cell>
          <cell r="BG146"/>
          <cell r="BH146"/>
          <cell r="BI146">
            <v>1211757</v>
          </cell>
          <cell r="BJ146">
            <v>0</v>
          </cell>
          <cell r="BK146">
            <v>0</v>
          </cell>
          <cell r="BL146">
            <v>0</v>
          </cell>
          <cell r="BM146">
            <v>0</v>
          </cell>
          <cell r="BN146">
            <v>0</v>
          </cell>
          <cell r="BO146">
            <v>0</v>
          </cell>
          <cell r="BP146">
            <v>0</v>
          </cell>
          <cell r="BQ146">
            <v>0</v>
          </cell>
          <cell r="BR146">
            <v>0</v>
          </cell>
          <cell r="BS146">
            <v>0</v>
          </cell>
          <cell r="BT146">
            <v>0</v>
          </cell>
          <cell r="BU146">
            <v>0</v>
          </cell>
          <cell r="BV146">
            <v>0</v>
          </cell>
        </row>
        <row r="147">
          <cell r="B147">
            <v>294</v>
          </cell>
          <cell r="C147" t="str">
            <v>ACADEMY</v>
          </cell>
          <cell r="D147" t="str">
            <v>Springfield Junior School</v>
          </cell>
          <cell r="G147"/>
          <cell r="I147">
            <v>1478518.299043349</v>
          </cell>
          <cell r="J147"/>
          <cell r="K147"/>
          <cell r="L147"/>
          <cell r="M147"/>
          <cell r="N147"/>
          <cell r="O147"/>
          <cell r="P147"/>
          <cell r="Q147"/>
          <cell r="R147"/>
          <cell r="S147"/>
          <cell r="T147"/>
          <cell r="U147"/>
          <cell r="V147">
            <v>0</v>
          </cell>
          <cell r="W147"/>
          <cell r="X147"/>
          <cell r="Y147">
            <v>1478518.299043349</v>
          </cell>
          <cell r="AC147">
            <v>0</v>
          </cell>
          <cell r="AD147"/>
          <cell r="AE147"/>
          <cell r="AF147"/>
          <cell r="AG147"/>
          <cell r="AH147"/>
          <cell r="AI147"/>
          <cell r="AJ147"/>
          <cell r="AK147"/>
          <cell r="AL147"/>
          <cell r="AM147"/>
          <cell r="AN147"/>
          <cell r="AO147"/>
          <cell r="AP147">
            <v>0</v>
          </cell>
          <cell r="AQ147"/>
          <cell r="AS147">
            <v>0</v>
          </cell>
          <cell r="AT147"/>
          <cell r="AU147"/>
          <cell r="AV147"/>
          <cell r="AW147"/>
          <cell r="AX147"/>
          <cell r="AY147"/>
          <cell r="AZ147"/>
          <cell r="BA147"/>
          <cell r="BB147"/>
          <cell r="BC147"/>
          <cell r="BD147"/>
          <cell r="BE147"/>
          <cell r="BF147">
            <v>0</v>
          </cell>
          <cell r="BG147"/>
          <cell r="BH147"/>
          <cell r="BI147">
            <v>1478518</v>
          </cell>
          <cell r="BJ147">
            <v>0</v>
          </cell>
          <cell r="BK147">
            <v>0</v>
          </cell>
          <cell r="BL147">
            <v>0</v>
          </cell>
          <cell r="BM147">
            <v>0</v>
          </cell>
          <cell r="BN147">
            <v>0</v>
          </cell>
          <cell r="BO147">
            <v>0</v>
          </cell>
          <cell r="BP147">
            <v>0</v>
          </cell>
          <cell r="BQ147">
            <v>0</v>
          </cell>
          <cell r="BR147">
            <v>0</v>
          </cell>
          <cell r="BS147">
            <v>0</v>
          </cell>
          <cell r="BT147">
            <v>0</v>
          </cell>
          <cell r="BU147">
            <v>0</v>
          </cell>
          <cell r="BV147">
            <v>0</v>
          </cell>
        </row>
        <row r="148">
          <cell r="B148">
            <v>295</v>
          </cell>
          <cell r="C148" t="str">
            <v>ACADEMY</v>
          </cell>
          <cell r="D148" t="str">
            <v>Sprites Primary School</v>
          </cell>
          <cell r="I148">
            <v>1482065.9315728543</v>
          </cell>
          <cell r="J148"/>
          <cell r="K148"/>
          <cell r="L148"/>
          <cell r="M148"/>
          <cell r="N148"/>
          <cell r="O148"/>
          <cell r="P148"/>
          <cell r="Q148"/>
          <cell r="R148"/>
          <cell r="S148"/>
          <cell r="T148"/>
          <cell r="U148"/>
          <cell r="V148">
            <v>0</v>
          </cell>
          <cell r="W148"/>
          <cell r="X148"/>
          <cell r="Y148">
            <v>1482065.9315728543</v>
          </cell>
          <cell r="AC148">
            <v>0</v>
          </cell>
          <cell r="AD148"/>
          <cell r="AE148"/>
          <cell r="AF148"/>
          <cell r="AG148"/>
          <cell r="AH148"/>
          <cell r="AI148"/>
          <cell r="AJ148"/>
          <cell r="AK148"/>
          <cell r="AL148"/>
          <cell r="AM148"/>
          <cell r="AN148"/>
          <cell r="AO148"/>
          <cell r="AP148">
            <v>0</v>
          </cell>
          <cell r="AQ148"/>
          <cell r="AS148">
            <v>0</v>
          </cell>
          <cell r="AT148"/>
          <cell r="AU148"/>
          <cell r="AV148"/>
          <cell r="AW148"/>
          <cell r="AX148"/>
          <cell r="AY148"/>
          <cell r="AZ148"/>
          <cell r="BA148"/>
          <cell r="BB148"/>
          <cell r="BC148"/>
          <cell r="BD148"/>
          <cell r="BE148"/>
          <cell r="BF148">
            <v>0</v>
          </cell>
          <cell r="BH148"/>
          <cell r="BI148">
            <v>1482066</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row>
        <row r="149">
          <cell r="B149">
            <v>300</v>
          </cell>
          <cell r="C149" t="str">
            <v>ACADEMY</v>
          </cell>
          <cell r="D149" t="str">
            <v>Whitehouse Community Primary School</v>
          </cell>
          <cell r="G149"/>
          <cell r="I149">
            <v>2548939.6701464979</v>
          </cell>
          <cell r="J149"/>
          <cell r="K149"/>
          <cell r="L149"/>
          <cell r="M149"/>
          <cell r="N149"/>
          <cell r="O149"/>
          <cell r="P149"/>
          <cell r="Q149"/>
          <cell r="R149"/>
          <cell r="S149"/>
          <cell r="T149"/>
          <cell r="U149"/>
          <cell r="V149">
            <v>0</v>
          </cell>
          <cell r="W149"/>
          <cell r="X149"/>
          <cell r="Y149">
            <v>2548939.6701464979</v>
          </cell>
          <cell r="AC149">
            <v>0</v>
          </cell>
          <cell r="AD149"/>
          <cell r="AE149"/>
          <cell r="AF149"/>
          <cell r="AG149"/>
          <cell r="AH149"/>
          <cell r="AI149"/>
          <cell r="AJ149"/>
          <cell r="AK149"/>
          <cell r="AL149"/>
          <cell r="AM149"/>
          <cell r="AN149"/>
          <cell r="AO149"/>
          <cell r="AP149"/>
          <cell r="AQ149"/>
          <cell r="AS149">
            <v>0</v>
          </cell>
          <cell r="AT149"/>
          <cell r="AU149"/>
          <cell r="AV149"/>
          <cell r="AW149"/>
          <cell r="AX149"/>
          <cell r="AY149"/>
          <cell r="AZ149"/>
          <cell r="BA149"/>
          <cell r="BB149"/>
          <cell r="BC149"/>
          <cell r="BD149"/>
          <cell r="BE149"/>
          <cell r="BF149">
            <v>0</v>
          </cell>
          <cell r="BG149"/>
          <cell r="BH149"/>
          <cell r="BI149">
            <v>2548940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row>
        <row r="150">
          <cell r="B150">
            <v>303</v>
          </cell>
          <cell r="C150" t="str">
            <v>ACADEMY</v>
          </cell>
          <cell r="D150" t="str">
            <v>Whitton Community Primary School</v>
          </cell>
          <cell r="I150">
            <v>1439425.9763293932</v>
          </cell>
          <cell r="J150"/>
          <cell r="K150"/>
          <cell r="L150"/>
          <cell r="M150"/>
          <cell r="N150"/>
          <cell r="O150"/>
          <cell r="P150"/>
          <cell r="Q150"/>
          <cell r="R150"/>
          <cell r="S150"/>
          <cell r="T150"/>
          <cell r="U150"/>
          <cell r="V150">
            <v>0</v>
          </cell>
          <cell r="W150"/>
          <cell r="X150"/>
          <cell r="Y150">
            <v>1439425.9763293932</v>
          </cell>
          <cell r="AC150">
            <v>0</v>
          </cell>
          <cell r="AD150"/>
          <cell r="AE150"/>
          <cell r="AF150"/>
          <cell r="AG150"/>
          <cell r="AH150"/>
          <cell r="AI150"/>
          <cell r="AJ150"/>
          <cell r="AK150"/>
          <cell r="AL150"/>
          <cell r="AM150"/>
          <cell r="AN150"/>
          <cell r="AO150"/>
          <cell r="AP150">
            <v>0</v>
          </cell>
          <cell r="AQ150"/>
          <cell r="AS150">
            <v>0</v>
          </cell>
          <cell r="AT150"/>
          <cell r="AU150"/>
          <cell r="AV150"/>
          <cell r="AW150"/>
          <cell r="AX150"/>
          <cell r="AY150"/>
          <cell r="AZ150"/>
          <cell r="BA150"/>
          <cell r="BB150"/>
          <cell r="BC150"/>
          <cell r="BD150"/>
          <cell r="BE150"/>
          <cell r="BF150">
            <v>0</v>
          </cell>
          <cell r="BH150"/>
          <cell r="BI150">
            <v>1439426</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row>
        <row r="151">
          <cell r="B151">
            <v>307</v>
          </cell>
          <cell r="C151">
            <v>0</v>
          </cell>
          <cell r="D151" t="str">
            <v>Cedarwood Community Primary School</v>
          </cell>
          <cell r="F151" t="str">
            <v>64935/1</v>
          </cell>
          <cell r="G151"/>
          <cell r="H151"/>
          <cell r="I151">
            <v>1733509.69</v>
          </cell>
          <cell r="J151">
            <v>266693.79846153845</v>
          </cell>
          <cell r="K151">
            <v>133346.89923076922</v>
          </cell>
          <cell r="L151">
            <v>133346.89923076922</v>
          </cell>
          <cell r="M151">
            <v>133346.89923076922</v>
          </cell>
          <cell r="N151">
            <v>133346.89923076922</v>
          </cell>
          <cell r="O151">
            <v>133346.89923076922</v>
          </cell>
          <cell r="P151">
            <v>133346.89923076922</v>
          </cell>
          <cell r="Q151">
            <v>133346.89923076922</v>
          </cell>
          <cell r="R151">
            <v>133346.89923076922</v>
          </cell>
          <cell r="S151">
            <v>133346.89923076922</v>
          </cell>
          <cell r="T151">
            <v>133346.89923076922</v>
          </cell>
          <cell r="U151">
            <v>133346.89923076922</v>
          </cell>
          <cell r="V151">
            <v>1733509.6899999995</v>
          </cell>
          <cell r="W151"/>
          <cell r="X151"/>
          <cell r="Y151">
            <v>0</v>
          </cell>
          <cell r="AC151">
            <v>0</v>
          </cell>
          <cell r="AD151"/>
          <cell r="AE151"/>
          <cell r="AF151"/>
          <cell r="AG151"/>
          <cell r="AH151"/>
          <cell r="AI151"/>
          <cell r="AJ151"/>
          <cell r="AK151"/>
          <cell r="AL151"/>
          <cell r="AM151"/>
          <cell r="AN151"/>
          <cell r="AO151"/>
          <cell r="AP151"/>
          <cell r="AQ151"/>
          <cell r="AS151">
            <v>0</v>
          </cell>
          <cell r="AT151"/>
          <cell r="AU151"/>
          <cell r="AV151"/>
          <cell r="AW151"/>
          <cell r="AX151"/>
          <cell r="AY151"/>
          <cell r="AZ151"/>
          <cell r="BA151"/>
          <cell r="BB151"/>
          <cell r="BC151"/>
          <cell r="BD151"/>
          <cell r="BE151"/>
          <cell r="BF151">
            <v>0</v>
          </cell>
          <cell r="BG151"/>
          <cell r="BH151"/>
          <cell r="BI151">
            <v>1733510</v>
          </cell>
          <cell r="BJ151">
            <v>274649</v>
          </cell>
          <cell r="BK151">
            <v>132624</v>
          </cell>
          <cell r="BL151">
            <v>132624</v>
          </cell>
          <cell r="BM151">
            <v>132624</v>
          </cell>
          <cell r="BN151">
            <v>132624</v>
          </cell>
          <cell r="BO151">
            <v>132624</v>
          </cell>
          <cell r="BP151">
            <v>132624</v>
          </cell>
          <cell r="BQ151">
            <v>132624</v>
          </cell>
          <cell r="BR151">
            <v>132624</v>
          </cell>
          <cell r="BS151">
            <v>132624</v>
          </cell>
          <cell r="BT151">
            <v>132624</v>
          </cell>
          <cell r="BU151">
            <v>132624</v>
          </cell>
          <cell r="BV151">
            <v>1733513</v>
          </cell>
        </row>
        <row r="152">
          <cell r="B152">
            <v>308</v>
          </cell>
          <cell r="C152" t="str">
            <v>ACADEMY</v>
          </cell>
          <cell r="D152" t="str">
            <v>Kersey CEVCP School</v>
          </cell>
          <cell r="G152"/>
          <cell r="I152">
            <v>277881.53495116462</v>
          </cell>
          <cell r="J152"/>
          <cell r="K152"/>
          <cell r="L152"/>
          <cell r="M152"/>
          <cell r="N152"/>
          <cell r="O152"/>
          <cell r="P152"/>
          <cell r="Q152"/>
          <cell r="R152"/>
          <cell r="S152"/>
          <cell r="T152"/>
          <cell r="U152"/>
          <cell r="V152">
            <v>0</v>
          </cell>
          <cell r="W152"/>
          <cell r="X152"/>
          <cell r="Y152">
            <v>277881.53495116462</v>
          </cell>
          <cell r="AC152">
            <v>0</v>
          </cell>
          <cell r="AD152"/>
          <cell r="AE152"/>
          <cell r="AF152"/>
          <cell r="AG152"/>
          <cell r="AH152"/>
          <cell r="AI152"/>
          <cell r="AJ152"/>
          <cell r="AK152"/>
          <cell r="AL152"/>
          <cell r="AM152"/>
          <cell r="AN152"/>
          <cell r="AO152"/>
          <cell r="AP152"/>
          <cell r="AQ152"/>
          <cell r="AS152">
            <v>0</v>
          </cell>
          <cell r="AT152"/>
          <cell r="AU152"/>
          <cell r="AV152"/>
          <cell r="AW152"/>
          <cell r="AX152"/>
          <cell r="AY152"/>
          <cell r="AZ152"/>
          <cell r="BA152"/>
          <cell r="BB152"/>
          <cell r="BC152"/>
          <cell r="BD152"/>
          <cell r="BE152"/>
          <cell r="BF152">
            <v>0</v>
          </cell>
          <cell r="BG152"/>
          <cell r="BH152"/>
          <cell r="BI152">
            <v>277882</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row>
        <row r="153">
          <cell r="B153">
            <v>309</v>
          </cell>
          <cell r="C153">
            <v>0</v>
          </cell>
          <cell r="D153" t="str">
            <v>Heath Primary School</v>
          </cell>
          <cell r="F153" t="str">
            <v>3255/1</v>
          </cell>
          <cell r="G153"/>
          <cell r="H153"/>
          <cell r="I153">
            <v>2360794.37</v>
          </cell>
          <cell r="J153">
            <v>363199.13384615385</v>
          </cell>
          <cell r="K153">
            <v>181599.56692307693</v>
          </cell>
          <cell r="L153">
            <v>181599.56692307693</v>
          </cell>
          <cell r="M153">
            <v>181599.56692307693</v>
          </cell>
          <cell r="N153">
            <v>181599.56692307693</v>
          </cell>
          <cell r="O153">
            <v>181599.56692307693</v>
          </cell>
          <cell r="P153">
            <v>181599.56692307693</v>
          </cell>
          <cell r="Q153">
            <v>181599.56692307693</v>
          </cell>
          <cell r="R153">
            <v>181599.56692307693</v>
          </cell>
          <cell r="S153">
            <v>181599.56692307693</v>
          </cell>
          <cell r="T153">
            <v>181599.56692307693</v>
          </cell>
          <cell r="U153">
            <v>181599.56692307693</v>
          </cell>
          <cell r="V153">
            <v>2360794.37</v>
          </cell>
          <cell r="W153"/>
          <cell r="X153"/>
          <cell r="Y153">
            <v>0</v>
          </cell>
          <cell r="AC153">
            <v>0</v>
          </cell>
          <cell r="AD153"/>
          <cell r="AE153"/>
          <cell r="AF153"/>
          <cell r="AG153"/>
          <cell r="AH153"/>
          <cell r="AI153"/>
          <cell r="AJ153"/>
          <cell r="AK153"/>
          <cell r="AL153"/>
          <cell r="AM153"/>
          <cell r="AN153"/>
          <cell r="AO153"/>
          <cell r="AP153"/>
          <cell r="AQ153"/>
          <cell r="AS153">
            <v>0</v>
          </cell>
          <cell r="AT153"/>
          <cell r="AU153"/>
          <cell r="AV153"/>
          <cell r="AW153"/>
          <cell r="AX153"/>
          <cell r="AY153"/>
          <cell r="AZ153"/>
          <cell r="BA153"/>
          <cell r="BB153"/>
          <cell r="BC153"/>
          <cell r="BD153"/>
          <cell r="BE153"/>
          <cell r="BF153">
            <v>0</v>
          </cell>
          <cell r="BG153"/>
          <cell r="BH153"/>
          <cell r="BI153">
            <v>2360794</v>
          </cell>
          <cell r="BJ153">
            <v>369698</v>
          </cell>
          <cell r="BK153">
            <v>181009</v>
          </cell>
          <cell r="BL153">
            <v>181009</v>
          </cell>
          <cell r="BM153">
            <v>181009</v>
          </cell>
          <cell r="BN153">
            <v>181009</v>
          </cell>
          <cell r="BO153">
            <v>181009</v>
          </cell>
          <cell r="BP153">
            <v>181009</v>
          </cell>
          <cell r="BQ153">
            <v>181009</v>
          </cell>
          <cell r="BR153">
            <v>181009</v>
          </cell>
          <cell r="BS153">
            <v>181009</v>
          </cell>
          <cell r="BT153">
            <v>181009</v>
          </cell>
          <cell r="BU153">
            <v>181009</v>
          </cell>
          <cell r="BV153">
            <v>2360797</v>
          </cell>
        </row>
        <row r="154">
          <cell r="B154">
            <v>310</v>
          </cell>
          <cell r="C154">
            <v>0</v>
          </cell>
          <cell r="D154" t="str">
            <v>Bealings School</v>
          </cell>
          <cell r="F154" t="str">
            <v>94134/1</v>
          </cell>
          <cell r="I154">
            <v>515062.49839810643</v>
          </cell>
          <cell r="J154">
            <v>79240.384368939456</v>
          </cell>
          <cell r="K154">
            <v>39620.192184469728</v>
          </cell>
          <cell r="L154">
            <v>39620.192184469728</v>
          </cell>
          <cell r="M154">
            <v>39620.192184469728</v>
          </cell>
          <cell r="N154">
            <v>39620.192184469728</v>
          </cell>
          <cell r="O154">
            <v>39620.192184469728</v>
          </cell>
          <cell r="P154">
            <v>39620.192184469728</v>
          </cell>
          <cell r="Q154">
            <v>39620.192184469728</v>
          </cell>
          <cell r="R154">
            <v>39620.192184469728</v>
          </cell>
          <cell r="S154">
            <v>39620.192184469728</v>
          </cell>
          <cell r="T154">
            <v>39620.192184469728</v>
          </cell>
          <cell r="U154">
            <v>39620.192184469728</v>
          </cell>
          <cell r="V154">
            <v>515062.49839810643</v>
          </cell>
          <cell r="W154"/>
          <cell r="X154"/>
          <cell r="Y154">
            <v>0</v>
          </cell>
          <cell r="AC154">
            <v>0</v>
          </cell>
          <cell r="AD154"/>
          <cell r="AE154"/>
          <cell r="AF154"/>
          <cell r="AG154"/>
          <cell r="AH154"/>
          <cell r="AI154"/>
          <cell r="AJ154"/>
          <cell r="AK154"/>
          <cell r="AL154"/>
          <cell r="AM154"/>
          <cell r="AN154"/>
          <cell r="AO154"/>
          <cell r="AP154"/>
          <cell r="AQ154"/>
          <cell r="AS154">
            <v>0</v>
          </cell>
          <cell r="AT154"/>
          <cell r="AU154"/>
          <cell r="AV154"/>
          <cell r="AW154"/>
          <cell r="AX154"/>
          <cell r="AY154"/>
          <cell r="AZ154"/>
          <cell r="BA154"/>
          <cell r="BB154"/>
          <cell r="BC154"/>
          <cell r="BD154"/>
          <cell r="BE154"/>
          <cell r="BF154">
            <v>0</v>
          </cell>
          <cell r="BG154"/>
          <cell r="BH154"/>
          <cell r="BI154">
            <v>515062</v>
          </cell>
          <cell r="BJ154">
            <v>80469</v>
          </cell>
          <cell r="BK154">
            <v>39508</v>
          </cell>
          <cell r="BL154">
            <v>39508</v>
          </cell>
          <cell r="BM154">
            <v>39508</v>
          </cell>
          <cell r="BN154">
            <v>39508</v>
          </cell>
          <cell r="BO154">
            <v>39508</v>
          </cell>
          <cell r="BP154">
            <v>39508</v>
          </cell>
          <cell r="BQ154">
            <v>39508</v>
          </cell>
          <cell r="BR154">
            <v>39508</v>
          </cell>
          <cell r="BS154">
            <v>39508</v>
          </cell>
          <cell r="BT154">
            <v>39508</v>
          </cell>
          <cell r="BU154">
            <v>39508</v>
          </cell>
          <cell r="BV154">
            <v>515057</v>
          </cell>
        </row>
        <row r="155">
          <cell r="B155">
            <v>311</v>
          </cell>
          <cell r="C155">
            <v>0</v>
          </cell>
          <cell r="D155" t="str">
            <v>Birchwood Primary School</v>
          </cell>
          <cell r="F155" t="str">
            <v>3187/1</v>
          </cell>
          <cell r="I155">
            <v>873112.46</v>
          </cell>
          <cell r="J155">
            <v>134324.99384615384</v>
          </cell>
          <cell r="K155">
            <v>67162.49692307692</v>
          </cell>
          <cell r="L155">
            <v>67162.49692307692</v>
          </cell>
          <cell r="M155">
            <v>67162.49692307692</v>
          </cell>
          <cell r="N155">
            <v>67162.49692307692</v>
          </cell>
          <cell r="O155">
            <v>67162.49692307692</v>
          </cell>
          <cell r="P155">
            <v>67162.49692307692</v>
          </cell>
          <cell r="Q155">
            <v>67162.49692307692</v>
          </cell>
          <cell r="R155">
            <v>67162.49692307692</v>
          </cell>
          <cell r="S155">
            <v>67162.49692307692</v>
          </cell>
          <cell r="T155">
            <v>67162.49692307692</v>
          </cell>
          <cell r="U155">
            <v>67162.49692307692</v>
          </cell>
          <cell r="V155">
            <v>873112.46</v>
          </cell>
          <cell r="W155"/>
          <cell r="X155"/>
          <cell r="Y155">
            <v>0</v>
          </cell>
          <cell r="AC155">
            <v>0</v>
          </cell>
          <cell r="AD155"/>
          <cell r="AE155"/>
          <cell r="AF155"/>
          <cell r="AG155"/>
          <cell r="AH155"/>
          <cell r="AI155"/>
          <cell r="AJ155"/>
          <cell r="AK155"/>
          <cell r="AL155"/>
          <cell r="AM155"/>
          <cell r="AN155"/>
          <cell r="AO155"/>
          <cell r="AP155"/>
          <cell r="AQ155"/>
          <cell r="AS155">
            <v>0</v>
          </cell>
          <cell r="AT155"/>
          <cell r="AU155"/>
          <cell r="AV155"/>
          <cell r="AW155"/>
          <cell r="AX155"/>
          <cell r="AY155"/>
          <cell r="AZ155"/>
          <cell r="BA155"/>
          <cell r="BB155"/>
          <cell r="BC155"/>
          <cell r="BD155"/>
          <cell r="BE155"/>
          <cell r="BF155">
            <v>0</v>
          </cell>
          <cell r="BG155"/>
          <cell r="BH155"/>
          <cell r="BI155">
            <v>873112</v>
          </cell>
          <cell r="BJ155">
            <v>137856</v>
          </cell>
          <cell r="BK155">
            <v>66841</v>
          </cell>
          <cell r="BL155">
            <v>66841</v>
          </cell>
          <cell r="BM155">
            <v>66841</v>
          </cell>
          <cell r="BN155">
            <v>66841</v>
          </cell>
          <cell r="BO155">
            <v>66841</v>
          </cell>
          <cell r="BP155">
            <v>66841</v>
          </cell>
          <cell r="BQ155">
            <v>66841</v>
          </cell>
          <cell r="BR155">
            <v>66841</v>
          </cell>
          <cell r="BS155">
            <v>66841</v>
          </cell>
          <cell r="BT155">
            <v>66841</v>
          </cell>
          <cell r="BU155">
            <v>66841</v>
          </cell>
          <cell r="BV155">
            <v>873107</v>
          </cell>
        </row>
        <row r="156">
          <cell r="B156">
            <v>312</v>
          </cell>
          <cell r="C156" t="str">
            <v>ACADEMY</v>
          </cell>
          <cell r="D156" t="str">
            <v>Martlesham Primary School</v>
          </cell>
          <cell r="G156"/>
          <cell r="H156"/>
          <cell r="I156">
            <v>561350.55438170373</v>
          </cell>
          <cell r="J156"/>
          <cell r="K156"/>
          <cell r="L156"/>
          <cell r="M156"/>
          <cell r="N156"/>
          <cell r="O156"/>
          <cell r="P156"/>
          <cell r="Q156"/>
          <cell r="R156"/>
          <cell r="S156"/>
          <cell r="T156"/>
          <cell r="U156"/>
          <cell r="V156">
            <v>0</v>
          </cell>
          <cell r="W156"/>
          <cell r="X156"/>
          <cell r="Y156">
            <v>561350.55438170373</v>
          </cell>
          <cell r="AC156">
            <v>0</v>
          </cell>
          <cell r="AD156"/>
          <cell r="AE156"/>
          <cell r="AF156"/>
          <cell r="AG156"/>
          <cell r="AH156"/>
          <cell r="AI156"/>
          <cell r="AJ156"/>
          <cell r="AK156"/>
          <cell r="AL156"/>
          <cell r="AM156"/>
          <cell r="AN156"/>
          <cell r="AO156"/>
          <cell r="AP156">
            <v>0</v>
          </cell>
          <cell r="AQ156"/>
          <cell r="AS156">
            <v>0</v>
          </cell>
          <cell r="AT156"/>
          <cell r="AU156"/>
          <cell r="AV156"/>
          <cell r="AW156"/>
          <cell r="AX156"/>
          <cell r="AY156"/>
          <cell r="AZ156"/>
          <cell r="BA156"/>
          <cell r="BB156"/>
          <cell r="BC156"/>
          <cell r="BD156"/>
          <cell r="BE156"/>
          <cell r="BF156">
            <v>0</v>
          </cell>
          <cell r="BH156"/>
          <cell r="BI156">
            <v>561351</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row>
        <row r="157">
          <cell r="B157">
            <v>313</v>
          </cell>
          <cell r="C157">
            <v>0</v>
          </cell>
          <cell r="D157" t="str">
            <v>Gorseland Primary School</v>
          </cell>
          <cell r="F157" t="str">
            <v>3238/1</v>
          </cell>
          <cell r="G157"/>
          <cell r="H157"/>
          <cell r="I157">
            <v>1936953.37</v>
          </cell>
          <cell r="J157">
            <v>297992.82615384617</v>
          </cell>
          <cell r="K157">
            <v>148996.41307692308</v>
          </cell>
          <cell r="L157">
            <v>148996.41307692308</v>
          </cell>
          <cell r="M157">
            <v>148996.41307692308</v>
          </cell>
          <cell r="N157">
            <v>148996.41307692308</v>
          </cell>
          <cell r="O157">
            <v>148996.41307692308</v>
          </cell>
          <cell r="P157">
            <v>148996.41307692308</v>
          </cell>
          <cell r="Q157">
            <v>148996.41307692308</v>
          </cell>
          <cell r="R157">
            <v>148996.41307692308</v>
          </cell>
          <cell r="S157">
            <v>148996.41307692308</v>
          </cell>
          <cell r="T157">
            <v>148996.41307692308</v>
          </cell>
          <cell r="U157">
            <v>148996.41307692308</v>
          </cell>
          <cell r="V157">
            <v>1936953.3699999996</v>
          </cell>
          <cell r="W157"/>
          <cell r="X157"/>
          <cell r="Y157">
            <v>0</v>
          </cell>
          <cell r="AC157">
            <v>180000</v>
          </cell>
          <cell r="AD157">
            <v>27692.307692307691</v>
          </cell>
          <cell r="AE157">
            <v>13846.153846153846</v>
          </cell>
          <cell r="AF157">
            <v>13846.153846153846</v>
          </cell>
          <cell r="AG157">
            <v>13846.153846153846</v>
          </cell>
          <cell r="AH157">
            <v>13846.153846153846</v>
          </cell>
          <cell r="AI157">
            <v>13846.153846153846</v>
          </cell>
          <cell r="AJ157">
            <v>13846.153846153846</v>
          </cell>
          <cell r="AK157">
            <v>13846.153846153846</v>
          </cell>
          <cell r="AL157">
            <v>13846.153846153846</v>
          </cell>
          <cell r="AM157">
            <v>13846.153846153846</v>
          </cell>
          <cell r="AN157">
            <v>13846.153846153846</v>
          </cell>
          <cell r="AO157">
            <v>13846.153846153846</v>
          </cell>
          <cell r="AP157">
            <v>180000</v>
          </cell>
          <cell r="AQ157"/>
          <cell r="AS157">
            <v>0</v>
          </cell>
          <cell r="AT157"/>
          <cell r="AU157"/>
          <cell r="AV157"/>
          <cell r="AW157"/>
          <cell r="AX157"/>
          <cell r="AY157"/>
          <cell r="AZ157"/>
          <cell r="BA157"/>
          <cell r="BB157"/>
          <cell r="BC157"/>
          <cell r="BD157"/>
          <cell r="BE157"/>
          <cell r="BF157">
            <v>0</v>
          </cell>
          <cell r="BG157"/>
          <cell r="BH157"/>
          <cell r="BI157">
            <v>2116953</v>
          </cell>
          <cell r="BJ157">
            <v>332932</v>
          </cell>
          <cell r="BK157">
            <v>162184</v>
          </cell>
          <cell r="BL157">
            <v>162184</v>
          </cell>
          <cell r="BM157">
            <v>162184</v>
          </cell>
          <cell r="BN157">
            <v>162184</v>
          </cell>
          <cell r="BO157">
            <v>162184</v>
          </cell>
          <cell r="BP157">
            <v>162184</v>
          </cell>
          <cell r="BQ157">
            <v>162184</v>
          </cell>
          <cell r="BR157">
            <v>162184</v>
          </cell>
          <cell r="BS157">
            <v>162184</v>
          </cell>
          <cell r="BT157">
            <v>162184</v>
          </cell>
          <cell r="BU157">
            <v>162184</v>
          </cell>
          <cell r="BV157">
            <v>2116956</v>
          </cell>
        </row>
        <row r="158">
          <cell r="B158">
            <v>314</v>
          </cell>
          <cell r="C158">
            <v>0</v>
          </cell>
          <cell r="D158" t="str">
            <v>Melton Primary School</v>
          </cell>
          <cell r="F158" t="str">
            <v>36898/1</v>
          </cell>
          <cell r="I158">
            <v>721662.07762363635</v>
          </cell>
          <cell r="J158">
            <v>111024.93501902098</v>
          </cell>
          <cell r="K158">
            <v>55512.46750951049</v>
          </cell>
          <cell r="L158">
            <v>55512.46750951049</v>
          </cell>
          <cell r="M158">
            <v>55512.46750951049</v>
          </cell>
          <cell r="N158">
            <v>55512.46750951049</v>
          </cell>
          <cell r="O158">
            <v>55512.46750951049</v>
          </cell>
          <cell r="P158">
            <v>55512.46750951049</v>
          </cell>
          <cell r="Q158">
            <v>55512.46750951049</v>
          </cell>
          <cell r="R158">
            <v>55512.46750951049</v>
          </cell>
          <cell r="S158">
            <v>55512.46750951049</v>
          </cell>
          <cell r="T158">
            <v>55512.46750951049</v>
          </cell>
          <cell r="U158">
            <v>55512.46750951049</v>
          </cell>
          <cell r="V158">
            <v>721662.07762363611</v>
          </cell>
          <cell r="W158"/>
          <cell r="X158"/>
          <cell r="Y158">
            <v>0</v>
          </cell>
          <cell r="AC158">
            <v>0</v>
          </cell>
          <cell r="AD158"/>
          <cell r="AE158"/>
          <cell r="AF158"/>
          <cell r="AG158"/>
          <cell r="AH158"/>
          <cell r="AI158"/>
          <cell r="AJ158"/>
          <cell r="AK158"/>
          <cell r="AL158"/>
          <cell r="AM158"/>
          <cell r="AN158"/>
          <cell r="AO158"/>
          <cell r="AP158"/>
          <cell r="AQ158"/>
          <cell r="AS158">
            <v>0</v>
          </cell>
          <cell r="AT158"/>
          <cell r="AU158"/>
          <cell r="AV158"/>
          <cell r="AW158"/>
          <cell r="AX158"/>
          <cell r="AY158"/>
          <cell r="AZ158"/>
          <cell r="BA158"/>
          <cell r="BB158"/>
          <cell r="BC158"/>
          <cell r="BD158"/>
          <cell r="BE158"/>
          <cell r="BF158">
            <v>0</v>
          </cell>
          <cell r="BG158"/>
          <cell r="BH158"/>
          <cell r="BI158">
            <v>721662</v>
          </cell>
          <cell r="BJ158">
            <v>113808</v>
          </cell>
          <cell r="BK158">
            <v>55259</v>
          </cell>
          <cell r="BL158">
            <v>55259</v>
          </cell>
          <cell r="BM158">
            <v>55259</v>
          </cell>
          <cell r="BN158">
            <v>55259</v>
          </cell>
          <cell r="BO158">
            <v>55259</v>
          </cell>
          <cell r="BP158">
            <v>55259</v>
          </cell>
          <cell r="BQ158">
            <v>55259</v>
          </cell>
          <cell r="BR158">
            <v>55259</v>
          </cell>
          <cell r="BS158">
            <v>55259</v>
          </cell>
          <cell r="BT158">
            <v>55259</v>
          </cell>
          <cell r="BU158">
            <v>55259</v>
          </cell>
          <cell r="BV158">
            <v>721657</v>
          </cell>
        </row>
        <row r="159">
          <cell r="B159">
            <v>316</v>
          </cell>
          <cell r="C159" t="str">
            <v>ACADEMY</v>
          </cell>
          <cell r="D159" t="str">
            <v>Nacton CEVCP School</v>
          </cell>
          <cell r="G159"/>
          <cell r="H159"/>
          <cell r="I159">
            <v>514213.89424996573</v>
          </cell>
          <cell r="J159"/>
          <cell r="K159"/>
          <cell r="L159"/>
          <cell r="M159"/>
          <cell r="N159"/>
          <cell r="O159"/>
          <cell r="P159"/>
          <cell r="Q159"/>
          <cell r="R159"/>
          <cell r="S159"/>
          <cell r="T159"/>
          <cell r="U159"/>
          <cell r="V159">
            <v>0</v>
          </cell>
          <cell r="W159"/>
          <cell r="X159"/>
          <cell r="Y159">
            <v>514213.89424996573</v>
          </cell>
          <cell r="AC159">
            <v>0</v>
          </cell>
          <cell r="AD159"/>
          <cell r="AE159"/>
          <cell r="AF159"/>
          <cell r="AG159"/>
          <cell r="AH159"/>
          <cell r="AI159"/>
          <cell r="AJ159"/>
          <cell r="AK159"/>
          <cell r="AL159"/>
          <cell r="AM159"/>
          <cell r="AN159"/>
          <cell r="AO159"/>
          <cell r="AP159">
            <v>0</v>
          </cell>
          <cell r="AQ159"/>
          <cell r="AS159">
            <v>0</v>
          </cell>
          <cell r="AT159"/>
          <cell r="AU159"/>
          <cell r="AV159"/>
          <cell r="AW159"/>
          <cell r="AX159"/>
          <cell r="AY159"/>
          <cell r="AZ159"/>
          <cell r="BA159"/>
          <cell r="BB159"/>
          <cell r="BC159"/>
          <cell r="BD159"/>
          <cell r="BE159"/>
          <cell r="BF159">
            <v>0</v>
          </cell>
          <cell r="BH159"/>
          <cell r="BI159">
            <v>514214</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row>
        <row r="160">
          <cell r="B160">
            <v>317</v>
          </cell>
          <cell r="C160">
            <v>0</v>
          </cell>
          <cell r="D160" t="str">
            <v>Orford CEVAP School</v>
          </cell>
          <cell r="F160" t="str">
            <v>94136/1</v>
          </cell>
          <cell r="I160">
            <v>391041.51000460319</v>
          </cell>
          <cell r="J160">
            <v>60160.232308400489</v>
          </cell>
          <cell r="K160">
            <v>30080.116154200245</v>
          </cell>
          <cell r="L160">
            <v>30080.116154200245</v>
          </cell>
          <cell r="M160">
            <v>30080.116154200245</v>
          </cell>
          <cell r="N160">
            <v>30080.116154200245</v>
          </cell>
          <cell r="O160">
            <v>30080.116154200245</v>
          </cell>
          <cell r="P160">
            <v>30080.116154200245</v>
          </cell>
          <cell r="Q160">
            <v>30080.116154200245</v>
          </cell>
          <cell r="R160">
            <v>30080.116154200245</v>
          </cell>
          <cell r="S160">
            <v>30080.116154200245</v>
          </cell>
          <cell r="T160">
            <v>30080.116154200245</v>
          </cell>
          <cell r="U160">
            <v>30080.116154200245</v>
          </cell>
          <cell r="V160">
            <v>391041.51000460313</v>
          </cell>
          <cell r="W160"/>
          <cell r="X160"/>
          <cell r="Y160">
            <v>0</v>
          </cell>
          <cell r="AC160">
            <v>0</v>
          </cell>
          <cell r="AD160"/>
          <cell r="AE160"/>
          <cell r="AF160"/>
          <cell r="AG160"/>
          <cell r="AH160"/>
          <cell r="AI160"/>
          <cell r="AJ160"/>
          <cell r="AK160"/>
          <cell r="AL160"/>
          <cell r="AM160"/>
          <cell r="AN160"/>
          <cell r="AO160"/>
          <cell r="AP160"/>
          <cell r="AQ160"/>
          <cell r="AS160">
            <v>0</v>
          </cell>
          <cell r="AT160"/>
          <cell r="AU160"/>
          <cell r="AV160"/>
          <cell r="AW160"/>
          <cell r="AX160"/>
          <cell r="AY160"/>
          <cell r="AZ160"/>
          <cell r="BA160"/>
          <cell r="BB160"/>
          <cell r="BC160"/>
          <cell r="BD160"/>
          <cell r="BE160"/>
          <cell r="BF160">
            <v>0</v>
          </cell>
          <cell r="BG160"/>
          <cell r="BH160"/>
          <cell r="BI160">
            <v>391042</v>
          </cell>
          <cell r="BJ160">
            <v>60357</v>
          </cell>
          <cell r="BK160">
            <v>30062</v>
          </cell>
          <cell r="BL160">
            <v>30062</v>
          </cell>
          <cell r="BM160">
            <v>30062</v>
          </cell>
          <cell r="BN160">
            <v>30062</v>
          </cell>
          <cell r="BO160">
            <v>30062</v>
          </cell>
          <cell r="BP160">
            <v>30062</v>
          </cell>
          <cell r="BQ160">
            <v>30062</v>
          </cell>
          <cell r="BR160">
            <v>30062</v>
          </cell>
          <cell r="BS160">
            <v>30062</v>
          </cell>
          <cell r="BT160">
            <v>30062</v>
          </cell>
          <cell r="BU160">
            <v>30062</v>
          </cell>
          <cell r="BV160">
            <v>391039</v>
          </cell>
        </row>
        <row r="161">
          <cell r="B161">
            <v>318</v>
          </cell>
          <cell r="C161">
            <v>0</v>
          </cell>
          <cell r="D161" t="str">
            <v>Otley Primary School</v>
          </cell>
          <cell r="E161" t="str">
            <v>Otley &amp; Witnesham</v>
          </cell>
          <cell r="F161" t="str">
            <v>83047/1</v>
          </cell>
          <cell r="I161">
            <v>393990.40682999999</v>
          </cell>
          <cell r="J161"/>
          <cell r="K161"/>
          <cell r="L161"/>
          <cell r="M161"/>
          <cell r="N161"/>
          <cell r="O161"/>
          <cell r="P161"/>
          <cell r="Q161"/>
          <cell r="R161"/>
          <cell r="S161"/>
          <cell r="T161"/>
          <cell r="U161"/>
          <cell r="V161">
            <v>0</v>
          </cell>
          <cell r="W161"/>
          <cell r="X161"/>
          <cell r="Y161"/>
          <cell r="AC161">
            <v>0</v>
          </cell>
          <cell r="AD161"/>
          <cell r="AE161"/>
          <cell r="AF161"/>
          <cell r="AG161"/>
          <cell r="AH161"/>
          <cell r="AI161"/>
          <cell r="AJ161"/>
          <cell r="AK161"/>
          <cell r="AL161"/>
          <cell r="AM161"/>
          <cell r="AN161"/>
          <cell r="AO161"/>
          <cell r="AP161"/>
          <cell r="AQ161"/>
          <cell r="AS161">
            <v>0</v>
          </cell>
          <cell r="AT161"/>
          <cell r="AU161"/>
          <cell r="AV161"/>
          <cell r="AW161"/>
          <cell r="AX161"/>
          <cell r="AY161"/>
          <cell r="AZ161"/>
          <cell r="BA161"/>
          <cell r="BB161"/>
          <cell r="BC161"/>
          <cell r="BD161"/>
          <cell r="BE161"/>
          <cell r="BF161">
            <v>0</v>
          </cell>
          <cell r="BG161"/>
          <cell r="BH161"/>
          <cell r="BI161"/>
          <cell r="BJ161">
            <v>0</v>
          </cell>
          <cell r="BK161">
            <v>0</v>
          </cell>
          <cell r="BL161">
            <v>0</v>
          </cell>
          <cell r="BM161">
            <v>0</v>
          </cell>
          <cell r="BN161">
            <v>0</v>
          </cell>
          <cell r="BO161">
            <v>0</v>
          </cell>
          <cell r="BP161">
            <v>0</v>
          </cell>
          <cell r="BQ161">
            <v>0</v>
          </cell>
          <cell r="BR161">
            <v>0</v>
          </cell>
          <cell r="BS161">
            <v>0</v>
          </cell>
          <cell r="BT161">
            <v>0</v>
          </cell>
          <cell r="BU161">
            <v>0</v>
          </cell>
          <cell r="BV161">
            <v>0</v>
          </cell>
        </row>
        <row r="162">
          <cell r="B162">
            <v>320</v>
          </cell>
          <cell r="C162" t="str">
            <v>ACADEMY</v>
          </cell>
          <cell r="D162" t="str">
            <v>Rendlesham Community Primary School</v>
          </cell>
          <cell r="G162"/>
          <cell r="I162">
            <v>1142670.5318531469</v>
          </cell>
          <cell r="J162"/>
          <cell r="K162"/>
          <cell r="L162"/>
          <cell r="M162"/>
          <cell r="N162"/>
          <cell r="O162"/>
          <cell r="P162"/>
          <cell r="Q162"/>
          <cell r="R162"/>
          <cell r="S162"/>
          <cell r="T162"/>
          <cell r="U162"/>
          <cell r="V162">
            <v>0</v>
          </cell>
          <cell r="W162"/>
          <cell r="X162"/>
          <cell r="Y162">
            <v>1142670.5318531469</v>
          </cell>
          <cell r="AC162">
            <v>0</v>
          </cell>
          <cell r="AD162"/>
          <cell r="AE162"/>
          <cell r="AF162"/>
          <cell r="AG162"/>
          <cell r="AH162"/>
          <cell r="AI162"/>
          <cell r="AJ162"/>
          <cell r="AK162"/>
          <cell r="AL162"/>
          <cell r="AM162"/>
          <cell r="AN162"/>
          <cell r="AO162"/>
          <cell r="AP162">
            <v>0</v>
          </cell>
          <cell r="AQ162"/>
          <cell r="AS162">
            <v>0</v>
          </cell>
          <cell r="AT162"/>
          <cell r="AU162"/>
          <cell r="AV162"/>
          <cell r="AW162"/>
          <cell r="AX162"/>
          <cell r="AY162"/>
          <cell r="AZ162"/>
          <cell r="BA162"/>
          <cell r="BB162"/>
          <cell r="BC162"/>
          <cell r="BD162"/>
          <cell r="BE162"/>
          <cell r="BF162">
            <v>0</v>
          </cell>
          <cell r="BG162"/>
          <cell r="BH162"/>
          <cell r="BI162">
            <v>1142671</v>
          </cell>
          <cell r="BJ162">
            <v>0</v>
          </cell>
          <cell r="BK162">
            <v>0</v>
          </cell>
          <cell r="BL162">
            <v>0</v>
          </cell>
          <cell r="BM162">
            <v>0</v>
          </cell>
          <cell r="BN162">
            <v>0</v>
          </cell>
          <cell r="BO162">
            <v>0</v>
          </cell>
          <cell r="BP162">
            <v>0</v>
          </cell>
          <cell r="BQ162">
            <v>0</v>
          </cell>
          <cell r="BR162">
            <v>0</v>
          </cell>
          <cell r="BS162">
            <v>0</v>
          </cell>
          <cell r="BT162">
            <v>0</v>
          </cell>
          <cell r="BU162">
            <v>0</v>
          </cell>
          <cell r="BV162">
            <v>0</v>
          </cell>
        </row>
        <row r="163">
          <cell r="B163">
            <v>322</v>
          </cell>
          <cell r="C163" t="str">
            <v>ACADEMY</v>
          </cell>
          <cell r="D163" t="str">
            <v>Shotley Community Primary School</v>
          </cell>
          <cell r="G163"/>
          <cell r="I163">
            <v>662569.58857482823</v>
          </cell>
          <cell r="J163"/>
          <cell r="K163"/>
          <cell r="L163"/>
          <cell r="M163"/>
          <cell r="N163"/>
          <cell r="O163"/>
          <cell r="P163"/>
          <cell r="Q163"/>
          <cell r="R163"/>
          <cell r="S163"/>
          <cell r="T163"/>
          <cell r="U163"/>
          <cell r="V163">
            <v>0</v>
          </cell>
          <cell r="W163"/>
          <cell r="X163"/>
          <cell r="Y163">
            <v>662569.58857482823</v>
          </cell>
          <cell r="AC163">
            <v>0</v>
          </cell>
          <cell r="AD163"/>
          <cell r="AE163"/>
          <cell r="AF163"/>
          <cell r="AG163"/>
          <cell r="AH163"/>
          <cell r="AI163"/>
          <cell r="AJ163"/>
          <cell r="AK163"/>
          <cell r="AL163"/>
          <cell r="AM163"/>
          <cell r="AN163"/>
          <cell r="AO163"/>
          <cell r="AP163">
            <v>0</v>
          </cell>
          <cell r="AQ163"/>
          <cell r="AS163">
            <v>0</v>
          </cell>
          <cell r="AT163"/>
          <cell r="AU163"/>
          <cell r="AV163"/>
          <cell r="AW163"/>
          <cell r="AX163"/>
          <cell r="AY163"/>
          <cell r="AZ163"/>
          <cell r="BA163"/>
          <cell r="BB163"/>
          <cell r="BC163"/>
          <cell r="BD163"/>
          <cell r="BE163"/>
          <cell r="BF163">
            <v>0</v>
          </cell>
          <cell r="BG163"/>
          <cell r="BH163"/>
          <cell r="BI163">
            <v>662570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row>
        <row r="164">
          <cell r="B164">
            <v>324</v>
          </cell>
          <cell r="C164">
            <v>0</v>
          </cell>
          <cell r="D164" t="str">
            <v>Somersham Primary School</v>
          </cell>
          <cell r="F164" t="str">
            <v>94137/1</v>
          </cell>
          <cell r="I164">
            <v>499614.77810127463</v>
          </cell>
          <cell r="J164">
            <v>76863.812015580712</v>
          </cell>
          <cell r="K164">
            <v>38431.906007790356</v>
          </cell>
          <cell r="L164">
            <v>38431.906007790356</v>
          </cell>
          <cell r="M164">
            <v>38431.906007790356</v>
          </cell>
          <cell r="N164">
            <v>38431.906007790356</v>
          </cell>
          <cell r="O164">
            <v>38431.906007790356</v>
          </cell>
          <cell r="P164">
            <v>38431.906007790356</v>
          </cell>
          <cell r="Q164">
            <v>38431.906007790356</v>
          </cell>
          <cell r="R164">
            <v>38431.906007790356</v>
          </cell>
          <cell r="S164">
            <v>38431.906007790356</v>
          </cell>
          <cell r="T164">
            <v>38431.906007790356</v>
          </cell>
          <cell r="U164">
            <v>38431.906007790356</v>
          </cell>
          <cell r="V164">
            <v>499614.77810127463</v>
          </cell>
          <cell r="W164"/>
          <cell r="X164"/>
          <cell r="Y164">
            <v>0</v>
          </cell>
          <cell r="AC164">
            <v>0</v>
          </cell>
          <cell r="AD164"/>
          <cell r="AE164"/>
          <cell r="AF164"/>
          <cell r="AG164"/>
          <cell r="AH164"/>
          <cell r="AI164"/>
          <cell r="AJ164"/>
          <cell r="AK164"/>
          <cell r="AL164"/>
          <cell r="AM164"/>
          <cell r="AN164"/>
          <cell r="AO164"/>
          <cell r="AP164"/>
          <cell r="AQ164"/>
          <cell r="AS164">
            <v>0</v>
          </cell>
          <cell r="AT164"/>
          <cell r="AU164"/>
          <cell r="AV164"/>
          <cell r="AW164"/>
          <cell r="AX164"/>
          <cell r="AY164"/>
          <cell r="AZ164"/>
          <cell r="BA164"/>
          <cell r="BB164"/>
          <cell r="BC164"/>
          <cell r="BD164"/>
          <cell r="BE164"/>
          <cell r="BF164">
            <v>0</v>
          </cell>
          <cell r="BG164"/>
          <cell r="BH164"/>
          <cell r="BI164">
            <v>499615</v>
          </cell>
          <cell r="BJ164">
            <v>77990</v>
          </cell>
          <cell r="BK164">
            <v>38330</v>
          </cell>
          <cell r="BL164">
            <v>38330</v>
          </cell>
          <cell r="BM164">
            <v>38330</v>
          </cell>
          <cell r="BN164">
            <v>38330</v>
          </cell>
          <cell r="BO164">
            <v>38330</v>
          </cell>
          <cell r="BP164">
            <v>38330</v>
          </cell>
          <cell r="BQ164">
            <v>38330</v>
          </cell>
          <cell r="BR164">
            <v>38330</v>
          </cell>
          <cell r="BS164">
            <v>38330</v>
          </cell>
          <cell r="BT164">
            <v>38330</v>
          </cell>
          <cell r="BU164">
            <v>38330</v>
          </cell>
          <cell r="BV164">
            <v>499620</v>
          </cell>
        </row>
        <row r="165">
          <cell r="B165">
            <v>325</v>
          </cell>
          <cell r="C165" t="str">
            <v>ACADEMY</v>
          </cell>
          <cell r="D165" t="str">
            <v>Sproughton CEVCP School</v>
          </cell>
          <cell r="I165">
            <v>506536.31069906364</v>
          </cell>
          <cell r="J165"/>
          <cell r="K165"/>
          <cell r="L165"/>
          <cell r="M165"/>
          <cell r="N165"/>
          <cell r="O165"/>
          <cell r="P165"/>
          <cell r="Q165"/>
          <cell r="R165"/>
          <cell r="S165"/>
          <cell r="T165"/>
          <cell r="U165"/>
          <cell r="V165">
            <v>0</v>
          </cell>
          <cell r="W165"/>
          <cell r="X165"/>
          <cell r="Y165">
            <v>506536.31069906364</v>
          </cell>
          <cell r="AC165">
            <v>0</v>
          </cell>
          <cell r="AD165"/>
          <cell r="AE165"/>
          <cell r="AF165"/>
          <cell r="AG165"/>
          <cell r="AH165"/>
          <cell r="AI165"/>
          <cell r="AJ165"/>
          <cell r="AK165"/>
          <cell r="AL165"/>
          <cell r="AM165"/>
          <cell r="AN165"/>
          <cell r="AO165"/>
          <cell r="AP165">
            <v>0</v>
          </cell>
          <cell r="AQ165"/>
          <cell r="AS165">
            <v>0</v>
          </cell>
          <cell r="AT165"/>
          <cell r="AU165"/>
          <cell r="AV165"/>
          <cell r="AW165"/>
          <cell r="AX165"/>
          <cell r="AY165"/>
          <cell r="AZ165"/>
          <cell r="BA165"/>
          <cell r="BB165"/>
          <cell r="BC165"/>
          <cell r="BD165"/>
          <cell r="BE165"/>
          <cell r="BF165">
            <v>0</v>
          </cell>
          <cell r="BH165"/>
          <cell r="BI165">
            <v>506536</v>
          </cell>
          <cell r="BJ165">
            <v>0</v>
          </cell>
          <cell r="BK165">
            <v>0</v>
          </cell>
          <cell r="BL165">
            <v>0</v>
          </cell>
          <cell r="BM165">
            <v>0</v>
          </cell>
          <cell r="BN165">
            <v>0</v>
          </cell>
          <cell r="BO165">
            <v>0</v>
          </cell>
          <cell r="BP165">
            <v>0</v>
          </cell>
          <cell r="BQ165">
            <v>0</v>
          </cell>
          <cell r="BR165">
            <v>0</v>
          </cell>
          <cell r="BS165">
            <v>0</v>
          </cell>
          <cell r="BT165">
            <v>0</v>
          </cell>
          <cell r="BU165">
            <v>0</v>
          </cell>
          <cell r="BV165">
            <v>0</v>
          </cell>
        </row>
        <row r="166">
          <cell r="B166">
            <v>327</v>
          </cell>
          <cell r="C166">
            <v>0</v>
          </cell>
          <cell r="D166" t="str">
            <v>Stratford St Mary Primary School</v>
          </cell>
          <cell r="F166" t="str">
            <v>94138/1</v>
          </cell>
          <cell r="I166">
            <v>481438.5185575576</v>
          </cell>
          <cell r="J166">
            <v>74067.464393470407</v>
          </cell>
          <cell r="K166">
            <v>37033.732196735204</v>
          </cell>
          <cell r="L166">
            <v>37033.732196735204</v>
          </cell>
          <cell r="M166">
            <v>37033.732196735204</v>
          </cell>
          <cell r="N166">
            <v>37033.732196735204</v>
          </cell>
          <cell r="O166">
            <v>37033.732196735204</v>
          </cell>
          <cell r="P166">
            <v>37033.732196735204</v>
          </cell>
          <cell r="Q166">
            <v>37033.732196735204</v>
          </cell>
          <cell r="R166">
            <v>37033.732196735204</v>
          </cell>
          <cell r="S166">
            <v>37033.732196735204</v>
          </cell>
          <cell r="T166">
            <v>37033.732196735204</v>
          </cell>
          <cell r="U166">
            <v>37033.732196735204</v>
          </cell>
          <cell r="V166">
            <v>481438.51855755778</v>
          </cell>
          <cell r="W166"/>
          <cell r="X166"/>
          <cell r="Y166">
            <v>0</v>
          </cell>
          <cell r="AC166">
            <v>0</v>
          </cell>
          <cell r="AD166"/>
          <cell r="AE166"/>
          <cell r="AF166"/>
          <cell r="AG166"/>
          <cell r="AH166"/>
          <cell r="AI166"/>
          <cell r="AJ166"/>
          <cell r="AK166"/>
          <cell r="AL166"/>
          <cell r="AM166"/>
          <cell r="AN166"/>
          <cell r="AO166"/>
          <cell r="AP166"/>
          <cell r="AQ166"/>
          <cell r="AS166">
            <v>0</v>
          </cell>
          <cell r="AT166"/>
          <cell r="AU166"/>
          <cell r="AV166"/>
          <cell r="AW166"/>
          <cell r="AX166"/>
          <cell r="AY166"/>
          <cell r="AZ166"/>
          <cell r="BA166"/>
          <cell r="BB166"/>
          <cell r="BC166"/>
          <cell r="BD166"/>
          <cell r="BE166"/>
          <cell r="BF166">
            <v>0</v>
          </cell>
          <cell r="BG166"/>
          <cell r="BH166"/>
          <cell r="BI166">
            <v>481439</v>
          </cell>
          <cell r="BJ166">
            <v>75641</v>
          </cell>
          <cell r="BK166">
            <v>36891</v>
          </cell>
          <cell r="BL166">
            <v>36891</v>
          </cell>
          <cell r="BM166">
            <v>36891</v>
          </cell>
          <cell r="BN166">
            <v>36891</v>
          </cell>
          <cell r="BO166">
            <v>36891</v>
          </cell>
          <cell r="BP166">
            <v>36891</v>
          </cell>
          <cell r="BQ166">
            <v>36891</v>
          </cell>
          <cell r="BR166">
            <v>36891</v>
          </cell>
          <cell r="BS166">
            <v>36891</v>
          </cell>
          <cell r="BT166">
            <v>36891</v>
          </cell>
          <cell r="BU166">
            <v>36891</v>
          </cell>
          <cell r="BV166">
            <v>481442</v>
          </cell>
        </row>
        <row r="167">
          <cell r="B167">
            <v>328</v>
          </cell>
          <cell r="C167" t="str">
            <v>ACADEMY</v>
          </cell>
          <cell r="D167" t="str">
            <v>Stutton CEVCP School</v>
          </cell>
          <cell r="G167"/>
          <cell r="I167">
            <v>424579.55337747897</v>
          </cell>
          <cell r="J167"/>
          <cell r="K167"/>
          <cell r="L167"/>
          <cell r="M167"/>
          <cell r="N167"/>
          <cell r="O167"/>
          <cell r="P167"/>
          <cell r="Q167"/>
          <cell r="R167"/>
          <cell r="S167"/>
          <cell r="T167"/>
          <cell r="U167"/>
          <cell r="V167">
            <v>0</v>
          </cell>
          <cell r="W167"/>
          <cell r="X167"/>
          <cell r="Y167">
            <v>424579.55337747897</v>
          </cell>
          <cell r="AC167">
            <v>0</v>
          </cell>
          <cell r="AD167"/>
          <cell r="AE167"/>
          <cell r="AF167"/>
          <cell r="AG167"/>
          <cell r="AH167"/>
          <cell r="AI167"/>
          <cell r="AJ167"/>
          <cell r="AK167"/>
          <cell r="AL167"/>
          <cell r="AM167"/>
          <cell r="AN167"/>
          <cell r="AO167"/>
          <cell r="AP167">
            <v>0</v>
          </cell>
          <cell r="AQ167"/>
          <cell r="AS167">
            <v>0</v>
          </cell>
          <cell r="AT167"/>
          <cell r="AU167"/>
          <cell r="AV167"/>
          <cell r="AW167"/>
          <cell r="AX167"/>
          <cell r="AY167"/>
          <cell r="AZ167"/>
          <cell r="BA167"/>
          <cell r="BB167"/>
          <cell r="BC167"/>
          <cell r="BD167"/>
          <cell r="BE167"/>
          <cell r="BF167">
            <v>0</v>
          </cell>
          <cell r="BG167"/>
          <cell r="BH167"/>
          <cell r="BI167">
            <v>424580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row>
        <row r="168">
          <cell r="B168">
            <v>331</v>
          </cell>
          <cell r="C168">
            <v>0</v>
          </cell>
          <cell r="D168" t="str">
            <v>Tattingstone CEVCP School</v>
          </cell>
          <cell r="F168" t="str">
            <v>83049/1</v>
          </cell>
          <cell r="I168">
            <v>405576.69887535094</v>
          </cell>
          <cell r="J168">
            <v>62396.415211592452</v>
          </cell>
          <cell r="K168">
            <v>31198.207605796226</v>
          </cell>
          <cell r="L168">
            <v>31198.207605796226</v>
          </cell>
          <cell r="M168">
            <v>31198.207605796226</v>
          </cell>
          <cell r="N168">
            <v>31198.207605796226</v>
          </cell>
          <cell r="O168">
            <v>31198.207605796226</v>
          </cell>
          <cell r="P168">
            <v>31198.207605796226</v>
          </cell>
          <cell r="Q168">
            <v>31198.207605796226</v>
          </cell>
          <cell r="R168">
            <v>31198.207605796226</v>
          </cell>
          <cell r="S168">
            <v>31198.207605796226</v>
          </cell>
          <cell r="T168">
            <v>31198.207605796226</v>
          </cell>
          <cell r="U168">
            <v>31198.207605796226</v>
          </cell>
          <cell r="V168">
            <v>405576.69887535094</v>
          </cell>
          <cell r="W168"/>
          <cell r="X168"/>
          <cell r="Y168">
            <v>0</v>
          </cell>
          <cell r="AC168">
            <v>0</v>
          </cell>
          <cell r="AD168"/>
          <cell r="AE168"/>
          <cell r="AF168"/>
          <cell r="AG168"/>
          <cell r="AH168"/>
          <cell r="AI168"/>
          <cell r="AJ168"/>
          <cell r="AK168"/>
          <cell r="AL168"/>
          <cell r="AM168"/>
          <cell r="AN168"/>
          <cell r="AO168"/>
          <cell r="AP168"/>
          <cell r="AQ168"/>
          <cell r="AS168">
            <v>0</v>
          </cell>
          <cell r="AT168"/>
          <cell r="AU168"/>
          <cell r="AV168"/>
          <cell r="AW168"/>
          <cell r="AX168"/>
          <cell r="AY168"/>
          <cell r="AZ168"/>
          <cell r="BA168"/>
          <cell r="BB168"/>
          <cell r="BC168"/>
          <cell r="BD168"/>
          <cell r="BE168"/>
          <cell r="BF168">
            <v>0</v>
          </cell>
          <cell r="BG168"/>
          <cell r="BH168"/>
          <cell r="BI168">
            <v>405577</v>
          </cell>
          <cell r="BJ168">
            <v>63298</v>
          </cell>
          <cell r="BK168">
            <v>31116</v>
          </cell>
          <cell r="BL168">
            <v>31116</v>
          </cell>
          <cell r="BM168">
            <v>31116</v>
          </cell>
          <cell r="BN168">
            <v>31116</v>
          </cell>
          <cell r="BO168">
            <v>31116</v>
          </cell>
          <cell r="BP168">
            <v>31116</v>
          </cell>
          <cell r="BQ168">
            <v>31116</v>
          </cell>
          <cell r="BR168">
            <v>31116</v>
          </cell>
          <cell r="BS168">
            <v>31116</v>
          </cell>
          <cell r="BT168">
            <v>31116</v>
          </cell>
          <cell r="BU168">
            <v>31116</v>
          </cell>
          <cell r="BV168">
            <v>405574</v>
          </cell>
        </row>
        <row r="169">
          <cell r="B169">
            <v>332</v>
          </cell>
          <cell r="C169">
            <v>0</v>
          </cell>
          <cell r="D169" t="str">
            <v>Trimley St Martin Primary School</v>
          </cell>
          <cell r="F169" t="str">
            <v>3346/1</v>
          </cell>
          <cell r="I169">
            <v>818752.92959642119</v>
          </cell>
          <cell r="J169">
            <v>125961.98916868019</v>
          </cell>
          <cell r="K169">
            <v>62980.994584340093</v>
          </cell>
          <cell r="L169">
            <v>62980.994584340093</v>
          </cell>
          <cell r="M169">
            <v>62980.994584340093</v>
          </cell>
          <cell r="N169">
            <v>62980.994584340093</v>
          </cell>
          <cell r="O169">
            <v>62980.994584340093</v>
          </cell>
          <cell r="P169">
            <v>62980.994584340093</v>
          </cell>
          <cell r="Q169">
            <v>62980.994584340093</v>
          </cell>
          <cell r="R169">
            <v>62980.994584340093</v>
          </cell>
          <cell r="S169">
            <v>62980.994584340093</v>
          </cell>
          <cell r="T169">
            <v>62980.994584340093</v>
          </cell>
          <cell r="U169">
            <v>62980.994584340093</v>
          </cell>
          <cell r="V169">
            <v>818752.92959642131</v>
          </cell>
          <cell r="W169"/>
          <cell r="X169"/>
          <cell r="Y169">
            <v>0</v>
          </cell>
          <cell r="AC169">
            <v>0</v>
          </cell>
          <cell r="AD169"/>
          <cell r="AE169"/>
          <cell r="AF169"/>
          <cell r="AG169"/>
          <cell r="AH169"/>
          <cell r="AI169"/>
          <cell r="AJ169"/>
          <cell r="AK169"/>
          <cell r="AL169"/>
          <cell r="AM169"/>
          <cell r="AN169"/>
          <cell r="AO169"/>
          <cell r="AP169"/>
          <cell r="AQ169"/>
          <cell r="AS169">
            <v>0</v>
          </cell>
          <cell r="AT169"/>
          <cell r="AU169"/>
          <cell r="AV169"/>
          <cell r="AW169"/>
          <cell r="AX169"/>
          <cell r="AY169"/>
          <cell r="AZ169"/>
          <cell r="BA169"/>
          <cell r="BB169"/>
          <cell r="BC169"/>
          <cell r="BD169"/>
          <cell r="BE169"/>
          <cell r="BF169">
            <v>0</v>
          </cell>
          <cell r="BG169"/>
          <cell r="BH169"/>
          <cell r="BI169">
            <v>818753</v>
          </cell>
          <cell r="BJ169">
            <v>129225</v>
          </cell>
          <cell r="BK169">
            <v>62684</v>
          </cell>
          <cell r="BL169">
            <v>62684</v>
          </cell>
          <cell r="BM169">
            <v>62684</v>
          </cell>
          <cell r="BN169">
            <v>62684</v>
          </cell>
          <cell r="BO169">
            <v>62684</v>
          </cell>
          <cell r="BP169">
            <v>62684</v>
          </cell>
          <cell r="BQ169">
            <v>62684</v>
          </cell>
          <cell r="BR169">
            <v>62684</v>
          </cell>
          <cell r="BS169">
            <v>62684</v>
          </cell>
          <cell r="BT169">
            <v>62684</v>
          </cell>
          <cell r="BU169">
            <v>62684</v>
          </cell>
          <cell r="BV169">
            <v>818749</v>
          </cell>
        </row>
        <row r="170">
          <cell r="B170">
            <v>333</v>
          </cell>
          <cell r="C170">
            <v>0</v>
          </cell>
          <cell r="D170" t="str">
            <v>Trimley St Mary Primary School</v>
          </cell>
          <cell r="F170" t="str">
            <v>3347/1</v>
          </cell>
          <cell r="I170">
            <v>1576688.52</v>
          </cell>
          <cell r="J170">
            <v>242567.46461538461</v>
          </cell>
          <cell r="K170">
            <v>121283.73230769231</v>
          </cell>
          <cell r="L170">
            <v>121283.73230769231</v>
          </cell>
          <cell r="M170">
            <v>121283.73230769231</v>
          </cell>
          <cell r="N170">
            <v>121283.73230769231</v>
          </cell>
          <cell r="O170">
            <v>121283.73230769231</v>
          </cell>
          <cell r="P170">
            <v>121283.73230769231</v>
          </cell>
          <cell r="Q170">
            <v>121283.73230769231</v>
          </cell>
          <cell r="R170">
            <v>121283.73230769231</v>
          </cell>
          <cell r="S170">
            <v>121283.73230769231</v>
          </cell>
          <cell r="T170">
            <v>121283.73230769231</v>
          </cell>
          <cell r="U170">
            <v>121283.73230769231</v>
          </cell>
          <cell r="V170">
            <v>1576688.52</v>
          </cell>
          <cell r="W170"/>
          <cell r="X170"/>
          <cell r="Y170">
            <v>0</v>
          </cell>
          <cell r="AC170">
            <v>0</v>
          </cell>
          <cell r="AD170"/>
          <cell r="AE170"/>
          <cell r="AF170"/>
          <cell r="AG170"/>
          <cell r="AH170"/>
          <cell r="AI170"/>
          <cell r="AJ170"/>
          <cell r="AK170"/>
          <cell r="AL170"/>
          <cell r="AM170"/>
          <cell r="AN170"/>
          <cell r="AO170"/>
          <cell r="AP170"/>
          <cell r="AQ170"/>
          <cell r="AS170">
            <v>0</v>
          </cell>
          <cell r="AT170"/>
          <cell r="AU170"/>
          <cell r="AV170"/>
          <cell r="AW170"/>
          <cell r="AX170"/>
          <cell r="AY170"/>
          <cell r="AZ170"/>
          <cell r="BA170"/>
          <cell r="BB170"/>
          <cell r="BC170"/>
          <cell r="BD170"/>
          <cell r="BE170"/>
          <cell r="BF170">
            <v>0</v>
          </cell>
          <cell r="BG170"/>
          <cell r="BH170"/>
          <cell r="BI170">
            <v>1576689</v>
          </cell>
          <cell r="BJ170">
            <v>247884</v>
          </cell>
          <cell r="BK170">
            <v>120800</v>
          </cell>
          <cell r="BL170">
            <v>120800</v>
          </cell>
          <cell r="BM170">
            <v>120800</v>
          </cell>
          <cell r="BN170">
            <v>120800</v>
          </cell>
          <cell r="BO170">
            <v>120800</v>
          </cell>
          <cell r="BP170">
            <v>120800</v>
          </cell>
          <cell r="BQ170">
            <v>120800</v>
          </cell>
          <cell r="BR170">
            <v>120800</v>
          </cell>
          <cell r="BS170">
            <v>120800</v>
          </cell>
          <cell r="BT170">
            <v>120800</v>
          </cell>
          <cell r="BU170">
            <v>120800</v>
          </cell>
          <cell r="BV170">
            <v>1576684</v>
          </cell>
        </row>
        <row r="171">
          <cell r="B171">
            <v>337</v>
          </cell>
          <cell r="C171">
            <v>0</v>
          </cell>
          <cell r="D171" t="str">
            <v>Waldringfield Primary School</v>
          </cell>
          <cell r="F171" t="str">
            <v>94139/1</v>
          </cell>
          <cell r="I171">
            <v>507852.64433741604</v>
          </cell>
          <cell r="J171">
            <v>78131.176051910166</v>
          </cell>
          <cell r="K171">
            <v>39065.588025955083</v>
          </cell>
          <cell r="L171">
            <v>39065.588025955083</v>
          </cell>
          <cell r="M171">
            <v>39065.588025955083</v>
          </cell>
          <cell r="N171">
            <v>39065.588025955083</v>
          </cell>
          <cell r="O171">
            <v>39065.588025955083</v>
          </cell>
          <cell r="P171">
            <v>39065.588025955083</v>
          </cell>
          <cell r="Q171">
            <v>39065.588025955083</v>
          </cell>
          <cell r="R171">
            <v>39065.588025955083</v>
          </cell>
          <cell r="S171">
            <v>39065.588025955083</v>
          </cell>
          <cell r="T171">
            <v>39065.588025955083</v>
          </cell>
          <cell r="U171">
            <v>39065.588025955083</v>
          </cell>
          <cell r="V171">
            <v>507852.64433741604</v>
          </cell>
          <cell r="W171"/>
          <cell r="X171"/>
          <cell r="Y171">
            <v>0</v>
          </cell>
          <cell r="AC171">
            <v>0</v>
          </cell>
          <cell r="AD171"/>
          <cell r="AE171"/>
          <cell r="AF171"/>
          <cell r="AG171"/>
          <cell r="AH171"/>
          <cell r="AI171"/>
          <cell r="AJ171"/>
          <cell r="AK171"/>
          <cell r="AL171"/>
          <cell r="AM171"/>
          <cell r="AN171"/>
          <cell r="AO171"/>
          <cell r="AP171"/>
          <cell r="AQ171"/>
          <cell r="AS171">
            <v>0</v>
          </cell>
          <cell r="AT171"/>
          <cell r="AU171"/>
          <cell r="AV171"/>
          <cell r="AW171"/>
          <cell r="AX171"/>
          <cell r="AY171"/>
          <cell r="AZ171"/>
          <cell r="BA171"/>
          <cell r="BB171"/>
          <cell r="BC171"/>
          <cell r="BD171"/>
          <cell r="BE171"/>
          <cell r="BF171">
            <v>0</v>
          </cell>
          <cell r="BG171"/>
          <cell r="BH171"/>
          <cell r="BI171">
            <v>507853</v>
          </cell>
          <cell r="BJ171">
            <v>79628</v>
          </cell>
          <cell r="BK171">
            <v>38930</v>
          </cell>
          <cell r="BL171">
            <v>38930</v>
          </cell>
          <cell r="BM171">
            <v>38930</v>
          </cell>
          <cell r="BN171">
            <v>38930</v>
          </cell>
          <cell r="BO171">
            <v>38930</v>
          </cell>
          <cell r="BP171">
            <v>38930</v>
          </cell>
          <cell r="BQ171">
            <v>38930</v>
          </cell>
          <cell r="BR171">
            <v>38930</v>
          </cell>
          <cell r="BS171">
            <v>38930</v>
          </cell>
          <cell r="BT171">
            <v>38930</v>
          </cell>
          <cell r="BU171">
            <v>38930</v>
          </cell>
          <cell r="BV171">
            <v>507858</v>
          </cell>
        </row>
        <row r="172">
          <cell r="B172">
            <v>338</v>
          </cell>
          <cell r="C172">
            <v>0</v>
          </cell>
          <cell r="D172" t="str">
            <v>Whatfield CEVCP School</v>
          </cell>
          <cell r="E172" t="str">
            <v>Bildeston &amp; Whatfield</v>
          </cell>
          <cell r="F172" t="str">
            <v>94140/1</v>
          </cell>
          <cell r="I172">
            <v>326383.34302999999</v>
          </cell>
          <cell r="J172"/>
          <cell r="K172"/>
          <cell r="L172"/>
          <cell r="M172"/>
          <cell r="N172"/>
          <cell r="O172"/>
          <cell r="P172"/>
          <cell r="Q172"/>
          <cell r="R172"/>
          <cell r="S172"/>
          <cell r="T172"/>
          <cell r="U172"/>
          <cell r="V172"/>
          <cell r="W172"/>
          <cell r="X172"/>
          <cell r="Y172"/>
          <cell r="AC172">
            <v>0</v>
          </cell>
          <cell r="AD172"/>
          <cell r="AE172"/>
          <cell r="AF172"/>
          <cell r="AG172"/>
          <cell r="AH172"/>
          <cell r="AI172"/>
          <cell r="AJ172"/>
          <cell r="AK172"/>
          <cell r="AL172"/>
          <cell r="AM172"/>
          <cell r="AN172"/>
          <cell r="AO172"/>
          <cell r="AP172"/>
          <cell r="AQ172"/>
          <cell r="AS172">
            <v>0</v>
          </cell>
          <cell r="AT172"/>
          <cell r="AU172"/>
          <cell r="AV172"/>
          <cell r="AW172"/>
          <cell r="AX172"/>
          <cell r="AY172"/>
          <cell r="AZ172"/>
          <cell r="BA172"/>
          <cell r="BB172"/>
          <cell r="BC172"/>
          <cell r="BD172"/>
          <cell r="BE172"/>
          <cell r="BF172">
            <v>0</v>
          </cell>
          <cell r="BG172"/>
          <cell r="BH172"/>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row>
        <row r="173">
          <cell r="B173">
            <v>339</v>
          </cell>
          <cell r="C173">
            <v>0</v>
          </cell>
          <cell r="D173" t="str">
            <v>Witnesham Primary School</v>
          </cell>
          <cell r="E173" t="str">
            <v>Otley &amp; Witnesham Banker Sch</v>
          </cell>
          <cell r="F173" t="str">
            <v>94141/1</v>
          </cell>
          <cell r="I173">
            <v>901876.18983687239</v>
          </cell>
          <cell r="J173">
            <v>138750.18305182652</v>
          </cell>
          <cell r="K173">
            <v>69375.09152591326</v>
          </cell>
          <cell r="L173">
            <v>69375.09152591326</v>
          </cell>
          <cell r="M173">
            <v>69375.09152591326</v>
          </cell>
          <cell r="N173">
            <v>69375.09152591326</v>
          </cell>
          <cell r="O173">
            <v>69375.09152591326</v>
          </cell>
          <cell r="P173">
            <v>69375.09152591326</v>
          </cell>
          <cell r="Q173">
            <v>69375.09152591326</v>
          </cell>
          <cell r="R173">
            <v>69375.09152591326</v>
          </cell>
          <cell r="S173">
            <v>69375.09152591326</v>
          </cell>
          <cell r="T173">
            <v>69375.09152591326</v>
          </cell>
          <cell r="U173">
            <v>69375.09152591326</v>
          </cell>
          <cell r="V173">
            <v>901876.18983687216</v>
          </cell>
          <cell r="W173"/>
          <cell r="X173"/>
          <cell r="Y173">
            <v>0</v>
          </cell>
          <cell r="AC173">
            <v>0</v>
          </cell>
          <cell r="AD173"/>
          <cell r="AE173"/>
          <cell r="AF173"/>
          <cell r="AG173"/>
          <cell r="AH173"/>
          <cell r="AI173"/>
          <cell r="AJ173"/>
          <cell r="AK173"/>
          <cell r="AL173"/>
          <cell r="AM173"/>
          <cell r="AN173"/>
          <cell r="AO173"/>
          <cell r="AP173"/>
          <cell r="AQ173"/>
          <cell r="AS173">
            <v>0</v>
          </cell>
          <cell r="AT173"/>
          <cell r="AU173"/>
          <cell r="AV173"/>
          <cell r="AW173"/>
          <cell r="AX173"/>
          <cell r="AY173"/>
          <cell r="AZ173"/>
          <cell r="BA173"/>
          <cell r="BB173"/>
          <cell r="BC173"/>
          <cell r="BD173"/>
          <cell r="BE173"/>
          <cell r="BF173">
            <v>0</v>
          </cell>
          <cell r="BG173"/>
          <cell r="BH173"/>
          <cell r="BI173">
            <v>901876</v>
          </cell>
          <cell r="BJ173">
            <v>141815</v>
          </cell>
          <cell r="BK173">
            <v>69096</v>
          </cell>
          <cell r="BL173">
            <v>69096</v>
          </cell>
          <cell r="BM173">
            <v>69096</v>
          </cell>
          <cell r="BN173">
            <v>69096</v>
          </cell>
          <cell r="BO173">
            <v>69096</v>
          </cell>
          <cell r="BP173">
            <v>69096</v>
          </cell>
          <cell r="BQ173">
            <v>69096</v>
          </cell>
          <cell r="BR173">
            <v>69096</v>
          </cell>
          <cell r="BS173">
            <v>69096</v>
          </cell>
          <cell r="BT173">
            <v>69096</v>
          </cell>
          <cell r="BU173">
            <v>69096</v>
          </cell>
          <cell r="BV173">
            <v>901871</v>
          </cell>
        </row>
        <row r="174">
          <cell r="B174">
            <v>341</v>
          </cell>
          <cell r="C174">
            <v>0</v>
          </cell>
          <cell r="D174" t="str">
            <v>Sandlings Primary School</v>
          </cell>
          <cell r="F174" t="str">
            <v>48710/1</v>
          </cell>
          <cell r="I174">
            <v>484919.24655960966</v>
          </cell>
          <cell r="J174">
            <v>74602.961009170715</v>
          </cell>
          <cell r="K174">
            <v>37301.480504585357</v>
          </cell>
          <cell r="L174">
            <v>37301.480504585357</v>
          </cell>
          <cell r="M174">
            <v>37301.480504585357</v>
          </cell>
          <cell r="N174">
            <v>37301.480504585357</v>
          </cell>
          <cell r="O174">
            <v>37301.480504585357</v>
          </cell>
          <cell r="P174">
            <v>37301.480504585357</v>
          </cell>
          <cell r="Q174">
            <v>37301.480504585357</v>
          </cell>
          <cell r="R174">
            <v>37301.480504585357</v>
          </cell>
          <cell r="S174">
            <v>37301.480504585357</v>
          </cell>
          <cell r="T174">
            <v>37301.480504585357</v>
          </cell>
          <cell r="U174">
            <v>37301.480504585357</v>
          </cell>
          <cell r="V174">
            <v>484919.24655960978</v>
          </cell>
          <cell r="W174"/>
          <cell r="X174"/>
          <cell r="Y174">
            <v>0</v>
          </cell>
          <cell r="AC174">
            <v>0</v>
          </cell>
          <cell r="AD174"/>
          <cell r="AE174"/>
          <cell r="AF174"/>
          <cell r="AG174"/>
          <cell r="AH174"/>
          <cell r="AI174"/>
          <cell r="AJ174"/>
          <cell r="AK174"/>
          <cell r="AL174"/>
          <cell r="AM174"/>
          <cell r="AN174"/>
          <cell r="AO174"/>
          <cell r="AP174"/>
          <cell r="AQ174"/>
          <cell r="AS174">
            <v>0</v>
          </cell>
          <cell r="AT174"/>
          <cell r="AU174"/>
          <cell r="AV174"/>
          <cell r="AW174"/>
          <cell r="AX174"/>
          <cell r="AY174"/>
          <cell r="AZ174"/>
          <cell r="BA174"/>
          <cell r="BB174"/>
          <cell r="BC174"/>
          <cell r="BD174"/>
          <cell r="BE174"/>
          <cell r="BF174">
            <v>0</v>
          </cell>
          <cell r="BG174"/>
          <cell r="BH174"/>
          <cell r="BI174">
            <v>484919</v>
          </cell>
          <cell r="BJ174">
            <v>76465</v>
          </cell>
          <cell r="BK174">
            <v>37132</v>
          </cell>
          <cell r="BL174">
            <v>37132</v>
          </cell>
          <cell r="BM174">
            <v>37132</v>
          </cell>
          <cell r="BN174">
            <v>37132</v>
          </cell>
          <cell r="BO174">
            <v>37132</v>
          </cell>
          <cell r="BP174">
            <v>37132</v>
          </cell>
          <cell r="BQ174">
            <v>37132</v>
          </cell>
          <cell r="BR174">
            <v>37132</v>
          </cell>
          <cell r="BS174">
            <v>37132</v>
          </cell>
          <cell r="BT174">
            <v>37132</v>
          </cell>
          <cell r="BU174">
            <v>37132</v>
          </cell>
          <cell r="BV174">
            <v>484917</v>
          </cell>
        </row>
        <row r="175">
          <cell r="B175">
            <v>342</v>
          </cell>
          <cell r="C175">
            <v>0</v>
          </cell>
          <cell r="D175" t="str">
            <v>Woodbridge Primary School</v>
          </cell>
          <cell r="F175" t="str">
            <v>3359/1</v>
          </cell>
          <cell r="G175"/>
          <cell r="I175">
            <v>877350.87</v>
          </cell>
          <cell r="J175">
            <v>134977.05692307692</v>
          </cell>
          <cell r="K175">
            <v>67488.528461538459</v>
          </cell>
          <cell r="L175">
            <v>67488.528461538459</v>
          </cell>
          <cell r="M175">
            <v>67488.528461538459</v>
          </cell>
          <cell r="N175">
            <v>67488.528461538459</v>
          </cell>
          <cell r="O175">
            <v>67488.528461538459</v>
          </cell>
          <cell r="P175">
            <v>67488.528461538459</v>
          </cell>
          <cell r="Q175">
            <v>67488.528461538459</v>
          </cell>
          <cell r="R175">
            <v>67488.528461538459</v>
          </cell>
          <cell r="S175">
            <v>67488.528461538459</v>
          </cell>
          <cell r="T175">
            <v>67488.528461538459</v>
          </cell>
          <cell r="U175">
            <v>67488.528461538459</v>
          </cell>
          <cell r="V175">
            <v>877350.87000000023</v>
          </cell>
          <cell r="W175"/>
          <cell r="X175"/>
          <cell r="Y175">
            <v>0</v>
          </cell>
          <cell r="AC175">
            <v>0</v>
          </cell>
          <cell r="AD175"/>
          <cell r="AE175"/>
          <cell r="AF175"/>
          <cell r="AG175"/>
          <cell r="AH175"/>
          <cell r="AI175"/>
          <cell r="AJ175"/>
          <cell r="AK175"/>
          <cell r="AL175"/>
          <cell r="AM175"/>
          <cell r="AN175"/>
          <cell r="AO175"/>
          <cell r="AP175"/>
          <cell r="AQ175"/>
          <cell r="AS175">
            <v>0</v>
          </cell>
          <cell r="AT175"/>
          <cell r="AU175"/>
          <cell r="AV175"/>
          <cell r="AW175"/>
          <cell r="AX175"/>
          <cell r="AY175"/>
          <cell r="AZ175"/>
          <cell r="BA175"/>
          <cell r="BB175"/>
          <cell r="BC175"/>
          <cell r="BD175"/>
          <cell r="BE175"/>
          <cell r="BF175">
            <v>0</v>
          </cell>
          <cell r="BG175"/>
          <cell r="BH175"/>
          <cell r="BI175">
            <v>877351</v>
          </cell>
          <cell r="BJ175">
            <v>140530</v>
          </cell>
          <cell r="BK175">
            <v>66984</v>
          </cell>
          <cell r="BL175">
            <v>66984</v>
          </cell>
          <cell r="BM175">
            <v>66984</v>
          </cell>
          <cell r="BN175">
            <v>66984</v>
          </cell>
          <cell r="BO175">
            <v>66984</v>
          </cell>
          <cell r="BP175">
            <v>66984</v>
          </cell>
          <cell r="BQ175">
            <v>66984</v>
          </cell>
          <cell r="BR175">
            <v>66984</v>
          </cell>
          <cell r="BS175">
            <v>66984</v>
          </cell>
          <cell r="BT175">
            <v>66984</v>
          </cell>
          <cell r="BU175">
            <v>66984</v>
          </cell>
          <cell r="BV175">
            <v>877354</v>
          </cell>
        </row>
        <row r="176">
          <cell r="B176">
            <v>343</v>
          </cell>
          <cell r="C176">
            <v>0</v>
          </cell>
          <cell r="D176" t="str">
            <v>Kyson Primary School</v>
          </cell>
          <cell r="F176" t="str">
            <v>3273/1</v>
          </cell>
          <cell r="I176">
            <v>1610595.8</v>
          </cell>
          <cell r="J176">
            <v>247783.96923076923</v>
          </cell>
          <cell r="K176">
            <v>123891.98461538462</v>
          </cell>
          <cell r="L176">
            <v>123891.98461538462</v>
          </cell>
          <cell r="M176">
            <v>123891.98461538462</v>
          </cell>
          <cell r="N176">
            <v>123891.98461538462</v>
          </cell>
          <cell r="O176">
            <v>123891.98461538462</v>
          </cell>
          <cell r="P176">
            <v>123891.98461538462</v>
          </cell>
          <cell r="Q176">
            <v>123891.98461538462</v>
          </cell>
          <cell r="R176">
            <v>123891.98461538462</v>
          </cell>
          <cell r="S176">
            <v>123891.98461538462</v>
          </cell>
          <cell r="T176">
            <v>123891.98461538462</v>
          </cell>
          <cell r="U176">
            <v>123891.98461538462</v>
          </cell>
          <cell r="V176">
            <v>1610595.8</v>
          </cell>
          <cell r="W176"/>
          <cell r="X176"/>
          <cell r="Y176">
            <v>0</v>
          </cell>
          <cell r="AC176">
            <v>0</v>
          </cell>
          <cell r="AD176"/>
          <cell r="AE176"/>
          <cell r="AF176"/>
          <cell r="AG176"/>
          <cell r="AH176"/>
          <cell r="AI176"/>
          <cell r="AJ176"/>
          <cell r="AK176"/>
          <cell r="AL176"/>
          <cell r="AM176"/>
          <cell r="AN176"/>
          <cell r="AO176"/>
          <cell r="AP176"/>
          <cell r="AQ176"/>
          <cell r="AS176">
            <v>0</v>
          </cell>
          <cell r="AT176"/>
          <cell r="AU176"/>
          <cell r="AV176"/>
          <cell r="AW176"/>
          <cell r="AX176"/>
          <cell r="AY176"/>
          <cell r="AZ176"/>
          <cell r="BA176"/>
          <cell r="BB176"/>
          <cell r="BC176"/>
          <cell r="BD176"/>
          <cell r="BE176"/>
          <cell r="BF176">
            <v>0</v>
          </cell>
          <cell r="BG176"/>
          <cell r="BH176"/>
          <cell r="BI176">
            <v>1610596</v>
          </cell>
          <cell r="BJ176">
            <v>253534</v>
          </cell>
          <cell r="BK176">
            <v>123369</v>
          </cell>
          <cell r="BL176">
            <v>123369</v>
          </cell>
          <cell r="BM176">
            <v>123369</v>
          </cell>
          <cell r="BN176">
            <v>123369</v>
          </cell>
          <cell r="BO176">
            <v>123369</v>
          </cell>
          <cell r="BP176">
            <v>123369</v>
          </cell>
          <cell r="BQ176">
            <v>123369</v>
          </cell>
          <cell r="BR176">
            <v>123369</v>
          </cell>
          <cell r="BS176">
            <v>123369</v>
          </cell>
          <cell r="BT176">
            <v>123369</v>
          </cell>
          <cell r="BU176">
            <v>123369</v>
          </cell>
          <cell r="BV176">
            <v>1610593</v>
          </cell>
        </row>
        <row r="177">
          <cell r="B177">
            <v>344</v>
          </cell>
          <cell r="C177" t="str">
            <v>ACADEMY</v>
          </cell>
          <cell r="D177" t="str">
            <v>St Mary's CEVAP School, Woodbridge</v>
          </cell>
          <cell r="I177">
            <v>853000</v>
          </cell>
          <cell r="J177"/>
          <cell r="K177"/>
          <cell r="L177"/>
          <cell r="M177"/>
          <cell r="N177"/>
          <cell r="O177"/>
          <cell r="P177"/>
          <cell r="Q177"/>
          <cell r="R177"/>
          <cell r="S177"/>
          <cell r="T177"/>
          <cell r="U177"/>
          <cell r="V177">
            <v>0</v>
          </cell>
          <cell r="W177"/>
          <cell r="X177"/>
          <cell r="Y177">
            <v>853000</v>
          </cell>
          <cell r="AC177">
            <v>0</v>
          </cell>
          <cell r="AD177"/>
          <cell r="AE177"/>
          <cell r="AF177"/>
          <cell r="AG177"/>
          <cell r="AH177"/>
          <cell r="AI177"/>
          <cell r="AJ177"/>
          <cell r="AK177"/>
          <cell r="AL177"/>
          <cell r="AM177"/>
          <cell r="AN177"/>
          <cell r="AO177"/>
          <cell r="AP177">
            <v>0</v>
          </cell>
          <cell r="AQ177"/>
          <cell r="AS177">
            <v>0</v>
          </cell>
          <cell r="AT177"/>
          <cell r="AU177"/>
          <cell r="AV177"/>
          <cell r="AW177"/>
          <cell r="AX177"/>
          <cell r="AY177"/>
          <cell r="AZ177"/>
          <cell r="BA177"/>
          <cell r="BB177"/>
          <cell r="BC177"/>
          <cell r="BD177"/>
          <cell r="BE177"/>
          <cell r="BF177">
            <v>0</v>
          </cell>
          <cell r="BH177"/>
          <cell r="BI177">
            <v>853000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row>
        <row r="178">
          <cell r="B178">
            <v>350</v>
          </cell>
          <cell r="C178" t="str">
            <v>ACADEMY</v>
          </cell>
          <cell r="D178" t="str">
            <v>Felixstowe Academy</v>
          </cell>
          <cell r="I178">
            <v>6520470.1051429808</v>
          </cell>
          <cell r="J178"/>
          <cell r="K178"/>
          <cell r="L178"/>
          <cell r="M178"/>
          <cell r="N178"/>
          <cell r="O178"/>
          <cell r="P178"/>
          <cell r="Q178"/>
          <cell r="R178"/>
          <cell r="S178"/>
          <cell r="T178"/>
          <cell r="U178"/>
          <cell r="V178">
            <v>0</v>
          </cell>
          <cell r="W178"/>
          <cell r="X178"/>
          <cell r="Y178">
            <v>6520470.1051429808</v>
          </cell>
          <cell r="AC178">
            <v>0</v>
          </cell>
          <cell r="AD178"/>
          <cell r="AE178"/>
          <cell r="AF178"/>
          <cell r="AG178"/>
          <cell r="AH178"/>
          <cell r="AI178"/>
          <cell r="AJ178"/>
          <cell r="AK178"/>
          <cell r="AL178"/>
          <cell r="AM178"/>
          <cell r="AN178"/>
          <cell r="AO178"/>
          <cell r="AP178">
            <v>0</v>
          </cell>
          <cell r="AQ178"/>
          <cell r="AS178">
            <v>0</v>
          </cell>
          <cell r="AT178"/>
          <cell r="AU178"/>
          <cell r="AV178"/>
          <cell r="AW178"/>
          <cell r="AX178"/>
          <cell r="AY178"/>
          <cell r="AZ178"/>
          <cell r="BA178"/>
          <cell r="BB178"/>
          <cell r="BC178"/>
          <cell r="BD178"/>
          <cell r="BE178"/>
          <cell r="BF178">
            <v>0</v>
          </cell>
          <cell r="BH178"/>
          <cell r="BI178">
            <v>6520470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row>
        <row r="179">
          <cell r="B179">
            <v>356</v>
          </cell>
          <cell r="C179" t="str">
            <v>ACADEMY</v>
          </cell>
          <cell r="D179" t="str">
            <v>Claydon High School</v>
          </cell>
          <cell r="G179"/>
          <cell r="I179">
            <v>4329738.7121417262</v>
          </cell>
          <cell r="J179"/>
          <cell r="K179"/>
          <cell r="L179"/>
          <cell r="M179"/>
          <cell r="N179"/>
          <cell r="O179"/>
          <cell r="P179"/>
          <cell r="Q179"/>
          <cell r="R179"/>
          <cell r="S179"/>
          <cell r="T179"/>
          <cell r="U179"/>
          <cell r="V179">
            <v>0</v>
          </cell>
          <cell r="W179"/>
          <cell r="X179"/>
          <cell r="Y179">
            <v>4329738.7121417262</v>
          </cell>
          <cell r="AC179">
            <v>0</v>
          </cell>
          <cell r="AD179"/>
          <cell r="AE179"/>
          <cell r="AF179"/>
          <cell r="AG179"/>
          <cell r="AH179"/>
          <cell r="AI179"/>
          <cell r="AJ179"/>
          <cell r="AK179"/>
          <cell r="AL179"/>
          <cell r="AM179"/>
          <cell r="AN179"/>
          <cell r="AO179"/>
          <cell r="AP179">
            <v>0</v>
          </cell>
          <cell r="AQ179"/>
          <cell r="AS179">
            <v>0</v>
          </cell>
          <cell r="AT179"/>
          <cell r="AU179"/>
          <cell r="AV179"/>
          <cell r="AW179"/>
          <cell r="AX179"/>
          <cell r="AY179"/>
          <cell r="AZ179"/>
          <cell r="BA179"/>
          <cell r="BB179"/>
          <cell r="BC179"/>
          <cell r="BD179"/>
          <cell r="BE179"/>
          <cell r="BF179">
            <v>0</v>
          </cell>
          <cell r="BG179"/>
          <cell r="BH179"/>
          <cell r="BI179">
            <v>4329739</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row>
        <row r="180">
          <cell r="B180">
            <v>357</v>
          </cell>
          <cell r="C180" t="str">
            <v>ACADEMY</v>
          </cell>
          <cell r="D180" t="str">
            <v>East Bergholt High School</v>
          </cell>
          <cell r="I180">
            <v>5055375</v>
          </cell>
          <cell r="J180"/>
          <cell r="K180"/>
          <cell r="L180"/>
          <cell r="M180"/>
          <cell r="N180"/>
          <cell r="O180"/>
          <cell r="P180"/>
          <cell r="Q180"/>
          <cell r="R180"/>
          <cell r="S180"/>
          <cell r="T180"/>
          <cell r="U180"/>
          <cell r="V180">
            <v>0</v>
          </cell>
          <cell r="W180"/>
          <cell r="X180"/>
          <cell r="Y180">
            <v>5055375</v>
          </cell>
          <cell r="AC180">
            <v>0</v>
          </cell>
          <cell r="AD180"/>
          <cell r="AE180"/>
          <cell r="AF180"/>
          <cell r="AG180"/>
          <cell r="AH180"/>
          <cell r="AI180"/>
          <cell r="AJ180"/>
          <cell r="AK180"/>
          <cell r="AL180"/>
          <cell r="AM180"/>
          <cell r="AN180"/>
          <cell r="AO180"/>
          <cell r="AP180">
            <v>0</v>
          </cell>
          <cell r="AQ180"/>
          <cell r="AS180">
            <v>0</v>
          </cell>
          <cell r="AT180"/>
          <cell r="AU180"/>
          <cell r="AV180"/>
          <cell r="AW180"/>
          <cell r="AX180"/>
          <cell r="AY180"/>
          <cell r="AZ180"/>
          <cell r="BA180"/>
          <cell r="BB180"/>
          <cell r="BC180"/>
          <cell r="BD180"/>
          <cell r="BE180"/>
          <cell r="BF180">
            <v>0</v>
          </cell>
          <cell r="BH180"/>
          <cell r="BI180">
            <v>5055375</v>
          </cell>
          <cell r="BJ180">
            <v>0</v>
          </cell>
          <cell r="BK180">
            <v>0</v>
          </cell>
          <cell r="BL180">
            <v>0</v>
          </cell>
          <cell r="BM180">
            <v>0</v>
          </cell>
          <cell r="BN180">
            <v>0</v>
          </cell>
          <cell r="BO180">
            <v>0</v>
          </cell>
          <cell r="BP180">
            <v>0</v>
          </cell>
          <cell r="BQ180">
            <v>0</v>
          </cell>
          <cell r="BR180">
            <v>0</v>
          </cell>
          <cell r="BS180">
            <v>0</v>
          </cell>
          <cell r="BT180">
            <v>0</v>
          </cell>
          <cell r="BU180">
            <v>0</v>
          </cell>
          <cell r="BV180">
            <v>0</v>
          </cell>
        </row>
        <row r="181">
          <cell r="B181">
            <v>361</v>
          </cell>
          <cell r="C181" t="str">
            <v>ACADEMY</v>
          </cell>
          <cell r="D181" t="str">
            <v>Hadleigh High School</v>
          </cell>
          <cell r="I181">
            <v>4213235.0494277105</v>
          </cell>
          <cell r="J181"/>
          <cell r="K181"/>
          <cell r="L181"/>
          <cell r="M181"/>
          <cell r="N181"/>
          <cell r="O181"/>
          <cell r="P181"/>
          <cell r="Q181"/>
          <cell r="R181"/>
          <cell r="S181"/>
          <cell r="T181"/>
          <cell r="U181"/>
          <cell r="V181">
            <v>0</v>
          </cell>
          <cell r="W181"/>
          <cell r="X181"/>
          <cell r="Y181">
            <v>4213235.0494277105</v>
          </cell>
          <cell r="AC181">
            <v>0</v>
          </cell>
          <cell r="AD181"/>
          <cell r="AE181"/>
          <cell r="AF181"/>
          <cell r="AG181"/>
          <cell r="AH181"/>
          <cell r="AI181"/>
          <cell r="AJ181"/>
          <cell r="AK181"/>
          <cell r="AL181"/>
          <cell r="AM181"/>
          <cell r="AN181"/>
          <cell r="AO181"/>
          <cell r="AP181">
            <v>0</v>
          </cell>
          <cell r="AQ181"/>
          <cell r="AS181">
            <v>0</v>
          </cell>
          <cell r="AT181"/>
          <cell r="AU181"/>
          <cell r="AV181"/>
          <cell r="AW181"/>
          <cell r="AX181"/>
          <cell r="AY181"/>
          <cell r="AZ181"/>
          <cell r="BA181"/>
          <cell r="BB181"/>
          <cell r="BC181"/>
          <cell r="BD181"/>
          <cell r="BE181"/>
          <cell r="BF181">
            <v>0</v>
          </cell>
          <cell r="BH181"/>
          <cell r="BI181">
            <v>4213235</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row>
        <row r="182">
          <cell r="B182">
            <v>362</v>
          </cell>
          <cell r="C182" t="str">
            <v>ACADEMY</v>
          </cell>
          <cell r="D182" t="str">
            <v>Holbrook High School</v>
          </cell>
          <cell r="I182">
            <v>3336611.6599440463</v>
          </cell>
          <cell r="J182"/>
          <cell r="K182"/>
          <cell r="L182"/>
          <cell r="M182"/>
          <cell r="N182"/>
          <cell r="O182"/>
          <cell r="P182"/>
          <cell r="Q182"/>
          <cell r="R182"/>
          <cell r="S182"/>
          <cell r="T182"/>
          <cell r="U182"/>
          <cell r="V182">
            <v>0</v>
          </cell>
          <cell r="W182"/>
          <cell r="X182"/>
          <cell r="Y182">
            <v>3336611.6599440463</v>
          </cell>
          <cell r="AC182">
            <v>0</v>
          </cell>
          <cell r="AD182"/>
          <cell r="AE182"/>
          <cell r="AF182"/>
          <cell r="AG182"/>
          <cell r="AH182"/>
          <cell r="AI182"/>
          <cell r="AJ182"/>
          <cell r="AK182"/>
          <cell r="AL182"/>
          <cell r="AM182"/>
          <cell r="AN182"/>
          <cell r="AO182"/>
          <cell r="AP182">
            <v>0</v>
          </cell>
          <cell r="AQ182"/>
          <cell r="AS182">
            <v>0</v>
          </cell>
          <cell r="AT182"/>
          <cell r="AU182"/>
          <cell r="AV182"/>
          <cell r="AW182"/>
          <cell r="AX182"/>
          <cell r="AY182"/>
          <cell r="AZ182"/>
          <cell r="BA182"/>
          <cell r="BB182"/>
          <cell r="BC182"/>
          <cell r="BD182"/>
          <cell r="BE182"/>
          <cell r="BF182">
            <v>0</v>
          </cell>
          <cell r="BH182"/>
          <cell r="BI182">
            <v>3336612</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row>
        <row r="183">
          <cell r="B183">
            <v>365</v>
          </cell>
          <cell r="C183" t="str">
            <v>ACADEMY</v>
          </cell>
          <cell r="D183" t="str">
            <v>Suffolk New Academy</v>
          </cell>
          <cell r="I183">
            <v>5595831.7926800177</v>
          </cell>
          <cell r="J183"/>
          <cell r="K183"/>
          <cell r="L183"/>
          <cell r="M183"/>
          <cell r="N183"/>
          <cell r="O183"/>
          <cell r="P183"/>
          <cell r="Q183"/>
          <cell r="R183"/>
          <cell r="S183"/>
          <cell r="T183"/>
          <cell r="U183"/>
          <cell r="V183">
            <v>0</v>
          </cell>
          <cell r="W183"/>
          <cell r="X183"/>
          <cell r="Y183">
            <v>5595831.7926800177</v>
          </cell>
          <cell r="AC183">
            <v>0</v>
          </cell>
          <cell r="AD183"/>
          <cell r="AE183"/>
          <cell r="AF183"/>
          <cell r="AG183"/>
          <cell r="AH183"/>
          <cell r="AI183"/>
          <cell r="AJ183"/>
          <cell r="AK183"/>
          <cell r="AL183"/>
          <cell r="AM183"/>
          <cell r="AN183"/>
          <cell r="AO183"/>
          <cell r="AP183">
            <v>0</v>
          </cell>
          <cell r="AQ183"/>
          <cell r="AS183">
            <v>0</v>
          </cell>
          <cell r="AT183"/>
          <cell r="AU183"/>
          <cell r="AV183"/>
          <cell r="AW183"/>
          <cell r="AX183"/>
          <cell r="AY183"/>
          <cell r="AZ183"/>
          <cell r="BA183"/>
          <cell r="BB183"/>
          <cell r="BC183"/>
          <cell r="BD183"/>
          <cell r="BE183"/>
          <cell r="BF183">
            <v>0</v>
          </cell>
          <cell r="BH183"/>
          <cell r="BI183">
            <v>5595832</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row>
        <row r="184">
          <cell r="B184">
            <v>366</v>
          </cell>
          <cell r="C184" t="str">
            <v>ACADEMY</v>
          </cell>
          <cell r="D184" t="str">
            <v>Copleston High School</v>
          </cell>
          <cell r="I184">
            <v>8525075</v>
          </cell>
          <cell r="J184"/>
          <cell r="K184"/>
          <cell r="L184"/>
          <cell r="M184"/>
          <cell r="N184"/>
          <cell r="O184"/>
          <cell r="P184"/>
          <cell r="Q184"/>
          <cell r="R184"/>
          <cell r="S184"/>
          <cell r="T184"/>
          <cell r="U184"/>
          <cell r="V184">
            <v>0</v>
          </cell>
          <cell r="W184"/>
          <cell r="X184"/>
          <cell r="Y184">
            <v>8525075</v>
          </cell>
          <cell r="AC184">
            <v>0</v>
          </cell>
          <cell r="AD184"/>
          <cell r="AE184"/>
          <cell r="AF184"/>
          <cell r="AG184"/>
          <cell r="AH184"/>
          <cell r="AI184"/>
          <cell r="AJ184"/>
          <cell r="AK184"/>
          <cell r="AL184"/>
          <cell r="AM184"/>
          <cell r="AN184"/>
          <cell r="AO184"/>
          <cell r="AP184">
            <v>0</v>
          </cell>
          <cell r="AQ184"/>
          <cell r="AS184">
            <v>0</v>
          </cell>
          <cell r="AT184"/>
          <cell r="AU184"/>
          <cell r="AV184"/>
          <cell r="AW184"/>
          <cell r="AX184"/>
          <cell r="AY184"/>
          <cell r="AZ184"/>
          <cell r="BA184"/>
          <cell r="BB184"/>
          <cell r="BC184"/>
          <cell r="BD184"/>
          <cell r="BE184"/>
          <cell r="BF184">
            <v>0</v>
          </cell>
          <cell r="BH184"/>
          <cell r="BI184">
            <v>8525075</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row>
        <row r="185">
          <cell r="B185">
            <v>368</v>
          </cell>
          <cell r="C185" t="str">
            <v>ACADEMY</v>
          </cell>
          <cell r="D185" t="str">
            <v>Ipswich Academy</v>
          </cell>
          <cell r="I185">
            <v>6124702.3430772601</v>
          </cell>
          <cell r="J185"/>
          <cell r="K185"/>
          <cell r="L185"/>
          <cell r="M185"/>
          <cell r="N185"/>
          <cell r="O185"/>
          <cell r="P185"/>
          <cell r="Q185"/>
          <cell r="R185"/>
          <cell r="S185"/>
          <cell r="T185"/>
          <cell r="U185"/>
          <cell r="V185">
            <v>0</v>
          </cell>
          <cell r="W185"/>
          <cell r="X185"/>
          <cell r="Y185">
            <v>6124702.3430772601</v>
          </cell>
          <cell r="AC185">
            <v>0</v>
          </cell>
          <cell r="AD185"/>
          <cell r="AE185"/>
          <cell r="AF185"/>
          <cell r="AG185"/>
          <cell r="AH185"/>
          <cell r="AI185"/>
          <cell r="AJ185"/>
          <cell r="AK185"/>
          <cell r="AL185"/>
          <cell r="AM185"/>
          <cell r="AN185"/>
          <cell r="AO185"/>
          <cell r="AP185">
            <v>0</v>
          </cell>
          <cell r="AQ185"/>
          <cell r="AS185">
            <v>0</v>
          </cell>
          <cell r="AT185"/>
          <cell r="AU185"/>
          <cell r="AV185"/>
          <cell r="AW185"/>
          <cell r="AX185"/>
          <cell r="AY185"/>
          <cell r="AZ185"/>
          <cell r="BA185"/>
          <cell r="BB185"/>
          <cell r="BC185"/>
          <cell r="BD185"/>
          <cell r="BE185"/>
          <cell r="BF185">
            <v>0</v>
          </cell>
          <cell r="BH185"/>
          <cell r="BI185">
            <v>6124702</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row>
        <row r="186">
          <cell r="B186">
            <v>370</v>
          </cell>
          <cell r="C186">
            <v>0</v>
          </cell>
          <cell r="D186" t="str">
            <v>Northgate High School</v>
          </cell>
          <cell r="F186" t="str">
            <v>3285/1</v>
          </cell>
          <cell r="I186">
            <v>7071288.912516539</v>
          </cell>
          <cell r="J186">
            <v>1087890.6019256213</v>
          </cell>
          <cell r="K186">
            <v>543945.30096281064</v>
          </cell>
          <cell r="L186">
            <v>543945.30096281064</v>
          </cell>
          <cell r="M186">
            <v>543945.30096281064</v>
          </cell>
          <cell r="N186">
            <v>543945.30096281064</v>
          </cell>
          <cell r="O186">
            <v>543945.30096281064</v>
          </cell>
          <cell r="P186">
            <v>543945.30096281064</v>
          </cell>
          <cell r="Q186">
            <v>543945.30096281064</v>
          </cell>
          <cell r="R186">
            <v>543945.30096281064</v>
          </cell>
          <cell r="S186">
            <v>543945.30096281064</v>
          </cell>
          <cell r="T186">
            <v>543945.30096281064</v>
          </cell>
          <cell r="U186">
            <v>543945.30096281064</v>
          </cell>
          <cell r="V186">
            <v>7071288.9125165362</v>
          </cell>
          <cell r="W186"/>
          <cell r="X186"/>
          <cell r="Y186">
            <v>0</v>
          </cell>
          <cell r="AC186">
            <v>0</v>
          </cell>
          <cell r="AD186"/>
          <cell r="AE186"/>
          <cell r="AF186"/>
          <cell r="AG186"/>
          <cell r="AH186"/>
          <cell r="AI186"/>
          <cell r="AJ186"/>
          <cell r="AK186"/>
          <cell r="AL186"/>
          <cell r="AM186"/>
          <cell r="AN186"/>
          <cell r="AO186"/>
          <cell r="AP186"/>
          <cell r="AQ186"/>
          <cell r="AS186">
            <v>2415762</v>
          </cell>
          <cell r="AT186">
            <v>371655.69230769231</v>
          </cell>
          <cell r="AU186">
            <v>185827.84615384616</v>
          </cell>
          <cell r="AV186">
            <v>185827.84615384616</v>
          </cell>
          <cell r="AW186">
            <v>185827.84615384616</v>
          </cell>
          <cell r="AX186">
            <v>185827.84615384616</v>
          </cell>
          <cell r="AY186">
            <v>185827.84615384616</v>
          </cell>
          <cell r="AZ186">
            <v>185827.84615384616</v>
          </cell>
          <cell r="BA186">
            <v>185827.84615384616</v>
          </cell>
          <cell r="BB186">
            <v>185827.84615384616</v>
          </cell>
          <cell r="BC186">
            <v>185827.84615384616</v>
          </cell>
          <cell r="BD186">
            <v>185827.84615384616</v>
          </cell>
          <cell r="BE186">
            <v>185827.84615384616</v>
          </cell>
          <cell r="BF186">
            <v>2415762.0000000005</v>
          </cell>
          <cell r="BG186"/>
          <cell r="BH186"/>
          <cell r="BI186">
            <v>9487051</v>
          </cell>
          <cell r="BJ186">
            <v>1493811</v>
          </cell>
          <cell r="BK186">
            <v>726658</v>
          </cell>
          <cell r="BL186">
            <v>726658</v>
          </cell>
          <cell r="BM186">
            <v>726658</v>
          </cell>
          <cell r="BN186">
            <v>726658</v>
          </cell>
          <cell r="BO186">
            <v>726658</v>
          </cell>
          <cell r="BP186">
            <v>726658</v>
          </cell>
          <cell r="BQ186">
            <v>726658</v>
          </cell>
          <cell r="BR186">
            <v>726658</v>
          </cell>
          <cell r="BS186">
            <v>726658</v>
          </cell>
          <cell r="BT186">
            <v>726658</v>
          </cell>
          <cell r="BU186">
            <v>726658</v>
          </cell>
          <cell r="BV186">
            <v>9487049</v>
          </cell>
        </row>
        <row r="187">
          <cell r="B187">
            <v>371</v>
          </cell>
          <cell r="C187" t="str">
            <v>ACADEMY</v>
          </cell>
          <cell r="D187" t="str">
            <v>Stoke High School</v>
          </cell>
          <cell r="I187">
            <v>4573258.6835176703</v>
          </cell>
          <cell r="J187"/>
          <cell r="K187"/>
          <cell r="L187"/>
          <cell r="M187"/>
          <cell r="N187"/>
          <cell r="O187"/>
          <cell r="P187"/>
          <cell r="Q187"/>
          <cell r="R187"/>
          <cell r="S187"/>
          <cell r="T187"/>
          <cell r="U187"/>
          <cell r="V187">
            <v>0</v>
          </cell>
          <cell r="W187"/>
          <cell r="X187"/>
          <cell r="Y187">
            <v>4573258.6835176703</v>
          </cell>
          <cell r="AC187">
            <v>0</v>
          </cell>
          <cell r="AD187"/>
          <cell r="AE187"/>
          <cell r="AF187"/>
          <cell r="AG187"/>
          <cell r="AH187"/>
          <cell r="AI187"/>
          <cell r="AJ187"/>
          <cell r="AK187"/>
          <cell r="AL187"/>
          <cell r="AM187"/>
          <cell r="AN187"/>
          <cell r="AO187"/>
          <cell r="AP187">
            <v>0</v>
          </cell>
          <cell r="AQ187"/>
          <cell r="AS187">
            <v>0</v>
          </cell>
          <cell r="AT187"/>
          <cell r="AU187"/>
          <cell r="AV187"/>
          <cell r="AW187"/>
          <cell r="AX187"/>
          <cell r="AY187"/>
          <cell r="AZ187"/>
          <cell r="BA187"/>
          <cell r="BB187"/>
          <cell r="BC187"/>
          <cell r="BD187"/>
          <cell r="BE187"/>
          <cell r="BF187">
            <v>0</v>
          </cell>
          <cell r="BH187"/>
          <cell r="BI187">
            <v>4573259</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row>
        <row r="188">
          <cell r="B188">
            <v>372</v>
          </cell>
          <cell r="C188" t="str">
            <v>ACADEMY</v>
          </cell>
          <cell r="D188" t="str">
            <v>St Alban's Catholic High School</v>
          </cell>
          <cell r="I188">
            <v>4700811.258502312</v>
          </cell>
          <cell r="J188"/>
          <cell r="K188"/>
          <cell r="L188"/>
          <cell r="M188"/>
          <cell r="N188"/>
          <cell r="O188"/>
          <cell r="P188"/>
          <cell r="Q188"/>
          <cell r="R188"/>
          <cell r="S188"/>
          <cell r="T188"/>
          <cell r="U188"/>
          <cell r="V188">
            <v>0</v>
          </cell>
          <cell r="W188"/>
          <cell r="X188"/>
          <cell r="Y188">
            <v>4700811.258502312</v>
          </cell>
          <cell r="AC188">
            <v>0</v>
          </cell>
          <cell r="AD188"/>
          <cell r="AE188"/>
          <cell r="AF188"/>
          <cell r="AG188"/>
          <cell r="AH188"/>
          <cell r="AI188"/>
          <cell r="AJ188"/>
          <cell r="AK188"/>
          <cell r="AL188"/>
          <cell r="AM188"/>
          <cell r="AN188"/>
          <cell r="AO188"/>
          <cell r="AP188">
            <v>0</v>
          </cell>
          <cell r="AQ188"/>
          <cell r="AS188">
            <v>0</v>
          </cell>
          <cell r="AT188"/>
          <cell r="AU188"/>
          <cell r="AV188"/>
          <cell r="AW188"/>
          <cell r="AX188"/>
          <cell r="AY188"/>
          <cell r="AZ188"/>
          <cell r="BA188"/>
          <cell r="BB188"/>
          <cell r="BC188"/>
          <cell r="BD188"/>
          <cell r="BE188"/>
          <cell r="BF188">
            <v>0</v>
          </cell>
          <cell r="BH188"/>
          <cell r="BI188">
            <v>4700811</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row>
        <row r="189">
          <cell r="B189">
            <v>373</v>
          </cell>
          <cell r="C189" t="str">
            <v>ACADEMY</v>
          </cell>
          <cell r="D189" t="str">
            <v>Ormiston Endeavour Academy</v>
          </cell>
          <cell r="I189">
            <v>3164827.0011580493</v>
          </cell>
          <cell r="J189"/>
          <cell r="K189"/>
          <cell r="L189"/>
          <cell r="M189"/>
          <cell r="N189"/>
          <cell r="O189"/>
          <cell r="P189"/>
          <cell r="Q189"/>
          <cell r="R189"/>
          <cell r="S189"/>
          <cell r="T189"/>
          <cell r="U189"/>
          <cell r="V189">
            <v>0</v>
          </cell>
          <cell r="W189"/>
          <cell r="X189"/>
          <cell r="Y189">
            <v>3164827.0011580493</v>
          </cell>
          <cell r="AC189">
            <v>0</v>
          </cell>
          <cell r="AD189"/>
          <cell r="AE189"/>
          <cell r="AF189"/>
          <cell r="AG189"/>
          <cell r="AH189"/>
          <cell r="AI189"/>
          <cell r="AJ189"/>
          <cell r="AK189"/>
          <cell r="AL189"/>
          <cell r="AM189"/>
          <cell r="AN189"/>
          <cell r="AO189"/>
          <cell r="AP189">
            <v>0</v>
          </cell>
          <cell r="AQ189"/>
          <cell r="AS189">
            <v>0</v>
          </cell>
          <cell r="AT189"/>
          <cell r="AU189"/>
          <cell r="AV189"/>
          <cell r="AW189"/>
          <cell r="AX189"/>
          <cell r="AY189"/>
          <cell r="AZ189"/>
          <cell r="BA189"/>
          <cell r="BB189"/>
          <cell r="BC189"/>
          <cell r="BD189"/>
          <cell r="BE189"/>
          <cell r="BF189">
            <v>0</v>
          </cell>
          <cell r="BH189"/>
          <cell r="BI189">
            <v>3164827</v>
          </cell>
          <cell r="BJ189">
            <v>0</v>
          </cell>
          <cell r="BK189">
            <v>0</v>
          </cell>
          <cell r="BL189">
            <v>0</v>
          </cell>
          <cell r="BM189">
            <v>0</v>
          </cell>
          <cell r="BN189">
            <v>0</v>
          </cell>
          <cell r="BO189">
            <v>0</v>
          </cell>
          <cell r="BP189">
            <v>0</v>
          </cell>
          <cell r="BQ189">
            <v>0</v>
          </cell>
          <cell r="BR189">
            <v>0</v>
          </cell>
          <cell r="BS189">
            <v>0</v>
          </cell>
          <cell r="BT189">
            <v>0</v>
          </cell>
          <cell r="BU189">
            <v>0</v>
          </cell>
          <cell r="BV189">
            <v>0</v>
          </cell>
        </row>
        <row r="190">
          <cell r="B190">
            <v>375</v>
          </cell>
          <cell r="C190" t="str">
            <v>ACADEMY</v>
          </cell>
          <cell r="D190" t="str">
            <v>Westbourne Sports College</v>
          </cell>
          <cell r="I190">
            <v>6098377.4521722281</v>
          </cell>
          <cell r="J190"/>
          <cell r="K190"/>
          <cell r="L190"/>
          <cell r="M190"/>
          <cell r="N190"/>
          <cell r="O190"/>
          <cell r="P190"/>
          <cell r="Q190"/>
          <cell r="R190"/>
          <cell r="S190"/>
          <cell r="T190"/>
          <cell r="U190"/>
          <cell r="V190">
            <v>0</v>
          </cell>
          <cell r="W190"/>
          <cell r="X190"/>
          <cell r="Y190">
            <v>6098377.4521722281</v>
          </cell>
          <cell r="AC190">
            <v>0</v>
          </cell>
          <cell r="AD190"/>
          <cell r="AE190"/>
          <cell r="AF190"/>
          <cell r="AG190"/>
          <cell r="AH190"/>
          <cell r="AI190"/>
          <cell r="AJ190"/>
          <cell r="AK190"/>
          <cell r="AL190"/>
          <cell r="AM190"/>
          <cell r="AN190"/>
          <cell r="AO190"/>
          <cell r="AP190">
            <v>0</v>
          </cell>
          <cell r="AQ190"/>
          <cell r="AS190">
            <v>0</v>
          </cell>
          <cell r="AT190"/>
          <cell r="AU190"/>
          <cell r="AV190"/>
          <cell r="AW190"/>
          <cell r="AX190"/>
          <cell r="AY190"/>
          <cell r="AZ190"/>
          <cell r="BA190"/>
          <cell r="BB190"/>
          <cell r="BC190"/>
          <cell r="BD190"/>
          <cell r="BE190"/>
          <cell r="BF190">
            <v>0</v>
          </cell>
          <cell r="BH190"/>
          <cell r="BI190">
            <v>6098377</v>
          </cell>
          <cell r="BJ190">
            <v>0</v>
          </cell>
          <cell r="BK190">
            <v>0</v>
          </cell>
          <cell r="BL190">
            <v>0</v>
          </cell>
          <cell r="BM190">
            <v>0</v>
          </cell>
          <cell r="BN190">
            <v>0</v>
          </cell>
          <cell r="BO190">
            <v>0</v>
          </cell>
          <cell r="BP190">
            <v>0</v>
          </cell>
          <cell r="BQ190">
            <v>0</v>
          </cell>
          <cell r="BR190">
            <v>0</v>
          </cell>
          <cell r="BS190">
            <v>0</v>
          </cell>
          <cell r="BT190">
            <v>0</v>
          </cell>
          <cell r="BU190">
            <v>0</v>
          </cell>
          <cell r="BV190">
            <v>0</v>
          </cell>
        </row>
        <row r="191">
          <cell r="B191">
            <v>376</v>
          </cell>
          <cell r="C191" t="str">
            <v>ACADEMY</v>
          </cell>
          <cell r="D191" t="str">
            <v>Kesgrave High School</v>
          </cell>
          <cell r="G191"/>
          <cell r="H191"/>
          <cell r="I191">
            <v>8475350</v>
          </cell>
          <cell r="J191"/>
          <cell r="K191"/>
          <cell r="L191"/>
          <cell r="M191"/>
          <cell r="N191"/>
          <cell r="O191"/>
          <cell r="P191"/>
          <cell r="Q191"/>
          <cell r="R191"/>
          <cell r="S191"/>
          <cell r="T191"/>
          <cell r="U191"/>
          <cell r="V191">
            <v>0</v>
          </cell>
          <cell r="W191"/>
          <cell r="X191"/>
          <cell r="Y191">
            <v>8475350</v>
          </cell>
          <cell r="AC191">
            <v>0</v>
          </cell>
          <cell r="AD191"/>
          <cell r="AE191"/>
          <cell r="AF191"/>
          <cell r="AG191"/>
          <cell r="AH191"/>
          <cell r="AI191"/>
          <cell r="AJ191"/>
          <cell r="AK191"/>
          <cell r="AL191"/>
          <cell r="AM191"/>
          <cell r="AN191"/>
          <cell r="AO191"/>
          <cell r="AP191">
            <v>0</v>
          </cell>
          <cell r="AQ191"/>
          <cell r="AS191">
            <v>0</v>
          </cell>
          <cell r="AT191"/>
          <cell r="AU191"/>
          <cell r="AV191"/>
          <cell r="AW191"/>
          <cell r="AX191"/>
          <cell r="AY191"/>
          <cell r="AZ191"/>
          <cell r="BA191"/>
          <cell r="BB191"/>
          <cell r="BC191"/>
          <cell r="BD191"/>
          <cell r="BE191"/>
          <cell r="BF191">
            <v>0</v>
          </cell>
          <cell r="BH191"/>
          <cell r="BI191">
            <v>8475350</v>
          </cell>
          <cell r="BJ191">
            <v>0</v>
          </cell>
          <cell r="BK191">
            <v>0</v>
          </cell>
          <cell r="BL191">
            <v>0</v>
          </cell>
          <cell r="BM191">
            <v>0</v>
          </cell>
          <cell r="BN191">
            <v>0</v>
          </cell>
          <cell r="BO191">
            <v>0</v>
          </cell>
          <cell r="BP191">
            <v>0</v>
          </cell>
          <cell r="BQ191">
            <v>0</v>
          </cell>
          <cell r="BR191">
            <v>0</v>
          </cell>
          <cell r="BS191">
            <v>0</v>
          </cell>
          <cell r="BT191">
            <v>0</v>
          </cell>
          <cell r="BU191">
            <v>0</v>
          </cell>
          <cell r="BV191">
            <v>0</v>
          </cell>
        </row>
        <row r="192">
          <cell r="B192">
            <v>378</v>
          </cell>
          <cell r="C192" t="str">
            <v>ACADEMY</v>
          </cell>
          <cell r="D192" t="str">
            <v>Farlingaye High School</v>
          </cell>
          <cell r="G192"/>
          <cell r="H192"/>
          <cell r="I192">
            <v>8386950</v>
          </cell>
          <cell r="J192"/>
          <cell r="K192"/>
          <cell r="L192"/>
          <cell r="M192"/>
          <cell r="N192"/>
          <cell r="O192"/>
          <cell r="P192"/>
          <cell r="Q192"/>
          <cell r="R192"/>
          <cell r="S192"/>
          <cell r="T192"/>
          <cell r="U192"/>
          <cell r="V192">
            <v>0</v>
          </cell>
          <cell r="W192"/>
          <cell r="X192"/>
          <cell r="Y192">
            <v>8386950</v>
          </cell>
          <cell r="AC192">
            <v>0</v>
          </cell>
          <cell r="AD192"/>
          <cell r="AE192"/>
          <cell r="AF192"/>
          <cell r="AG192"/>
          <cell r="AH192"/>
          <cell r="AI192"/>
          <cell r="AJ192"/>
          <cell r="AK192"/>
          <cell r="AL192"/>
          <cell r="AM192"/>
          <cell r="AN192"/>
          <cell r="AO192"/>
          <cell r="AP192">
            <v>0</v>
          </cell>
          <cell r="AQ192"/>
          <cell r="AS192">
            <v>0</v>
          </cell>
          <cell r="AT192"/>
          <cell r="AU192"/>
          <cell r="AV192"/>
          <cell r="AW192"/>
          <cell r="AX192"/>
          <cell r="AY192"/>
          <cell r="AZ192"/>
          <cell r="BA192"/>
          <cell r="BB192"/>
          <cell r="BC192"/>
          <cell r="BD192"/>
          <cell r="BE192"/>
          <cell r="BF192">
            <v>0</v>
          </cell>
          <cell r="BH192"/>
          <cell r="BI192">
            <v>8386950</v>
          </cell>
          <cell r="BJ192">
            <v>0</v>
          </cell>
          <cell r="BK192">
            <v>0</v>
          </cell>
          <cell r="BL192">
            <v>0</v>
          </cell>
          <cell r="BM192">
            <v>0</v>
          </cell>
          <cell r="BN192">
            <v>0</v>
          </cell>
          <cell r="BO192">
            <v>0</v>
          </cell>
          <cell r="BP192">
            <v>0</v>
          </cell>
          <cell r="BQ192">
            <v>0</v>
          </cell>
          <cell r="BR192">
            <v>0</v>
          </cell>
          <cell r="BS192">
            <v>0</v>
          </cell>
          <cell r="BT192">
            <v>0</v>
          </cell>
          <cell r="BU192">
            <v>0</v>
          </cell>
          <cell r="BV192">
            <v>0</v>
          </cell>
        </row>
        <row r="193">
          <cell r="B193">
            <v>400</v>
          </cell>
          <cell r="C193">
            <v>0</v>
          </cell>
          <cell r="D193" t="str">
            <v xml:space="preserve">Acton CEVCP School </v>
          </cell>
          <cell r="F193" t="str">
            <v>3178/1</v>
          </cell>
          <cell r="G193"/>
          <cell r="H193"/>
          <cell r="I193">
            <v>732189.99191153143</v>
          </cell>
          <cell r="J193">
            <v>112644.6141402356</v>
          </cell>
          <cell r="K193">
            <v>56322.3070701178</v>
          </cell>
          <cell r="L193">
            <v>56322.3070701178</v>
          </cell>
          <cell r="M193">
            <v>56322.3070701178</v>
          </cell>
          <cell r="N193">
            <v>56322.3070701178</v>
          </cell>
          <cell r="O193">
            <v>56322.3070701178</v>
          </cell>
          <cell r="P193">
            <v>56322.3070701178</v>
          </cell>
          <cell r="Q193">
            <v>56322.3070701178</v>
          </cell>
          <cell r="R193">
            <v>56322.3070701178</v>
          </cell>
          <cell r="S193">
            <v>56322.3070701178</v>
          </cell>
          <cell r="T193">
            <v>56322.3070701178</v>
          </cell>
          <cell r="U193">
            <v>56322.3070701178</v>
          </cell>
          <cell r="V193">
            <v>732189.99191153143</v>
          </cell>
          <cell r="W193"/>
          <cell r="X193"/>
          <cell r="Y193">
            <v>0</v>
          </cell>
          <cell r="AC193">
            <v>0</v>
          </cell>
          <cell r="AD193"/>
          <cell r="AE193"/>
          <cell r="AF193"/>
          <cell r="AG193"/>
          <cell r="AH193"/>
          <cell r="AI193"/>
          <cell r="AJ193"/>
          <cell r="AK193"/>
          <cell r="AL193"/>
          <cell r="AM193"/>
          <cell r="AN193"/>
          <cell r="AO193"/>
          <cell r="AP193"/>
          <cell r="AQ193"/>
          <cell r="AS193">
            <v>0</v>
          </cell>
          <cell r="AT193"/>
          <cell r="AU193"/>
          <cell r="AV193"/>
          <cell r="AW193"/>
          <cell r="AX193"/>
          <cell r="AY193"/>
          <cell r="AZ193"/>
          <cell r="BA193"/>
          <cell r="BB193"/>
          <cell r="BC193"/>
          <cell r="BD193"/>
          <cell r="BE193"/>
          <cell r="BF193">
            <v>0</v>
          </cell>
          <cell r="BG193"/>
          <cell r="BH193"/>
          <cell r="BI193">
            <v>732190</v>
          </cell>
          <cell r="BJ193">
            <v>115811</v>
          </cell>
          <cell r="BK193">
            <v>56034</v>
          </cell>
          <cell r="BL193">
            <v>56034</v>
          </cell>
          <cell r="BM193">
            <v>56034</v>
          </cell>
          <cell r="BN193">
            <v>56034</v>
          </cell>
          <cell r="BO193">
            <v>56034</v>
          </cell>
          <cell r="BP193">
            <v>56034</v>
          </cell>
          <cell r="BQ193">
            <v>56034</v>
          </cell>
          <cell r="BR193">
            <v>56034</v>
          </cell>
          <cell r="BS193">
            <v>56034</v>
          </cell>
          <cell r="BT193">
            <v>56034</v>
          </cell>
          <cell r="BU193">
            <v>56034</v>
          </cell>
          <cell r="BV193">
            <v>732185</v>
          </cell>
        </row>
        <row r="194">
          <cell r="B194">
            <v>402</v>
          </cell>
          <cell r="C194" t="str">
            <v>ACADEMY</v>
          </cell>
          <cell r="D194" t="str">
            <v xml:space="preserve">Bacton Community Primary School </v>
          </cell>
          <cell r="G194"/>
          <cell r="H194"/>
          <cell r="I194">
            <v>673825.417968989</v>
          </cell>
          <cell r="J194"/>
          <cell r="K194"/>
          <cell r="L194"/>
          <cell r="M194"/>
          <cell r="N194"/>
          <cell r="O194"/>
          <cell r="P194"/>
          <cell r="Q194"/>
          <cell r="R194"/>
          <cell r="S194"/>
          <cell r="T194"/>
          <cell r="U194"/>
          <cell r="V194">
            <v>0</v>
          </cell>
          <cell r="W194"/>
          <cell r="X194"/>
          <cell r="Y194">
            <v>673825.417968989</v>
          </cell>
          <cell r="AC194">
            <v>0</v>
          </cell>
          <cell r="AD194"/>
          <cell r="AE194"/>
          <cell r="AF194"/>
          <cell r="AG194"/>
          <cell r="AH194"/>
          <cell r="AI194"/>
          <cell r="AJ194"/>
          <cell r="AK194"/>
          <cell r="AL194"/>
          <cell r="AM194"/>
          <cell r="AN194"/>
          <cell r="AO194"/>
          <cell r="AP194">
            <v>0</v>
          </cell>
          <cell r="AQ194"/>
          <cell r="AS194">
            <v>0</v>
          </cell>
          <cell r="AT194"/>
          <cell r="AU194"/>
          <cell r="AV194"/>
          <cell r="AW194"/>
          <cell r="AX194"/>
          <cell r="AY194"/>
          <cell r="AZ194"/>
          <cell r="BA194"/>
          <cell r="BB194"/>
          <cell r="BC194"/>
          <cell r="BD194"/>
          <cell r="BE194"/>
          <cell r="BF194">
            <v>0</v>
          </cell>
          <cell r="BG194"/>
          <cell r="BH194"/>
          <cell r="BI194">
            <v>673825</v>
          </cell>
          <cell r="BJ194">
            <v>0</v>
          </cell>
          <cell r="BK194">
            <v>0</v>
          </cell>
          <cell r="BL194">
            <v>0</v>
          </cell>
          <cell r="BM194">
            <v>0</v>
          </cell>
          <cell r="BN194">
            <v>0</v>
          </cell>
          <cell r="BO194">
            <v>0</v>
          </cell>
          <cell r="BP194">
            <v>0</v>
          </cell>
          <cell r="BQ194">
            <v>0</v>
          </cell>
          <cell r="BR194">
            <v>0</v>
          </cell>
          <cell r="BS194">
            <v>0</v>
          </cell>
          <cell r="BT194">
            <v>0</v>
          </cell>
          <cell r="BU194">
            <v>0</v>
          </cell>
          <cell r="BV194">
            <v>0</v>
          </cell>
        </row>
        <row r="195">
          <cell r="B195">
            <v>404</v>
          </cell>
          <cell r="C195" t="str">
            <v>ACADEMY</v>
          </cell>
          <cell r="D195" t="str">
            <v>Bardwell CEVCP School</v>
          </cell>
          <cell r="G195"/>
          <cell r="H195"/>
          <cell r="I195">
            <v>365314.9836990129</v>
          </cell>
          <cell r="J195"/>
          <cell r="K195"/>
          <cell r="L195"/>
          <cell r="M195"/>
          <cell r="N195"/>
          <cell r="O195"/>
          <cell r="P195"/>
          <cell r="Q195"/>
          <cell r="R195"/>
          <cell r="S195"/>
          <cell r="T195"/>
          <cell r="U195"/>
          <cell r="V195">
            <v>0</v>
          </cell>
          <cell r="W195"/>
          <cell r="X195"/>
          <cell r="Y195">
            <v>365314.9836990129</v>
          </cell>
          <cell r="AC195">
            <v>0</v>
          </cell>
          <cell r="AD195"/>
          <cell r="AE195"/>
          <cell r="AF195"/>
          <cell r="AG195"/>
          <cell r="AH195"/>
          <cell r="AI195"/>
          <cell r="AJ195"/>
          <cell r="AK195"/>
          <cell r="AL195"/>
          <cell r="AM195"/>
          <cell r="AN195"/>
          <cell r="AO195"/>
          <cell r="AP195">
            <v>0</v>
          </cell>
          <cell r="AQ195"/>
          <cell r="AS195">
            <v>0</v>
          </cell>
          <cell r="AT195"/>
          <cell r="AU195"/>
          <cell r="AV195"/>
          <cell r="AW195"/>
          <cell r="AX195"/>
          <cell r="AY195"/>
          <cell r="AZ195"/>
          <cell r="BA195"/>
          <cell r="BB195"/>
          <cell r="BC195"/>
          <cell r="BD195"/>
          <cell r="BE195"/>
          <cell r="BF195">
            <v>0</v>
          </cell>
          <cell r="BH195"/>
          <cell r="BI195">
            <v>365315</v>
          </cell>
          <cell r="BJ195">
            <v>0</v>
          </cell>
          <cell r="BK195">
            <v>0</v>
          </cell>
          <cell r="BL195">
            <v>0</v>
          </cell>
          <cell r="BM195">
            <v>0</v>
          </cell>
          <cell r="BN195">
            <v>0</v>
          </cell>
          <cell r="BO195">
            <v>0</v>
          </cell>
          <cell r="BP195">
            <v>0</v>
          </cell>
          <cell r="BQ195">
            <v>0</v>
          </cell>
          <cell r="BR195">
            <v>0</v>
          </cell>
          <cell r="BS195">
            <v>0</v>
          </cell>
          <cell r="BT195">
            <v>0</v>
          </cell>
          <cell r="BU195">
            <v>0</v>
          </cell>
          <cell r="BV195">
            <v>0</v>
          </cell>
        </row>
        <row r="196">
          <cell r="B196">
            <v>405</v>
          </cell>
          <cell r="C196">
            <v>0</v>
          </cell>
          <cell r="D196" t="str">
            <v>Barnham CEVCP School</v>
          </cell>
          <cell r="F196" t="str">
            <v>94148/1</v>
          </cell>
          <cell r="I196">
            <v>702351.40848902252</v>
          </cell>
          <cell r="J196">
            <v>108054.06284446501</v>
          </cell>
          <cell r="K196">
            <v>54027.031422232503</v>
          </cell>
          <cell r="L196">
            <v>54027.031422232503</v>
          </cell>
          <cell r="M196">
            <v>54027.031422232503</v>
          </cell>
          <cell r="N196">
            <v>54027.031422232503</v>
          </cell>
          <cell r="O196">
            <v>54027.031422232503</v>
          </cell>
          <cell r="P196">
            <v>54027.031422232503</v>
          </cell>
          <cell r="Q196">
            <v>54027.031422232503</v>
          </cell>
          <cell r="R196">
            <v>54027.031422232503</v>
          </cell>
          <cell r="S196">
            <v>54027.031422232503</v>
          </cell>
          <cell r="T196">
            <v>54027.031422232503</v>
          </cell>
          <cell r="U196">
            <v>54027.031422232503</v>
          </cell>
          <cell r="V196">
            <v>702351.40848902252</v>
          </cell>
          <cell r="W196"/>
          <cell r="X196"/>
          <cell r="Y196">
            <v>0</v>
          </cell>
          <cell r="AC196">
            <v>0</v>
          </cell>
          <cell r="AD196"/>
          <cell r="AE196"/>
          <cell r="AF196"/>
          <cell r="AG196"/>
          <cell r="AH196"/>
          <cell r="AI196"/>
          <cell r="AJ196"/>
          <cell r="AK196"/>
          <cell r="AL196"/>
          <cell r="AM196"/>
          <cell r="AN196"/>
          <cell r="AO196"/>
          <cell r="AP196"/>
          <cell r="AQ196"/>
          <cell r="AS196">
            <v>0</v>
          </cell>
          <cell r="AT196"/>
          <cell r="AU196"/>
          <cell r="AV196"/>
          <cell r="AW196"/>
          <cell r="AX196"/>
          <cell r="AY196"/>
          <cell r="AZ196"/>
          <cell r="BA196"/>
          <cell r="BB196"/>
          <cell r="BC196"/>
          <cell r="BD196"/>
          <cell r="BE196"/>
          <cell r="BF196">
            <v>0</v>
          </cell>
          <cell r="BG196"/>
          <cell r="BH196"/>
          <cell r="BI196">
            <v>702351</v>
          </cell>
          <cell r="BJ196">
            <v>109628</v>
          </cell>
          <cell r="BK196">
            <v>53884</v>
          </cell>
          <cell r="BL196">
            <v>53884</v>
          </cell>
          <cell r="BM196">
            <v>53884</v>
          </cell>
          <cell r="BN196">
            <v>53884</v>
          </cell>
          <cell r="BO196">
            <v>53884</v>
          </cell>
          <cell r="BP196">
            <v>53884</v>
          </cell>
          <cell r="BQ196">
            <v>53884</v>
          </cell>
          <cell r="BR196">
            <v>53884</v>
          </cell>
          <cell r="BS196">
            <v>53884</v>
          </cell>
          <cell r="BT196">
            <v>53884</v>
          </cell>
          <cell r="BU196">
            <v>53884</v>
          </cell>
          <cell r="BV196">
            <v>702352</v>
          </cell>
        </row>
        <row r="197">
          <cell r="B197">
            <v>406</v>
          </cell>
          <cell r="C197">
            <v>0</v>
          </cell>
          <cell r="D197" t="str">
            <v>Barningham CEVCP School</v>
          </cell>
          <cell r="F197" t="str">
            <v>94149/1</v>
          </cell>
          <cell r="I197">
            <v>483455.40325299761</v>
          </cell>
          <cell r="J197">
            <v>74377.754346615024</v>
          </cell>
          <cell r="K197">
            <v>37188.877173307512</v>
          </cell>
          <cell r="L197">
            <v>37188.877173307512</v>
          </cell>
          <cell r="M197">
            <v>37188.877173307512</v>
          </cell>
          <cell r="N197">
            <v>37188.877173307512</v>
          </cell>
          <cell r="O197">
            <v>37188.877173307512</v>
          </cell>
          <cell r="P197">
            <v>37188.877173307512</v>
          </cell>
          <cell r="Q197">
            <v>37188.877173307512</v>
          </cell>
          <cell r="R197">
            <v>37188.877173307512</v>
          </cell>
          <cell r="S197">
            <v>37188.877173307512</v>
          </cell>
          <cell r="T197">
            <v>37188.877173307512</v>
          </cell>
          <cell r="U197">
            <v>37188.877173307512</v>
          </cell>
          <cell r="V197">
            <v>483455.40325299778</v>
          </cell>
          <cell r="W197"/>
          <cell r="X197"/>
          <cell r="Y197">
            <v>0</v>
          </cell>
          <cell r="AC197">
            <v>0</v>
          </cell>
          <cell r="AD197"/>
          <cell r="AE197"/>
          <cell r="AF197"/>
          <cell r="AG197"/>
          <cell r="AH197"/>
          <cell r="AI197"/>
          <cell r="AJ197"/>
          <cell r="AK197"/>
          <cell r="AL197"/>
          <cell r="AM197"/>
          <cell r="AN197"/>
          <cell r="AO197"/>
          <cell r="AP197"/>
          <cell r="AQ197"/>
          <cell r="AS197">
            <v>0</v>
          </cell>
          <cell r="AT197"/>
          <cell r="AU197"/>
          <cell r="AV197"/>
          <cell r="AW197"/>
          <cell r="AX197"/>
          <cell r="AY197"/>
          <cell r="AZ197"/>
          <cell r="BA197"/>
          <cell r="BB197"/>
          <cell r="BC197"/>
          <cell r="BD197"/>
          <cell r="BE197"/>
          <cell r="BF197">
            <v>0</v>
          </cell>
          <cell r="BG197"/>
          <cell r="BH197"/>
          <cell r="BI197">
            <v>483455</v>
          </cell>
          <cell r="BJ197">
            <v>75760</v>
          </cell>
          <cell r="BK197">
            <v>37063</v>
          </cell>
          <cell r="BL197">
            <v>37063</v>
          </cell>
          <cell r="BM197">
            <v>37063</v>
          </cell>
          <cell r="BN197">
            <v>37063</v>
          </cell>
          <cell r="BO197">
            <v>37063</v>
          </cell>
          <cell r="BP197">
            <v>37063</v>
          </cell>
          <cell r="BQ197">
            <v>37063</v>
          </cell>
          <cell r="BR197">
            <v>37063</v>
          </cell>
          <cell r="BS197">
            <v>37063</v>
          </cell>
          <cell r="BT197">
            <v>37063</v>
          </cell>
          <cell r="BU197">
            <v>37063</v>
          </cell>
          <cell r="BV197">
            <v>483453</v>
          </cell>
        </row>
        <row r="198">
          <cell r="B198">
            <v>407</v>
          </cell>
          <cell r="C198">
            <v>0</v>
          </cell>
          <cell r="D198" t="str">
            <v xml:space="preserve">Barrow CEVCP School </v>
          </cell>
          <cell r="F198" t="str">
            <v>83051/1</v>
          </cell>
          <cell r="I198">
            <v>788344.26</v>
          </cell>
          <cell r="J198">
            <v>121283.73230769231</v>
          </cell>
          <cell r="K198">
            <v>60641.866153846153</v>
          </cell>
          <cell r="L198">
            <v>60641.866153846153</v>
          </cell>
          <cell r="M198">
            <v>60641.866153846153</v>
          </cell>
          <cell r="N198">
            <v>60641.866153846153</v>
          </cell>
          <cell r="O198">
            <v>60641.866153846153</v>
          </cell>
          <cell r="P198">
            <v>60641.866153846153</v>
          </cell>
          <cell r="Q198">
            <v>60641.866153846153</v>
          </cell>
          <cell r="R198">
            <v>60641.866153846153</v>
          </cell>
          <cell r="S198">
            <v>60641.866153846153</v>
          </cell>
          <cell r="T198">
            <v>60641.866153846153</v>
          </cell>
          <cell r="U198">
            <v>60641.866153846153</v>
          </cell>
          <cell r="V198">
            <v>788344.26</v>
          </cell>
          <cell r="W198"/>
          <cell r="X198"/>
          <cell r="Y198">
            <v>0</v>
          </cell>
          <cell r="AC198">
            <v>0</v>
          </cell>
          <cell r="AD198"/>
          <cell r="AE198"/>
          <cell r="AF198"/>
          <cell r="AG198"/>
          <cell r="AH198"/>
          <cell r="AI198"/>
          <cell r="AJ198"/>
          <cell r="AK198"/>
          <cell r="AL198"/>
          <cell r="AM198"/>
          <cell r="AN198"/>
          <cell r="AO198"/>
          <cell r="AP198"/>
          <cell r="AQ198"/>
          <cell r="AS198">
            <v>0</v>
          </cell>
          <cell r="AT198"/>
          <cell r="AU198"/>
          <cell r="AV198"/>
          <cell r="AW198"/>
          <cell r="AX198"/>
          <cell r="AY198"/>
          <cell r="AZ198"/>
          <cell r="BA198"/>
          <cell r="BB198"/>
          <cell r="BC198"/>
          <cell r="BD198"/>
          <cell r="BE198"/>
          <cell r="BF198">
            <v>0</v>
          </cell>
          <cell r="BG198"/>
          <cell r="BH198"/>
          <cell r="BI198">
            <v>788344</v>
          </cell>
          <cell r="BJ198">
            <v>123510</v>
          </cell>
          <cell r="BK198">
            <v>60439</v>
          </cell>
          <cell r="BL198">
            <v>60439</v>
          </cell>
          <cell r="BM198">
            <v>60439</v>
          </cell>
          <cell r="BN198">
            <v>60439</v>
          </cell>
          <cell r="BO198">
            <v>60439</v>
          </cell>
          <cell r="BP198">
            <v>60439</v>
          </cell>
          <cell r="BQ198">
            <v>60439</v>
          </cell>
          <cell r="BR198">
            <v>60439</v>
          </cell>
          <cell r="BS198">
            <v>60439</v>
          </cell>
          <cell r="BT198">
            <v>60439</v>
          </cell>
          <cell r="BU198">
            <v>60439</v>
          </cell>
          <cell r="BV198">
            <v>788339</v>
          </cell>
        </row>
        <row r="199">
          <cell r="B199">
            <v>409</v>
          </cell>
          <cell r="C199">
            <v>0</v>
          </cell>
          <cell r="D199" t="str">
            <v>Boxford CEVCP School</v>
          </cell>
          <cell r="F199" t="str">
            <v>48711/1</v>
          </cell>
          <cell r="I199">
            <v>756773.64032085566</v>
          </cell>
          <cell r="J199">
            <v>116426.71389551625</v>
          </cell>
          <cell r="K199">
            <v>58213.356947758126</v>
          </cell>
          <cell r="L199">
            <v>58213.356947758126</v>
          </cell>
          <cell r="M199">
            <v>58213.356947758126</v>
          </cell>
          <cell r="N199">
            <v>58213.356947758126</v>
          </cell>
          <cell r="O199">
            <v>58213.356947758126</v>
          </cell>
          <cell r="P199">
            <v>58213.356947758126</v>
          </cell>
          <cell r="Q199">
            <v>58213.356947758126</v>
          </cell>
          <cell r="R199">
            <v>58213.356947758126</v>
          </cell>
          <cell r="S199">
            <v>58213.356947758126</v>
          </cell>
          <cell r="T199">
            <v>58213.356947758126</v>
          </cell>
          <cell r="U199">
            <v>58213.356947758126</v>
          </cell>
          <cell r="V199">
            <v>756773.64032085566</v>
          </cell>
          <cell r="W199"/>
          <cell r="X199"/>
          <cell r="Y199">
            <v>0</v>
          </cell>
          <cell r="AC199">
            <v>0</v>
          </cell>
          <cell r="AD199"/>
          <cell r="AE199"/>
          <cell r="AF199"/>
          <cell r="AG199"/>
          <cell r="AH199"/>
          <cell r="AI199"/>
          <cell r="AJ199"/>
          <cell r="AK199"/>
          <cell r="AL199"/>
          <cell r="AM199"/>
          <cell r="AN199"/>
          <cell r="AO199"/>
          <cell r="AP199"/>
          <cell r="AQ199"/>
          <cell r="AS199">
            <v>0</v>
          </cell>
          <cell r="AT199"/>
          <cell r="AU199"/>
          <cell r="AV199"/>
          <cell r="AW199"/>
          <cell r="AX199"/>
          <cell r="AY199"/>
          <cell r="AZ199"/>
          <cell r="BA199"/>
          <cell r="BB199"/>
          <cell r="BC199"/>
          <cell r="BD199"/>
          <cell r="BE199"/>
          <cell r="BF199">
            <v>0</v>
          </cell>
          <cell r="BG199"/>
          <cell r="BH199"/>
          <cell r="BI199">
            <v>756774</v>
          </cell>
          <cell r="BJ199">
            <v>119325</v>
          </cell>
          <cell r="BK199">
            <v>57950</v>
          </cell>
          <cell r="BL199">
            <v>57950</v>
          </cell>
          <cell r="BM199">
            <v>57950</v>
          </cell>
          <cell r="BN199">
            <v>57950</v>
          </cell>
          <cell r="BO199">
            <v>57950</v>
          </cell>
          <cell r="BP199">
            <v>57950</v>
          </cell>
          <cell r="BQ199">
            <v>57950</v>
          </cell>
          <cell r="BR199">
            <v>57950</v>
          </cell>
          <cell r="BS199">
            <v>57950</v>
          </cell>
          <cell r="BT199">
            <v>57950</v>
          </cell>
          <cell r="BU199">
            <v>57950</v>
          </cell>
          <cell r="BV199">
            <v>756775</v>
          </cell>
        </row>
        <row r="200">
          <cell r="B200">
            <v>411</v>
          </cell>
          <cell r="C200" t="str">
            <v>ACADEMY</v>
          </cell>
          <cell r="D200" t="str">
            <v>Forest Academy</v>
          </cell>
          <cell r="I200">
            <v>1718795</v>
          </cell>
          <cell r="J200"/>
          <cell r="K200"/>
          <cell r="L200"/>
          <cell r="M200"/>
          <cell r="N200"/>
          <cell r="O200"/>
          <cell r="P200"/>
          <cell r="Q200"/>
          <cell r="R200"/>
          <cell r="S200"/>
          <cell r="T200"/>
          <cell r="U200"/>
          <cell r="V200">
            <v>0</v>
          </cell>
          <cell r="W200"/>
          <cell r="X200"/>
          <cell r="Y200">
            <v>1718795</v>
          </cell>
          <cell r="AC200">
            <v>0</v>
          </cell>
          <cell r="AD200"/>
          <cell r="AE200"/>
          <cell r="AF200"/>
          <cell r="AG200"/>
          <cell r="AH200"/>
          <cell r="AI200"/>
          <cell r="AJ200"/>
          <cell r="AK200"/>
          <cell r="AL200"/>
          <cell r="AM200"/>
          <cell r="AN200"/>
          <cell r="AO200"/>
          <cell r="AP200">
            <v>0</v>
          </cell>
          <cell r="AQ200"/>
          <cell r="AS200">
            <v>0</v>
          </cell>
          <cell r="AT200"/>
          <cell r="AU200"/>
          <cell r="AV200"/>
          <cell r="AW200"/>
          <cell r="AX200"/>
          <cell r="AY200"/>
          <cell r="AZ200"/>
          <cell r="BA200"/>
          <cell r="BB200"/>
          <cell r="BC200"/>
          <cell r="BD200"/>
          <cell r="BE200"/>
          <cell r="BF200">
            <v>0</v>
          </cell>
          <cell r="BH200"/>
          <cell r="BI200">
            <v>1718795</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row>
        <row r="201">
          <cell r="B201">
            <v>412</v>
          </cell>
          <cell r="C201">
            <v>0</v>
          </cell>
          <cell r="D201" t="str">
            <v>Bures CEVCP School</v>
          </cell>
          <cell r="F201" t="str">
            <v>83052/1</v>
          </cell>
          <cell r="I201">
            <v>826489.95</v>
          </cell>
          <cell r="J201">
            <v>127152.29999999999</v>
          </cell>
          <cell r="K201">
            <v>63576.149999999994</v>
          </cell>
          <cell r="L201">
            <v>63576.149999999994</v>
          </cell>
          <cell r="M201">
            <v>63576.149999999994</v>
          </cell>
          <cell r="N201">
            <v>63576.149999999994</v>
          </cell>
          <cell r="O201">
            <v>63576.149999999994</v>
          </cell>
          <cell r="P201">
            <v>63576.149999999994</v>
          </cell>
          <cell r="Q201">
            <v>63576.149999999994</v>
          </cell>
          <cell r="R201">
            <v>63576.149999999994</v>
          </cell>
          <cell r="S201">
            <v>63576.149999999994</v>
          </cell>
          <cell r="T201">
            <v>63576.149999999994</v>
          </cell>
          <cell r="U201">
            <v>63576.149999999994</v>
          </cell>
          <cell r="V201">
            <v>826489.95000000019</v>
          </cell>
          <cell r="W201"/>
          <cell r="X201"/>
          <cell r="Y201">
            <v>0</v>
          </cell>
          <cell r="AC201">
            <v>0</v>
          </cell>
          <cell r="AD201"/>
          <cell r="AE201"/>
          <cell r="AF201"/>
          <cell r="AG201"/>
          <cell r="AH201"/>
          <cell r="AI201"/>
          <cell r="AJ201"/>
          <cell r="AK201"/>
          <cell r="AL201"/>
          <cell r="AM201"/>
          <cell r="AN201"/>
          <cell r="AO201"/>
          <cell r="AP201"/>
          <cell r="AQ201"/>
          <cell r="AS201">
            <v>0</v>
          </cell>
          <cell r="AT201"/>
          <cell r="AU201"/>
          <cell r="AV201"/>
          <cell r="AW201"/>
          <cell r="AX201"/>
          <cell r="AY201"/>
          <cell r="AZ201"/>
          <cell r="BA201"/>
          <cell r="BB201"/>
          <cell r="BC201"/>
          <cell r="BD201"/>
          <cell r="BE201"/>
          <cell r="BF201">
            <v>0</v>
          </cell>
          <cell r="BG201"/>
          <cell r="BH201"/>
          <cell r="BI201">
            <v>826490</v>
          </cell>
          <cell r="BJ201">
            <v>129762</v>
          </cell>
          <cell r="BK201">
            <v>63339</v>
          </cell>
          <cell r="BL201">
            <v>63339</v>
          </cell>
          <cell r="BM201">
            <v>63339</v>
          </cell>
          <cell r="BN201">
            <v>63339</v>
          </cell>
          <cell r="BO201">
            <v>63339</v>
          </cell>
          <cell r="BP201">
            <v>63339</v>
          </cell>
          <cell r="BQ201">
            <v>63339</v>
          </cell>
          <cell r="BR201">
            <v>63339</v>
          </cell>
          <cell r="BS201">
            <v>63339</v>
          </cell>
          <cell r="BT201">
            <v>63339</v>
          </cell>
          <cell r="BU201">
            <v>63339</v>
          </cell>
          <cell r="BV201">
            <v>826491</v>
          </cell>
        </row>
        <row r="202">
          <cell r="B202">
            <v>413</v>
          </cell>
          <cell r="C202" t="str">
            <v>ACADEMY</v>
          </cell>
          <cell r="D202" t="str">
            <v>The Glade Community Primary School</v>
          </cell>
          <cell r="G202"/>
          <cell r="I202">
            <v>1062778.4736063303</v>
          </cell>
          <cell r="J202"/>
          <cell r="K202"/>
          <cell r="L202"/>
          <cell r="M202"/>
          <cell r="N202"/>
          <cell r="O202"/>
          <cell r="P202"/>
          <cell r="Q202"/>
          <cell r="R202"/>
          <cell r="S202"/>
          <cell r="T202"/>
          <cell r="U202"/>
          <cell r="V202">
            <v>0</v>
          </cell>
          <cell r="W202"/>
          <cell r="X202"/>
          <cell r="Y202">
            <v>1062778.4736063303</v>
          </cell>
          <cell r="AC202">
            <v>0</v>
          </cell>
          <cell r="AD202"/>
          <cell r="AE202"/>
          <cell r="AF202"/>
          <cell r="AG202"/>
          <cell r="AH202"/>
          <cell r="AI202"/>
          <cell r="AJ202"/>
          <cell r="AK202"/>
          <cell r="AL202"/>
          <cell r="AM202"/>
          <cell r="AN202"/>
          <cell r="AO202"/>
          <cell r="AP202">
            <v>0</v>
          </cell>
          <cell r="AQ202"/>
          <cell r="AS202">
            <v>0</v>
          </cell>
          <cell r="AT202"/>
          <cell r="AU202"/>
          <cell r="AV202"/>
          <cell r="AW202"/>
          <cell r="AX202"/>
          <cell r="AY202"/>
          <cell r="AZ202"/>
          <cell r="BA202"/>
          <cell r="BB202"/>
          <cell r="BC202"/>
          <cell r="BD202"/>
          <cell r="BE202"/>
          <cell r="BF202">
            <v>0</v>
          </cell>
          <cell r="BG202"/>
          <cell r="BH202"/>
          <cell r="BI202">
            <v>1062778</v>
          </cell>
          <cell r="BJ202">
            <v>0</v>
          </cell>
          <cell r="BK202">
            <v>0</v>
          </cell>
          <cell r="BL202">
            <v>0</v>
          </cell>
          <cell r="BM202">
            <v>0</v>
          </cell>
          <cell r="BN202">
            <v>0</v>
          </cell>
          <cell r="BO202">
            <v>0</v>
          </cell>
          <cell r="BP202">
            <v>0</v>
          </cell>
          <cell r="BQ202">
            <v>0</v>
          </cell>
          <cell r="BR202">
            <v>0</v>
          </cell>
          <cell r="BS202">
            <v>0</v>
          </cell>
          <cell r="BT202">
            <v>0</v>
          </cell>
          <cell r="BU202">
            <v>0</v>
          </cell>
          <cell r="BV202">
            <v>0</v>
          </cell>
        </row>
        <row r="203">
          <cell r="B203">
            <v>415</v>
          </cell>
          <cell r="C203">
            <v>0</v>
          </cell>
          <cell r="D203" t="str">
            <v>Guildhall Feoffment Community Primary School</v>
          </cell>
          <cell r="F203" t="str">
            <v>3242/1</v>
          </cell>
          <cell r="I203">
            <v>1412256.2806017192</v>
          </cell>
          <cell r="J203">
            <v>217270.19701564912</v>
          </cell>
          <cell r="K203">
            <v>108635.09850782456</v>
          </cell>
          <cell r="L203">
            <v>108635.09850782456</v>
          </cell>
          <cell r="M203">
            <v>108635.09850782456</v>
          </cell>
          <cell r="N203">
            <v>108635.09850782456</v>
          </cell>
          <cell r="O203">
            <v>108635.09850782456</v>
          </cell>
          <cell r="P203">
            <v>108635.09850782456</v>
          </cell>
          <cell r="Q203">
            <v>108635.09850782456</v>
          </cell>
          <cell r="R203">
            <v>108635.09850782456</v>
          </cell>
          <cell r="S203">
            <v>108635.09850782456</v>
          </cell>
          <cell r="T203">
            <v>108635.09850782456</v>
          </cell>
          <cell r="U203">
            <v>108635.09850782456</v>
          </cell>
          <cell r="V203">
            <v>1412256.2806017194</v>
          </cell>
          <cell r="W203"/>
          <cell r="X203"/>
          <cell r="Y203">
            <v>0</v>
          </cell>
          <cell r="AC203">
            <v>0</v>
          </cell>
          <cell r="AD203"/>
          <cell r="AE203"/>
          <cell r="AF203"/>
          <cell r="AG203"/>
          <cell r="AH203"/>
          <cell r="AI203"/>
          <cell r="AJ203"/>
          <cell r="AK203"/>
          <cell r="AL203"/>
          <cell r="AM203"/>
          <cell r="AN203"/>
          <cell r="AO203"/>
          <cell r="AP203"/>
          <cell r="AQ203"/>
          <cell r="AS203">
            <v>0</v>
          </cell>
          <cell r="AT203"/>
          <cell r="AU203"/>
          <cell r="AV203"/>
          <cell r="AW203"/>
          <cell r="AX203"/>
          <cell r="AY203"/>
          <cell r="AZ203"/>
          <cell r="BA203"/>
          <cell r="BB203"/>
          <cell r="BC203"/>
          <cell r="BD203"/>
          <cell r="BE203"/>
          <cell r="BF203">
            <v>0</v>
          </cell>
          <cell r="BG203"/>
          <cell r="BH203"/>
          <cell r="BI203">
            <v>1412256</v>
          </cell>
          <cell r="BJ203">
            <v>220686</v>
          </cell>
          <cell r="BK203">
            <v>108325</v>
          </cell>
          <cell r="BL203">
            <v>108325</v>
          </cell>
          <cell r="BM203">
            <v>108325</v>
          </cell>
          <cell r="BN203">
            <v>108325</v>
          </cell>
          <cell r="BO203">
            <v>108325</v>
          </cell>
          <cell r="BP203">
            <v>108325</v>
          </cell>
          <cell r="BQ203">
            <v>108325</v>
          </cell>
          <cell r="BR203">
            <v>108325</v>
          </cell>
          <cell r="BS203">
            <v>108325</v>
          </cell>
          <cell r="BT203">
            <v>108325</v>
          </cell>
          <cell r="BU203">
            <v>108325</v>
          </cell>
          <cell r="BV203">
            <v>1412261</v>
          </cell>
        </row>
        <row r="204">
          <cell r="B204">
            <v>416</v>
          </cell>
          <cell r="C204" t="str">
            <v>ACADEMY</v>
          </cell>
          <cell r="D204" t="str">
            <v>Hardwick Primary School</v>
          </cell>
          <cell r="G204"/>
          <cell r="I204">
            <v>1009242.1168604651</v>
          </cell>
          <cell r="J204"/>
          <cell r="K204"/>
          <cell r="L204"/>
          <cell r="M204"/>
          <cell r="N204"/>
          <cell r="O204"/>
          <cell r="P204"/>
          <cell r="Q204"/>
          <cell r="R204"/>
          <cell r="S204"/>
          <cell r="T204"/>
          <cell r="U204"/>
          <cell r="V204">
            <v>0</v>
          </cell>
          <cell r="W204"/>
          <cell r="X204"/>
          <cell r="Y204">
            <v>1009242.1168604651</v>
          </cell>
          <cell r="AC204">
            <v>0</v>
          </cell>
          <cell r="AD204"/>
          <cell r="AE204"/>
          <cell r="AF204"/>
          <cell r="AG204"/>
          <cell r="AH204"/>
          <cell r="AI204"/>
          <cell r="AJ204"/>
          <cell r="AK204"/>
          <cell r="AL204"/>
          <cell r="AM204"/>
          <cell r="AN204"/>
          <cell r="AO204"/>
          <cell r="AP204">
            <v>0</v>
          </cell>
          <cell r="AQ204"/>
          <cell r="AS204">
            <v>0</v>
          </cell>
          <cell r="AT204"/>
          <cell r="AU204"/>
          <cell r="AV204"/>
          <cell r="AW204"/>
          <cell r="AX204"/>
          <cell r="AY204"/>
          <cell r="AZ204"/>
          <cell r="BA204"/>
          <cell r="BB204"/>
          <cell r="BC204"/>
          <cell r="BD204"/>
          <cell r="BE204"/>
          <cell r="BF204">
            <v>0</v>
          </cell>
          <cell r="BG204"/>
          <cell r="BH204"/>
          <cell r="BI204">
            <v>1009242</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row>
        <row r="205">
          <cell r="B205">
            <v>417</v>
          </cell>
          <cell r="C205" t="str">
            <v>ACADEMY</v>
          </cell>
          <cell r="D205" t="str">
            <v>Howard Community Primary School</v>
          </cell>
          <cell r="G205"/>
          <cell r="I205">
            <v>739902.25814620592</v>
          </cell>
          <cell r="J205"/>
          <cell r="K205"/>
          <cell r="L205"/>
          <cell r="M205"/>
          <cell r="N205"/>
          <cell r="O205"/>
          <cell r="P205"/>
          <cell r="Q205"/>
          <cell r="R205"/>
          <cell r="S205"/>
          <cell r="T205"/>
          <cell r="U205"/>
          <cell r="V205">
            <v>0</v>
          </cell>
          <cell r="W205"/>
          <cell r="X205"/>
          <cell r="Y205">
            <v>739902.25814620592</v>
          </cell>
          <cell r="AC205">
            <v>0</v>
          </cell>
          <cell r="AD205"/>
          <cell r="AE205"/>
          <cell r="AF205"/>
          <cell r="AG205"/>
          <cell r="AH205"/>
          <cell r="AI205"/>
          <cell r="AJ205"/>
          <cell r="AK205"/>
          <cell r="AL205"/>
          <cell r="AM205"/>
          <cell r="AN205"/>
          <cell r="AO205"/>
          <cell r="AP205">
            <v>0</v>
          </cell>
          <cell r="AQ205"/>
          <cell r="AS205">
            <v>0</v>
          </cell>
          <cell r="AT205"/>
          <cell r="AU205"/>
          <cell r="AV205"/>
          <cell r="AW205"/>
          <cell r="AX205"/>
          <cell r="AY205"/>
          <cell r="AZ205"/>
          <cell r="BA205"/>
          <cell r="BB205"/>
          <cell r="BC205"/>
          <cell r="BD205"/>
          <cell r="BE205"/>
          <cell r="BF205">
            <v>0</v>
          </cell>
          <cell r="BG205"/>
          <cell r="BH205"/>
          <cell r="BI205">
            <v>739902</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row>
        <row r="206">
          <cell r="B206">
            <v>418</v>
          </cell>
          <cell r="C206">
            <v>0</v>
          </cell>
          <cell r="D206" t="str">
            <v>Sebert Wood Community Primary School</v>
          </cell>
          <cell r="F206" t="str">
            <v>3307/1</v>
          </cell>
          <cell r="I206">
            <v>1669933.54</v>
          </cell>
          <cell r="J206">
            <v>256912.85230769232</v>
          </cell>
          <cell r="K206">
            <v>128456.42615384616</v>
          </cell>
          <cell r="L206">
            <v>128456.42615384616</v>
          </cell>
          <cell r="M206">
            <v>128456.42615384616</v>
          </cell>
          <cell r="N206">
            <v>128456.42615384616</v>
          </cell>
          <cell r="O206">
            <v>128456.42615384616</v>
          </cell>
          <cell r="P206">
            <v>128456.42615384616</v>
          </cell>
          <cell r="Q206">
            <v>128456.42615384616</v>
          </cell>
          <cell r="R206">
            <v>128456.42615384616</v>
          </cell>
          <cell r="S206">
            <v>128456.42615384616</v>
          </cell>
          <cell r="T206">
            <v>128456.42615384616</v>
          </cell>
          <cell r="U206">
            <v>128456.42615384616</v>
          </cell>
          <cell r="V206">
            <v>1669933.5399999998</v>
          </cell>
          <cell r="W206"/>
          <cell r="X206"/>
          <cell r="Y206">
            <v>0</v>
          </cell>
          <cell r="AC206">
            <v>0</v>
          </cell>
          <cell r="AD206"/>
          <cell r="AE206"/>
          <cell r="AF206"/>
          <cell r="AG206"/>
          <cell r="AH206"/>
          <cell r="AI206"/>
          <cell r="AJ206"/>
          <cell r="AK206"/>
          <cell r="AL206"/>
          <cell r="AM206"/>
          <cell r="AN206"/>
          <cell r="AO206"/>
          <cell r="AP206"/>
          <cell r="AQ206"/>
          <cell r="AS206">
            <v>0</v>
          </cell>
          <cell r="AT206"/>
          <cell r="AU206"/>
          <cell r="AV206"/>
          <cell r="AW206"/>
          <cell r="AX206"/>
          <cell r="AY206"/>
          <cell r="AZ206"/>
          <cell r="BA206"/>
          <cell r="BB206"/>
          <cell r="BC206"/>
          <cell r="BD206"/>
          <cell r="BE206"/>
          <cell r="BF206">
            <v>0</v>
          </cell>
          <cell r="BG206"/>
          <cell r="BH206"/>
          <cell r="BI206">
            <v>1669934</v>
          </cell>
          <cell r="BJ206">
            <v>262112</v>
          </cell>
          <cell r="BK206">
            <v>127984</v>
          </cell>
          <cell r="BL206">
            <v>127984</v>
          </cell>
          <cell r="BM206">
            <v>127984</v>
          </cell>
          <cell r="BN206">
            <v>127984</v>
          </cell>
          <cell r="BO206">
            <v>127984</v>
          </cell>
          <cell r="BP206">
            <v>127984</v>
          </cell>
          <cell r="BQ206">
            <v>127984</v>
          </cell>
          <cell r="BR206">
            <v>127984</v>
          </cell>
          <cell r="BS206">
            <v>127984</v>
          </cell>
          <cell r="BT206">
            <v>127984</v>
          </cell>
          <cell r="BU206">
            <v>127984</v>
          </cell>
          <cell r="BV206">
            <v>1669936</v>
          </cell>
        </row>
        <row r="207">
          <cell r="B207">
            <v>420</v>
          </cell>
          <cell r="C207">
            <v>0</v>
          </cell>
          <cell r="D207" t="str">
            <v>St Edmund's Catholic Primary School, Bury St Edmunds</v>
          </cell>
          <cell r="E207" t="str">
            <v>St Eds &amp; St Joe's Banker Sch</v>
          </cell>
          <cell r="F207" t="str">
            <v>3316/1</v>
          </cell>
          <cell r="I207">
            <v>2406936.5750314039</v>
          </cell>
          <cell r="J207">
            <v>370297.93462021596</v>
          </cell>
          <cell r="K207">
            <v>185148.96731010798</v>
          </cell>
          <cell r="L207">
            <v>185148.96731010798</v>
          </cell>
          <cell r="M207">
            <v>185148.96731010798</v>
          </cell>
          <cell r="N207">
            <v>185148.96731010798</v>
          </cell>
          <cell r="O207">
            <v>185148.96731010798</v>
          </cell>
          <cell r="P207">
            <v>185148.96731010798</v>
          </cell>
          <cell r="Q207">
            <v>185148.96731010798</v>
          </cell>
          <cell r="R207">
            <v>185148.96731010798</v>
          </cell>
          <cell r="S207">
            <v>185148.96731010798</v>
          </cell>
          <cell r="T207">
            <v>185148.96731010798</v>
          </cell>
          <cell r="U207">
            <v>185148.96731010798</v>
          </cell>
          <cell r="V207">
            <v>2406936.5750314035</v>
          </cell>
          <cell r="W207"/>
          <cell r="X207"/>
          <cell r="Y207">
            <v>0</v>
          </cell>
          <cell r="AC207">
            <v>0</v>
          </cell>
          <cell r="AD207"/>
          <cell r="AE207"/>
          <cell r="AF207"/>
          <cell r="AG207"/>
          <cell r="AH207"/>
          <cell r="AI207"/>
          <cell r="AJ207"/>
          <cell r="AK207"/>
          <cell r="AL207"/>
          <cell r="AM207"/>
          <cell r="AN207"/>
          <cell r="AO207"/>
          <cell r="AP207"/>
          <cell r="AQ207"/>
          <cell r="AS207">
            <v>0</v>
          </cell>
          <cell r="AT207"/>
          <cell r="AU207"/>
          <cell r="AV207"/>
          <cell r="AW207"/>
          <cell r="AX207"/>
          <cell r="AY207"/>
          <cell r="AZ207"/>
          <cell r="BA207"/>
          <cell r="BB207"/>
          <cell r="BC207"/>
          <cell r="BD207"/>
          <cell r="BE207"/>
          <cell r="BF207">
            <v>0</v>
          </cell>
          <cell r="BG207"/>
          <cell r="BH207"/>
          <cell r="BI207">
            <v>2406937</v>
          </cell>
          <cell r="BJ207">
            <v>371409</v>
          </cell>
          <cell r="BK207">
            <v>185048</v>
          </cell>
          <cell r="BL207">
            <v>185048</v>
          </cell>
          <cell r="BM207">
            <v>185048</v>
          </cell>
          <cell r="BN207">
            <v>185048</v>
          </cell>
          <cell r="BO207">
            <v>185048</v>
          </cell>
          <cell r="BP207">
            <v>185048</v>
          </cell>
          <cell r="BQ207">
            <v>185048</v>
          </cell>
          <cell r="BR207">
            <v>185048</v>
          </cell>
          <cell r="BS207">
            <v>185048</v>
          </cell>
          <cell r="BT207">
            <v>185048</v>
          </cell>
          <cell r="BU207">
            <v>185048</v>
          </cell>
          <cell r="BV207">
            <v>2406937</v>
          </cell>
        </row>
        <row r="208">
          <cell r="B208">
            <v>421</v>
          </cell>
          <cell r="C208">
            <v>0</v>
          </cell>
          <cell r="D208" t="str">
            <v>St Edmundsbury CEVAP School</v>
          </cell>
          <cell r="F208" t="str">
            <v>3317/1</v>
          </cell>
          <cell r="I208">
            <v>1116178.9709518238</v>
          </cell>
          <cell r="J208">
            <v>171719.84168489598</v>
          </cell>
          <cell r="K208">
            <v>85859.920842447988</v>
          </cell>
          <cell r="L208">
            <v>85859.920842447988</v>
          </cell>
          <cell r="M208">
            <v>85859.920842447988</v>
          </cell>
          <cell r="N208">
            <v>85859.920842447988</v>
          </cell>
          <cell r="O208">
            <v>85859.920842447988</v>
          </cell>
          <cell r="P208">
            <v>85859.920842447988</v>
          </cell>
          <cell r="Q208">
            <v>85859.920842447988</v>
          </cell>
          <cell r="R208">
            <v>85859.920842447988</v>
          </cell>
          <cell r="S208">
            <v>85859.920842447988</v>
          </cell>
          <cell r="T208">
            <v>85859.920842447988</v>
          </cell>
          <cell r="U208">
            <v>85859.920842447988</v>
          </cell>
          <cell r="V208">
            <v>1116178.970951824</v>
          </cell>
          <cell r="W208"/>
          <cell r="X208"/>
          <cell r="Y208">
            <v>0</v>
          </cell>
          <cell r="AC208">
            <v>0</v>
          </cell>
          <cell r="AD208"/>
          <cell r="AE208"/>
          <cell r="AF208"/>
          <cell r="AG208"/>
          <cell r="AH208"/>
          <cell r="AI208"/>
          <cell r="AJ208"/>
          <cell r="AK208"/>
          <cell r="AL208"/>
          <cell r="AM208"/>
          <cell r="AN208"/>
          <cell r="AO208"/>
          <cell r="AP208"/>
          <cell r="AQ208"/>
          <cell r="AS208">
            <v>0</v>
          </cell>
          <cell r="AT208"/>
          <cell r="AU208"/>
          <cell r="AV208"/>
          <cell r="AW208"/>
          <cell r="AX208"/>
          <cell r="AY208"/>
          <cell r="AZ208"/>
          <cell r="BA208"/>
          <cell r="BB208"/>
          <cell r="BC208"/>
          <cell r="BD208"/>
          <cell r="BE208"/>
          <cell r="BF208">
            <v>0</v>
          </cell>
          <cell r="BG208"/>
          <cell r="BH208"/>
          <cell r="BI208">
            <v>1116179</v>
          </cell>
          <cell r="BJ208">
            <v>172240</v>
          </cell>
          <cell r="BK208">
            <v>85813</v>
          </cell>
          <cell r="BL208">
            <v>85813</v>
          </cell>
          <cell r="BM208">
            <v>85813</v>
          </cell>
          <cell r="BN208">
            <v>85813</v>
          </cell>
          <cell r="BO208">
            <v>85813</v>
          </cell>
          <cell r="BP208">
            <v>85813</v>
          </cell>
          <cell r="BQ208">
            <v>85813</v>
          </cell>
          <cell r="BR208">
            <v>85813</v>
          </cell>
          <cell r="BS208">
            <v>85813</v>
          </cell>
          <cell r="BT208">
            <v>85813</v>
          </cell>
          <cell r="BU208">
            <v>85813</v>
          </cell>
          <cell r="BV208">
            <v>1116183</v>
          </cell>
        </row>
        <row r="209">
          <cell r="B209">
            <v>422</v>
          </cell>
          <cell r="C209">
            <v>0</v>
          </cell>
          <cell r="D209" t="str">
            <v>Sextons Manor Community Primary School</v>
          </cell>
          <cell r="F209" t="str">
            <v>36901/1</v>
          </cell>
          <cell r="I209">
            <v>804927.00797483441</v>
          </cell>
          <cell r="J209">
            <v>123834.92430382068</v>
          </cell>
          <cell r="K209">
            <v>61917.462151910338</v>
          </cell>
          <cell r="L209">
            <v>61917.462151910338</v>
          </cell>
          <cell r="M209">
            <v>61917.462151910338</v>
          </cell>
          <cell r="N209">
            <v>61917.462151910338</v>
          </cell>
          <cell r="O209">
            <v>61917.462151910338</v>
          </cell>
          <cell r="P209">
            <v>61917.462151910338</v>
          </cell>
          <cell r="Q209">
            <v>61917.462151910338</v>
          </cell>
          <cell r="R209">
            <v>61917.462151910338</v>
          </cell>
          <cell r="S209">
            <v>61917.462151910338</v>
          </cell>
          <cell r="T209">
            <v>61917.462151910338</v>
          </cell>
          <cell r="U209">
            <v>61917.462151910338</v>
          </cell>
          <cell r="V209">
            <v>804927.0079748343</v>
          </cell>
          <cell r="W209"/>
          <cell r="X209"/>
          <cell r="Y209">
            <v>0</v>
          </cell>
          <cell r="AC209">
            <v>0</v>
          </cell>
          <cell r="AD209"/>
          <cell r="AE209"/>
          <cell r="AF209"/>
          <cell r="AG209"/>
          <cell r="AH209"/>
          <cell r="AI209"/>
          <cell r="AJ209"/>
          <cell r="AK209"/>
          <cell r="AL209"/>
          <cell r="AM209"/>
          <cell r="AN209"/>
          <cell r="AO209"/>
          <cell r="AP209"/>
          <cell r="AQ209"/>
          <cell r="AS209">
            <v>0</v>
          </cell>
          <cell r="AT209"/>
          <cell r="AU209"/>
          <cell r="AV209"/>
          <cell r="AW209"/>
          <cell r="AX209"/>
          <cell r="AY209"/>
          <cell r="AZ209"/>
          <cell r="BA209"/>
          <cell r="BB209"/>
          <cell r="BC209"/>
          <cell r="BD209"/>
          <cell r="BE209"/>
          <cell r="BF209">
            <v>0</v>
          </cell>
          <cell r="BG209"/>
          <cell r="BH209"/>
          <cell r="BI209">
            <v>804927</v>
          </cell>
          <cell r="BJ209">
            <v>127405</v>
          </cell>
          <cell r="BK209">
            <v>61593</v>
          </cell>
          <cell r="BL209">
            <v>61593</v>
          </cell>
          <cell r="BM209">
            <v>61593</v>
          </cell>
          <cell r="BN209">
            <v>61593</v>
          </cell>
          <cell r="BO209">
            <v>61593</v>
          </cell>
          <cell r="BP209">
            <v>61593</v>
          </cell>
          <cell r="BQ209">
            <v>61593</v>
          </cell>
          <cell r="BR209">
            <v>61593</v>
          </cell>
          <cell r="BS209">
            <v>61593</v>
          </cell>
          <cell r="BT209">
            <v>61593</v>
          </cell>
          <cell r="BU209">
            <v>61593</v>
          </cell>
          <cell r="BV209">
            <v>804928</v>
          </cell>
        </row>
        <row r="210">
          <cell r="B210">
            <v>423</v>
          </cell>
          <cell r="C210" t="str">
            <v>ACADEMY</v>
          </cell>
          <cell r="D210" t="str">
            <v>Tollgate Primary School</v>
          </cell>
          <cell r="I210">
            <v>1242348.0283697776</v>
          </cell>
          <cell r="J210"/>
          <cell r="K210"/>
          <cell r="L210"/>
          <cell r="M210"/>
          <cell r="N210"/>
          <cell r="O210"/>
          <cell r="P210"/>
          <cell r="Q210"/>
          <cell r="R210"/>
          <cell r="S210"/>
          <cell r="T210"/>
          <cell r="U210"/>
          <cell r="V210">
            <v>0</v>
          </cell>
          <cell r="W210"/>
          <cell r="X210"/>
          <cell r="Y210">
            <v>1242348.0283697776</v>
          </cell>
          <cell r="AC210">
            <v>0</v>
          </cell>
          <cell r="AD210"/>
          <cell r="AE210"/>
          <cell r="AF210"/>
          <cell r="AG210"/>
          <cell r="AH210"/>
          <cell r="AI210"/>
          <cell r="AJ210"/>
          <cell r="AK210"/>
          <cell r="AL210"/>
          <cell r="AM210"/>
          <cell r="AN210"/>
          <cell r="AO210"/>
          <cell r="AP210">
            <v>0</v>
          </cell>
          <cell r="AQ210"/>
          <cell r="AS210">
            <v>0</v>
          </cell>
          <cell r="AT210"/>
          <cell r="AU210"/>
          <cell r="AV210"/>
          <cell r="AW210"/>
          <cell r="AX210"/>
          <cell r="AY210"/>
          <cell r="AZ210"/>
          <cell r="BA210"/>
          <cell r="BB210"/>
          <cell r="BC210"/>
          <cell r="BD210"/>
          <cell r="BE210"/>
          <cell r="BF210">
            <v>0</v>
          </cell>
          <cell r="BH210"/>
          <cell r="BI210">
            <v>1242348</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row>
        <row r="211">
          <cell r="B211">
            <v>424</v>
          </cell>
          <cell r="C211">
            <v>0</v>
          </cell>
          <cell r="D211" t="str">
            <v>Westgate Community Primary School</v>
          </cell>
          <cell r="F211" t="str">
            <v>3353/1</v>
          </cell>
          <cell r="I211">
            <v>1279969.7476300134</v>
          </cell>
          <cell r="J211">
            <v>196918.42271230975</v>
          </cell>
          <cell r="K211">
            <v>98459.211356154876</v>
          </cell>
          <cell r="L211">
            <v>98459.211356154876</v>
          </cell>
          <cell r="M211">
            <v>98459.211356154876</v>
          </cell>
          <cell r="N211">
            <v>98459.211356154876</v>
          </cell>
          <cell r="O211">
            <v>98459.211356154876</v>
          </cell>
          <cell r="P211">
            <v>98459.211356154876</v>
          </cell>
          <cell r="Q211">
            <v>98459.211356154876</v>
          </cell>
          <cell r="R211">
            <v>98459.211356154876</v>
          </cell>
          <cell r="S211">
            <v>98459.211356154876</v>
          </cell>
          <cell r="T211">
            <v>98459.211356154876</v>
          </cell>
          <cell r="U211">
            <v>98459.211356154876</v>
          </cell>
          <cell r="V211">
            <v>1279969.7476300134</v>
          </cell>
          <cell r="W211"/>
          <cell r="X211"/>
          <cell r="Y211">
            <v>0</v>
          </cell>
          <cell r="AC211">
            <v>90000</v>
          </cell>
          <cell r="AD211">
            <v>13846.153846153846</v>
          </cell>
          <cell r="AE211">
            <v>6923.0769230769229</v>
          </cell>
          <cell r="AF211">
            <v>6923.0769230769229</v>
          </cell>
          <cell r="AG211">
            <v>6923.0769230769229</v>
          </cell>
          <cell r="AH211">
            <v>6923.0769230769229</v>
          </cell>
          <cell r="AI211">
            <v>6923.0769230769229</v>
          </cell>
          <cell r="AJ211">
            <v>6923.0769230769229</v>
          </cell>
          <cell r="AK211">
            <v>6923.0769230769229</v>
          </cell>
          <cell r="AL211">
            <v>6923.0769230769229</v>
          </cell>
          <cell r="AM211">
            <v>6923.0769230769229</v>
          </cell>
          <cell r="AN211">
            <v>6923.0769230769229</v>
          </cell>
          <cell r="AO211">
            <v>6923.0769230769229</v>
          </cell>
          <cell r="AP211">
            <v>90000</v>
          </cell>
          <cell r="AQ211"/>
          <cell r="AS211">
            <v>0</v>
          </cell>
          <cell r="AT211"/>
          <cell r="AU211"/>
          <cell r="AV211"/>
          <cell r="AW211"/>
          <cell r="AX211"/>
          <cell r="AY211"/>
          <cell r="AZ211"/>
          <cell r="BA211"/>
          <cell r="BB211"/>
          <cell r="BC211"/>
          <cell r="BD211"/>
          <cell r="BE211"/>
          <cell r="BF211">
            <v>0</v>
          </cell>
          <cell r="BG211"/>
          <cell r="BH211"/>
          <cell r="BI211">
            <v>1369970</v>
          </cell>
          <cell r="BJ211">
            <v>215806</v>
          </cell>
          <cell r="BK211">
            <v>104924</v>
          </cell>
          <cell r="BL211">
            <v>104924</v>
          </cell>
          <cell r="BM211">
            <v>104924</v>
          </cell>
          <cell r="BN211">
            <v>104924</v>
          </cell>
          <cell r="BO211">
            <v>104924</v>
          </cell>
          <cell r="BP211">
            <v>104924</v>
          </cell>
          <cell r="BQ211">
            <v>104924</v>
          </cell>
          <cell r="BR211">
            <v>104924</v>
          </cell>
          <cell r="BS211">
            <v>104924</v>
          </cell>
          <cell r="BT211">
            <v>104924</v>
          </cell>
          <cell r="BU211">
            <v>104924</v>
          </cell>
          <cell r="BV211">
            <v>1369970</v>
          </cell>
        </row>
        <row r="212">
          <cell r="B212">
            <v>425</v>
          </cell>
          <cell r="C212" t="str">
            <v>ACADEMY</v>
          </cell>
          <cell r="D212" t="str">
            <v>Abbots Green Community Primary School</v>
          </cell>
          <cell r="G212"/>
          <cell r="I212">
            <v>1795565</v>
          </cell>
          <cell r="J212"/>
          <cell r="K212"/>
          <cell r="L212"/>
          <cell r="M212"/>
          <cell r="N212"/>
          <cell r="O212"/>
          <cell r="P212"/>
          <cell r="Q212"/>
          <cell r="R212"/>
          <cell r="S212"/>
          <cell r="T212"/>
          <cell r="U212"/>
          <cell r="V212"/>
          <cell r="W212"/>
          <cell r="X212"/>
          <cell r="Y212">
            <v>1795565</v>
          </cell>
          <cell r="AC212">
            <v>0</v>
          </cell>
          <cell r="AD212"/>
          <cell r="AE212"/>
          <cell r="AF212"/>
          <cell r="AG212"/>
          <cell r="AH212"/>
          <cell r="AI212"/>
          <cell r="AJ212"/>
          <cell r="AK212"/>
          <cell r="AL212"/>
          <cell r="AM212"/>
          <cell r="AN212"/>
          <cell r="AO212"/>
          <cell r="AP212">
            <v>0</v>
          </cell>
          <cell r="AQ212"/>
          <cell r="AS212">
            <v>0</v>
          </cell>
          <cell r="AT212"/>
          <cell r="AU212"/>
          <cell r="AV212"/>
          <cell r="AW212"/>
          <cell r="AX212"/>
          <cell r="AY212"/>
          <cell r="AZ212"/>
          <cell r="BA212"/>
          <cell r="BB212"/>
          <cell r="BC212"/>
          <cell r="BD212"/>
          <cell r="BE212"/>
          <cell r="BF212">
            <v>0</v>
          </cell>
          <cell r="BG212"/>
          <cell r="BH212"/>
          <cell r="BI212">
            <v>1795565</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row>
        <row r="213">
          <cell r="B213">
            <v>426</v>
          </cell>
          <cell r="C213">
            <v>0</v>
          </cell>
          <cell r="D213" t="str">
            <v>Cavendish CEVCP School</v>
          </cell>
          <cell r="F213" t="str">
            <v>94150/1</v>
          </cell>
          <cell r="I213">
            <v>497957.0353834579</v>
          </cell>
          <cell r="J213">
            <v>76608.774674378132</v>
          </cell>
          <cell r="K213">
            <v>38304.387337189066</v>
          </cell>
          <cell r="L213">
            <v>38304.387337189066</v>
          </cell>
          <cell r="M213">
            <v>38304.387337189066</v>
          </cell>
          <cell r="N213">
            <v>38304.387337189066</v>
          </cell>
          <cell r="O213">
            <v>38304.387337189066</v>
          </cell>
          <cell r="P213">
            <v>38304.387337189066</v>
          </cell>
          <cell r="Q213">
            <v>38304.387337189066</v>
          </cell>
          <cell r="R213">
            <v>38304.387337189066</v>
          </cell>
          <cell r="S213">
            <v>38304.387337189066</v>
          </cell>
          <cell r="T213">
            <v>38304.387337189066</v>
          </cell>
          <cell r="U213">
            <v>38304.387337189066</v>
          </cell>
          <cell r="V213">
            <v>497957.03538345773</v>
          </cell>
          <cell r="W213"/>
          <cell r="X213"/>
          <cell r="Y213">
            <v>0</v>
          </cell>
          <cell r="AC213">
            <v>0</v>
          </cell>
          <cell r="AD213"/>
          <cell r="AE213"/>
          <cell r="AF213"/>
          <cell r="AG213"/>
          <cell r="AH213"/>
          <cell r="AI213"/>
          <cell r="AJ213"/>
          <cell r="AK213"/>
          <cell r="AL213"/>
          <cell r="AM213"/>
          <cell r="AN213"/>
          <cell r="AO213"/>
          <cell r="AP213"/>
          <cell r="AQ213"/>
          <cell r="AS213">
            <v>0</v>
          </cell>
          <cell r="AT213"/>
          <cell r="AU213"/>
          <cell r="AV213"/>
          <cell r="AW213"/>
          <cell r="AX213"/>
          <cell r="AY213"/>
          <cell r="AZ213"/>
          <cell r="BA213"/>
          <cell r="BB213"/>
          <cell r="BC213"/>
          <cell r="BD213"/>
          <cell r="BE213"/>
          <cell r="BF213">
            <v>0</v>
          </cell>
          <cell r="BG213"/>
          <cell r="BH213"/>
          <cell r="BI213">
            <v>497957</v>
          </cell>
          <cell r="BJ213">
            <v>78029</v>
          </cell>
          <cell r="BK213">
            <v>38175</v>
          </cell>
          <cell r="BL213">
            <v>38175</v>
          </cell>
          <cell r="BM213">
            <v>38175</v>
          </cell>
          <cell r="BN213">
            <v>38175</v>
          </cell>
          <cell r="BO213">
            <v>38175</v>
          </cell>
          <cell r="BP213">
            <v>38175</v>
          </cell>
          <cell r="BQ213">
            <v>38175</v>
          </cell>
          <cell r="BR213">
            <v>38175</v>
          </cell>
          <cell r="BS213">
            <v>38175</v>
          </cell>
          <cell r="BT213">
            <v>38175</v>
          </cell>
          <cell r="BU213">
            <v>38175</v>
          </cell>
          <cell r="BV213">
            <v>497954</v>
          </cell>
        </row>
        <row r="214">
          <cell r="B214">
            <v>429</v>
          </cell>
          <cell r="C214" t="str">
            <v>ACADEMY</v>
          </cell>
          <cell r="D214" t="str">
            <v>Clare Community Primary School</v>
          </cell>
          <cell r="G214"/>
          <cell r="I214">
            <v>775871.01306532673</v>
          </cell>
          <cell r="J214"/>
          <cell r="K214"/>
          <cell r="L214"/>
          <cell r="M214"/>
          <cell r="N214"/>
          <cell r="O214"/>
          <cell r="P214"/>
          <cell r="Q214"/>
          <cell r="R214"/>
          <cell r="S214"/>
          <cell r="T214"/>
          <cell r="U214"/>
          <cell r="V214">
            <v>0</v>
          </cell>
          <cell r="W214"/>
          <cell r="X214"/>
          <cell r="Y214">
            <v>775871.01306532673</v>
          </cell>
          <cell r="AC214">
            <v>0</v>
          </cell>
          <cell r="AD214"/>
          <cell r="AE214"/>
          <cell r="AF214"/>
          <cell r="AG214"/>
          <cell r="AH214"/>
          <cell r="AI214"/>
          <cell r="AJ214"/>
          <cell r="AK214"/>
          <cell r="AL214"/>
          <cell r="AM214"/>
          <cell r="AN214"/>
          <cell r="AO214"/>
          <cell r="AP214">
            <v>0</v>
          </cell>
          <cell r="AQ214"/>
          <cell r="AS214">
            <v>0</v>
          </cell>
          <cell r="AT214"/>
          <cell r="AU214"/>
          <cell r="AV214"/>
          <cell r="AW214"/>
          <cell r="AX214"/>
          <cell r="AY214"/>
          <cell r="AZ214"/>
          <cell r="BA214"/>
          <cell r="BB214"/>
          <cell r="BC214"/>
          <cell r="BD214"/>
          <cell r="BE214"/>
          <cell r="BF214">
            <v>0</v>
          </cell>
          <cell r="BG214"/>
          <cell r="BH214"/>
          <cell r="BI214">
            <v>775871</v>
          </cell>
          <cell r="BJ214">
            <v>0</v>
          </cell>
          <cell r="BK214">
            <v>0</v>
          </cell>
          <cell r="BL214">
            <v>0</v>
          </cell>
          <cell r="BM214">
            <v>0</v>
          </cell>
          <cell r="BN214">
            <v>0</v>
          </cell>
          <cell r="BO214">
            <v>0</v>
          </cell>
          <cell r="BP214">
            <v>0</v>
          </cell>
          <cell r="BQ214">
            <v>0</v>
          </cell>
          <cell r="BR214">
            <v>0</v>
          </cell>
          <cell r="BS214">
            <v>0</v>
          </cell>
          <cell r="BT214">
            <v>0</v>
          </cell>
          <cell r="BU214">
            <v>0</v>
          </cell>
          <cell r="BV214">
            <v>0</v>
          </cell>
        </row>
        <row r="215">
          <cell r="B215">
            <v>430</v>
          </cell>
          <cell r="C215">
            <v>0</v>
          </cell>
          <cell r="D215" t="str">
            <v>Cockfield CEVCP School</v>
          </cell>
          <cell r="F215" t="str">
            <v>83055/1</v>
          </cell>
          <cell r="I215">
            <v>431489.68231191777</v>
          </cell>
          <cell r="J215">
            <v>66383.028047987347</v>
          </cell>
          <cell r="K215">
            <v>33191.514023993674</v>
          </cell>
          <cell r="L215">
            <v>33191.514023993674</v>
          </cell>
          <cell r="M215">
            <v>33191.514023993674</v>
          </cell>
          <cell r="N215">
            <v>33191.514023993674</v>
          </cell>
          <cell r="O215">
            <v>33191.514023993674</v>
          </cell>
          <cell r="P215">
            <v>33191.514023993674</v>
          </cell>
          <cell r="Q215">
            <v>33191.514023993674</v>
          </cell>
          <cell r="R215">
            <v>33191.514023993674</v>
          </cell>
          <cell r="S215">
            <v>33191.514023993674</v>
          </cell>
          <cell r="T215">
            <v>33191.514023993674</v>
          </cell>
          <cell r="U215">
            <v>33191.514023993674</v>
          </cell>
          <cell r="V215">
            <v>431489.68231191789</v>
          </cell>
          <cell r="W215"/>
          <cell r="X215"/>
          <cell r="Y215">
            <v>0</v>
          </cell>
          <cell r="AC215">
            <v>0</v>
          </cell>
          <cell r="AD215"/>
          <cell r="AE215"/>
          <cell r="AF215"/>
          <cell r="AG215"/>
          <cell r="AH215"/>
          <cell r="AI215"/>
          <cell r="AJ215"/>
          <cell r="AK215"/>
          <cell r="AL215"/>
          <cell r="AM215"/>
          <cell r="AN215"/>
          <cell r="AO215"/>
          <cell r="AP215"/>
          <cell r="AQ215"/>
          <cell r="AS215">
            <v>0</v>
          </cell>
          <cell r="AT215"/>
          <cell r="AU215"/>
          <cell r="AV215"/>
          <cell r="AW215"/>
          <cell r="AX215"/>
          <cell r="AY215"/>
          <cell r="AZ215"/>
          <cell r="BA215"/>
          <cell r="BB215"/>
          <cell r="BC215"/>
          <cell r="BD215"/>
          <cell r="BE215"/>
          <cell r="BF215">
            <v>0</v>
          </cell>
          <cell r="BG215"/>
          <cell r="BH215"/>
          <cell r="BI215">
            <v>431490</v>
          </cell>
          <cell r="BJ215">
            <v>67265</v>
          </cell>
          <cell r="BK215">
            <v>33111</v>
          </cell>
          <cell r="BL215">
            <v>33111</v>
          </cell>
          <cell r="BM215">
            <v>33111</v>
          </cell>
          <cell r="BN215">
            <v>33111</v>
          </cell>
          <cell r="BO215">
            <v>33111</v>
          </cell>
          <cell r="BP215">
            <v>33111</v>
          </cell>
          <cell r="BQ215">
            <v>33111</v>
          </cell>
          <cell r="BR215">
            <v>33111</v>
          </cell>
          <cell r="BS215">
            <v>33111</v>
          </cell>
          <cell r="BT215">
            <v>33111</v>
          </cell>
          <cell r="BU215">
            <v>33111</v>
          </cell>
          <cell r="BV215">
            <v>431486</v>
          </cell>
        </row>
        <row r="216">
          <cell r="B216">
            <v>431</v>
          </cell>
          <cell r="C216" t="str">
            <v>ACADEMY</v>
          </cell>
          <cell r="D216" t="str">
            <v>Combs Ford Primary School</v>
          </cell>
          <cell r="I216">
            <v>1676145</v>
          </cell>
          <cell r="J216"/>
          <cell r="K216"/>
          <cell r="L216"/>
          <cell r="M216"/>
          <cell r="N216"/>
          <cell r="O216"/>
          <cell r="P216"/>
          <cell r="Q216"/>
          <cell r="R216"/>
          <cell r="S216"/>
          <cell r="T216"/>
          <cell r="U216"/>
          <cell r="V216">
            <v>0</v>
          </cell>
          <cell r="W216"/>
          <cell r="X216"/>
          <cell r="Y216">
            <v>1676145</v>
          </cell>
          <cell r="AC216">
            <v>0</v>
          </cell>
          <cell r="AD216"/>
          <cell r="AE216"/>
          <cell r="AF216"/>
          <cell r="AG216"/>
          <cell r="AH216"/>
          <cell r="AI216"/>
          <cell r="AJ216"/>
          <cell r="AK216"/>
          <cell r="AL216"/>
          <cell r="AM216"/>
          <cell r="AN216"/>
          <cell r="AO216"/>
          <cell r="AP216"/>
          <cell r="AQ216"/>
          <cell r="AS216">
            <v>0</v>
          </cell>
          <cell r="AT216"/>
          <cell r="AU216"/>
          <cell r="AV216"/>
          <cell r="AW216"/>
          <cell r="AX216"/>
          <cell r="AY216"/>
          <cell r="AZ216"/>
          <cell r="BA216"/>
          <cell r="BB216"/>
          <cell r="BC216"/>
          <cell r="BD216"/>
          <cell r="BE216"/>
          <cell r="BF216">
            <v>0</v>
          </cell>
          <cell r="BG216"/>
          <cell r="BH216"/>
          <cell r="BI216">
            <v>1676145</v>
          </cell>
          <cell r="BJ216">
            <v>0</v>
          </cell>
          <cell r="BK216">
            <v>0</v>
          </cell>
          <cell r="BL216">
            <v>0</v>
          </cell>
          <cell r="BM216">
            <v>0</v>
          </cell>
          <cell r="BN216">
            <v>0</v>
          </cell>
          <cell r="BO216">
            <v>0</v>
          </cell>
          <cell r="BP216">
            <v>0</v>
          </cell>
          <cell r="BQ216">
            <v>0</v>
          </cell>
          <cell r="BR216">
            <v>0</v>
          </cell>
          <cell r="BS216">
            <v>0</v>
          </cell>
          <cell r="BT216">
            <v>0</v>
          </cell>
          <cell r="BU216">
            <v>0</v>
          </cell>
          <cell r="BV216">
            <v>0</v>
          </cell>
        </row>
        <row r="217">
          <cell r="B217">
            <v>432</v>
          </cell>
          <cell r="C217">
            <v>0</v>
          </cell>
          <cell r="D217" t="str">
            <v>Creeting St Mary CEVAP School</v>
          </cell>
          <cell r="F217" t="str">
            <v>94151/1</v>
          </cell>
          <cell r="I217">
            <v>500827.8193178192</v>
          </cell>
          <cell r="J217">
            <v>77050.433741202956</v>
          </cell>
          <cell r="K217">
            <v>38525.216870601478</v>
          </cell>
          <cell r="L217">
            <v>38525.216870601478</v>
          </cell>
          <cell r="M217">
            <v>38525.216870601478</v>
          </cell>
          <cell r="N217">
            <v>38525.216870601478</v>
          </cell>
          <cell r="O217">
            <v>38525.216870601478</v>
          </cell>
          <cell r="P217">
            <v>38525.216870601478</v>
          </cell>
          <cell r="Q217">
            <v>38525.216870601478</v>
          </cell>
          <cell r="R217">
            <v>38525.216870601478</v>
          </cell>
          <cell r="S217">
            <v>38525.216870601478</v>
          </cell>
          <cell r="T217">
            <v>38525.216870601478</v>
          </cell>
          <cell r="U217">
            <v>38525.216870601478</v>
          </cell>
          <cell r="V217">
            <v>500827.81931781908</v>
          </cell>
          <cell r="W217"/>
          <cell r="X217"/>
          <cell r="Y217">
            <v>0</v>
          </cell>
          <cell r="AC217">
            <v>0</v>
          </cell>
          <cell r="AD217"/>
          <cell r="AE217"/>
          <cell r="AF217"/>
          <cell r="AG217"/>
          <cell r="AH217"/>
          <cell r="AI217"/>
          <cell r="AJ217"/>
          <cell r="AK217"/>
          <cell r="AL217"/>
          <cell r="AM217"/>
          <cell r="AN217"/>
          <cell r="AO217"/>
          <cell r="AP217"/>
          <cell r="AQ217"/>
          <cell r="AS217">
            <v>0</v>
          </cell>
          <cell r="AT217"/>
          <cell r="AU217"/>
          <cell r="AV217"/>
          <cell r="AW217"/>
          <cell r="AX217"/>
          <cell r="AY217"/>
          <cell r="AZ217"/>
          <cell r="BA217"/>
          <cell r="BB217"/>
          <cell r="BC217"/>
          <cell r="BD217"/>
          <cell r="BE217"/>
          <cell r="BF217">
            <v>0</v>
          </cell>
          <cell r="BG217"/>
          <cell r="BH217"/>
          <cell r="BI217">
            <v>500828</v>
          </cell>
          <cell r="BJ217">
            <v>77318</v>
          </cell>
          <cell r="BK217">
            <v>38501</v>
          </cell>
          <cell r="BL217">
            <v>38501</v>
          </cell>
          <cell r="BM217">
            <v>38501</v>
          </cell>
          <cell r="BN217">
            <v>38501</v>
          </cell>
          <cell r="BO217">
            <v>38501</v>
          </cell>
          <cell r="BP217">
            <v>38501</v>
          </cell>
          <cell r="BQ217">
            <v>38501</v>
          </cell>
          <cell r="BR217">
            <v>38501</v>
          </cell>
          <cell r="BS217">
            <v>38501</v>
          </cell>
          <cell r="BT217">
            <v>38501</v>
          </cell>
          <cell r="BU217">
            <v>38501</v>
          </cell>
          <cell r="BV217">
            <v>500829</v>
          </cell>
        </row>
        <row r="218">
          <cell r="B218">
            <v>436</v>
          </cell>
          <cell r="C218">
            <v>0</v>
          </cell>
          <cell r="D218" t="str">
            <v>Elmswell Community Primary School</v>
          </cell>
          <cell r="F218" t="str">
            <v>3230/1</v>
          </cell>
          <cell r="I218">
            <v>1279999.82</v>
          </cell>
          <cell r="J218">
            <v>196923.04923076925</v>
          </cell>
          <cell r="K218">
            <v>98461.524615384624</v>
          </cell>
          <cell r="L218">
            <v>98461.524615384624</v>
          </cell>
          <cell r="M218">
            <v>98461.524615384624</v>
          </cell>
          <cell r="N218">
            <v>98461.524615384624</v>
          </cell>
          <cell r="O218">
            <v>98461.524615384624</v>
          </cell>
          <cell r="P218">
            <v>98461.524615384624</v>
          </cell>
          <cell r="Q218">
            <v>98461.524615384624</v>
          </cell>
          <cell r="R218">
            <v>98461.524615384624</v>
          </cell>
          <cell r="S218">
            <v>98461.524615384624</v>
          </cell>
          <cell r="T218">
            <v>98461.524615384624</v>
          </cell>
          <cell r="U218">
            <v>98461.524615384624</v>
          </cell>
          <cell r="V218">
            <v>1279999.82</v>
          </cell>
          <cell r="W218"/>
          <cell r="X218"/>
          <cell r="Y218">
            <v>0</v>
          </cell>
          <cell r="AC218">
            <v>0</v>
          </cell>
          <cell r="AD218"/>
          <cell r="AE218"/>
          <cell r="AF218"/>
          <cell r="AG218"/>
          <cell r="AH218"/>
          <cell r="AI218"/>
          <cell r="AJ218"/>
          <cell r="AK218"/>
          <cell r="AL218"/>
          <cell r="AM218"/>
          <cell r="AN218"/>
          <cell r="AO218"/>
          <cell r="AP218"/>
          <cell r="AQ218"/>
          <cell r="AS218">
            <v>0</v>
          </cell>
          <cell r="AT218"/>
          <cell r="AU218"/>
          <cell r="AV218"/>
          <cell r="AW218"/>
          <cell r="AX218"/>
          <cell r="AY218"/>
          <cell r="AZ218"/>
          <cell r="BA218"/>
          <cell r="BB218"/>
          <cell r="BC218"/>
          <cell r="BD218"/>
          <cell r="BE218"/>
          <cell r="BF218">
            <v>0</v>
          </cell>
          <cell r="BG218"/>
          <cell r="BH218"/>
          <cell r="BI218">
            <v>1280000</v>
          </cell>
          <cell r="BJ218">
            <v>201177</v>
          </cell>
          <cell r="BK218">
            <v>98075</v>
          </cell>
          <cell r="BL218">
            <v>98075</v>
          </cell>
          <cell r="BM218">
            <v>98075</v>
          </cell>
          <cell r="BN218">
            <v>98075</v>
          </cell>
          <cell r="BO218">
            <v>98075</v>
          </cell>
          <cell r="BP218">
            <v>98075</v>
          </cell>
          <cell r="BQ218">
            <v>98075</v>
          </cell>
          <cell r="BR218">
            <v>98075</v>
          </cell>
          <cell r="BS218">
            <v>98075</v>
          </cell>
          <cell r="BT218">
            <v>98075</v>
          </cell>
          <cell r="BU218">
            <v>98075</v>
          </cell>
          <cell r="BV218">
            <v>1280002</v>
          </cell>
        </row>
        <row r="219">
          <cell r="B219">
            <v>437</v>
          </cell>
          <cell r="C219" t="str">
            <v>ACADEMY</v>
          </cell>
          <cell r="D219" t="str">
            <v>Elveden CEVAP School</v>
          </cell>
          <cell r="I219">
            <v>490861.49475629441</v>
          </cell>
          <cell r="J219"/>
          <cell r="K219"/>
          <cell r="L219"/>
          <cell r="M219"/>
          <cell r="N219"/>
          <cell r="O219"/>
          <cell r="P219"/>
          <cell r="Q219"/>
          <cell r="R219"/>
          <cell r="S219"/>
          <cell r="T219"/>
          <cell r="U219"/>
          <cell r="V219">
            <v>0</v>
          </cell>
          <cell r="W219"/>
          <cell r="X219"/>
          <cell r="Y219">
            <v>490861.49475629441</v>
          </cell>
          <cell r="AC219">
            <v>0</v>
          </cell>
          <cell r="AD219"/>
          <cell r="AE219"/>
          <cell r="AF219"/>
          <cell r="AG219"/>
          <cell r="AH219"/>
          <cell r="AI219"/>
          <cell r="AJ219"/>
          <cell r="AK219"/>
          <cell r="AL219"/>
          <cell r="AM219"/>
          <cell r="AN219"/>
          <cell r="AO219"/>
          <cell r="AP219">
            <v>0</v>
          </cell>
          <cell r="AQ219"/>
          <cell r="AS219">
            <v>0</v>
          </cell>
          <cell r="AT219"/>
          <cell r="AU219"/>
          <cell r="AV219"/>
          <cell r="AW219"/>
          <cell r="AX219"/>
          <cell r="AY219"/>
          <cell r="AZ219"/>
          <cell r="BA219"/>
          <cell r="BB219"/>
          <cell r="BC219"/>
          <cell r="BD219"/>
          <cell r="BE219"/>
          <cell r="BF219">
            <v>0</v>
          </cell>
          <cell r="BH219"/>
          <cell r="BI219">
            <v>490861</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row>
        <row r="220">
          <cell r="B220">
            <v>440</v>
          </cell>
          <cell r="C220" t="str">
            <v>ACADEMY</v>
          </cell>
          <cell r="D220" t="str">
            <v>Glemsford Community Primary School</v>
          </cell>
          <cell r="I220">
            <v>873835.75753219915</v>
          </cell>
          <cell r="J220"/>
          <cell r="K220"/>
          <cell r="L220"/>
          <cell r="M220"/>
          <cell r="N220"/>
          <cell r="O220"/>
          <cell r="P220"/>
          <cell r="Q220"/>
          <cell r="R220"/>
          <cell r="S220"/>
          <cell r="T220"/>
          <cell r="U220"/>
          <cell r="V220">
            <v>0</v>
          </cell>
          <cell r="W220"/>
          <cell r="X220"/>
          <cell r="Y220">
            <v>873835.75753219915</v>
          </cell>
          <cell r="AC220">
            <v>0</v>
          </cell>
          <cell r="AD220"/>
          <cell r="AE220"/>
          <cell r="AF220"/>
          <cell r="AG220"/>
          <cell r="AH220"/>
          <cell r="AI220"/>
          <cell r="AJ220"/>
          <cell r="AK220"/>
          <cell r="AL220"/>
          <cell r="AM220"/>
          <cell r="AN220"/>
          <cell r="AO220"/>
          <cell r="AP220">
            <v>0</v>
          </cell>
          <cell r="AQ220"/>
          <cell r="AS220">
            <v>0</v>
          </cell>
          <cell r="AT220"/>
          <cell r="AU220"/>
          <cell r="AV220"/>
          <cell r="AW220"/>
          <cell r="AX220"/>
          <cell r="AY220"/>
          <cell r="AZ220"/>
          <cell r="BA220"/>
          <cell r="BB220"/>
          <cell r="BC220"/>
          <cell r="BD220"/>
          <cell r="BE220"/>
          <cell r="BF220">
            <v>0</v>
          </cell>
          <cell r="BH220"/>
          <cell r="BI220">
            <v>873836</v>
          </cell>
          <cell r="BJ220">
            <v>0</v>
          </cell>
          <cell r="BK220">
            <v>0</v>
          </cell>
          <cell r="BL220">
            <v>0</v>
          </cell>
          <cell r="BM220">
            <v>0</v>
          </cell>
          <cell r="BN220">
            <v>0</v>
          </cell>
          <cell r="BO220">
            <v>0</v>
          </cell>
          <cell r="BP220">
            <v>0</v>
          </cell>
          <cell r="BQ220">
            <v>0</v>
          </cell>
          <cell r="BR220">
            <v>0</v>
          </cell>
          <cell r="BS220">
            <v>0</v>
          </cell>
          <cell r="BT220">
            <v>0</v>
          </cell>
          <cell r="BU220">
            <v>0</v>
          </cell>
          <cell r="BV220">
            <v>0</v>
          </cell>
        </row>
        <row r="221">
          <cell r="B221">
            <v>441</v>
          </cell>
          <cell r="C221" t="str">
            <v>ACADEMY</v>
          </cell>
          <cell r="D221" t="str">
            <v>Great Barton CEVCP School</v>
          </cell>
          <cell r="I221">
            <v>850875.81856459321</v>
          </cell>
          <cell r="J221"/>
          <cell r="K221"/>
          <cell r="L221"/>
          <cell r="M221"/>
          <cell r="N221"/>
          <cell r="O221"/>
          <cell r="P221"/>
          <cell r="Q221"/>
          <cell r="R221"/>
          <cell r="S221"/>
          <cell r="T221"/>
          <cell r="U221"/>
          <cell r="V221">
            <v>0</v>
          </cell>
          <cell r="W221"/>
          <cell r="X221"/>
          <cell r="Y221">
            <v>850875.81856459321</v>
          </cell>
          <cell r="AC221">
            <v>0</v>
          </cell>
          <cell r="AD221"/>
          <cell r="AE221"/>
          <cell r="AF221"/>
          <cell r="AG221"/>
          <cell r="AH221"/>
          <cell r="AI221"/>
          <cell r="AJ221"/>
          <cell r="AK221"/>
          <cell r="AL221"/>
          <cell r="AM221"/>
          <cell r="AN221"/>
          <cell r="AO221"/>
          <cell r="AP221">
            <v>0</v>
          </cell>
          <cell r="AQ221"/>
          <cell r="AS221">
            <v>0</v>
          </cell>
          <cell r="AT221"/>
          <cell r="AU221"/>
          <cell r="AV221"/>
          <cell r="AW221"/>
          <cell r="AX221"/>
          <cell r="AY221"/>
          <cell r="AZ221"/>
          <cell r="BA221"/>
          <cell r="BB221"/>
          <cell r="BC221"/>
          <cell r="BD221"/>
          <cell r="BE221"/>
          <cell r="BF221">
            <v>0</v>
          </cell>
          <cell r="BH221"/>
          <cell r="BI221">
            <v>850876</v>
          </cell>
          <cell r="BJ221">
            <v>0</v>
          </cell>
          <cell r="BK221">
            <v>0</v>
          </cell>
          <cell r="BL221">
            <v>0</v>
          </cell>
          <cell r="BM221">
            <v>0</v>
          </cell>
          <cell r="BN221">
            <v>0</v>
          </cell>
          <cell r="BO221">
            <v>0</v>
          </cell>
          <cell r="BP221">
            <v>0</v>
          </cell>
          <cell r="BQ221">
            <v>0</v>
          </cell>
          <cell r="BR221">
            <v>0</v>
          </cell>
          <cell r="BS221">
            <v>0</v>
          </cell>
          <cell r="BT221">
            <v>0</v>
          </cell>
          <cell r="BU221">
            <v>0</v>
          </cell>
          <cell r="BV221">
            <v>0</v>
          </cell>
        </row>
        <row r="222">
          <cell r="B222">
            <v>442</v>
          </cell>
          <cell r="C222" t="str">
            <v>ACADEMY</v>
          </cell>
          <cell r="D222" t="str">
            <v>Wells Hall Community Primary School</v>
          </cell>
          <cell r="G222"/>
          <cell r="I222">
            <v>1804095</v>
          </cell>
          <cell r="J222"/>
          <cell r="K222"/>
          <cell r="L222"/>
          <cell r="M222"/>
          <cell r="N222"/>
          <cell r="O222"/>
          <cell r="P222"/>
          <cell r="Q222"/>
          <cell r="R222"/>
          <cell r="S222"/>
          <cell r="T222"/>
          <cell r="U222"/>
          <cell r="V222">
            <v>0</v>
          </cell>
          <cell r="W222"/>
          <cell r="X222"/>
          <cell r="Y222">
            <v>1804095</v>
          </cell>
          <cell r="AC222">
            <v>0</v>
          </cell>
          <cell r="AD222"/>
          <cell r="AE222"/>
          <cell r="AF222"/>
          <cell r="AG222"/>
          <cell r="AH222"/>
          <cell r="AI222"/>
          <cell r="AJ222"/>
          <cell r="AK222"/>
          <cell r="AL222"/>
          <cell r="AM222"/>
          <cell r="AN222"/>
          <cell r="AO222"/>
          <cell r="AP222">
            <v>0</v>
          </cell>
          <cell r="AQ222"/>
          <cell r="AS222">
            <v>0</v>
          </cell>
          <cell r="AT222"/>
          <cell r="AU222"/>
          <cell r="AV222"/>
          <cell r="AW222"/>
          <cell r="AX222"/>
          <cell r="AY222"/>
          <cell r="AZ222"/>
          <cell r="BA222"/>
          <cell r="BB222"/>
          <cell r="BC222"/>
          <cell r="BD222"/>
          <cell r="BE222"/>
          <cell r="BF222">
            <v>0</v>
          </cell>
          <cell r="BG222"/>
          <cell r="BH222"/>
          <cell r="BI222">
            <v>1804095</v>
          </cell>
          <cell r="BJ222">
            <v>0</v>
          </cell>
          <cell r="BK222">
            <v>0</v>
          </cell>
          <cell r="BL222">
            <v>0</v>
          </cell>
          <cell r="BM222">
            <v>0</v>
          </cell>
          <cell r="BN222">
            <v>0</v>
          </cell>
          <cell r="BO222">
            <v>0</v>
          </cell>
          <cell r="BP222">
            <v>0</v>
          </cell>
          <cell r="BQ222">
            <v>0</v>
          </cell>
          <cell r="BR222">
            <v>0</v>
          </cell>
          <cell r="BS222">
            <v>0</v>
          </cell>
          <cell r="BT222">
            <v>0</v>
          </cell>
          <cell r="BU222">
            <v>0</v>
          </cell>
          <cell r="BV222">
            <v>0</v>
          </cell>
        </row>
        <row r="223">
          <cell r="B223">
            <v>443</v>
          </cell>
          <cell r="C223">
            <v>0</v>
          </cell>
          <cell r="D223" t="str">
            <v>Pot Kiln Primary School</v>
          </cell>
          <cell r="F223" t="str">
            <v>3294/1</v>
          </cell>
          <cell r="I223">
            <v>1286563.80088715</v>
          </cell>
          <cell r="J223">
            <v>197932.89244417692</v>
          </cell>
          <cell r="K223">
            <v>98966.44622208846</v>
          </cell>
          <cell r="L223">
            <v>98966.44622208846</v>
          </cell>
          <cell r="M223">
            <v>98966.44622208846</v>
          </cell>
          <cell r="N223">
            <v>98966.44622208846</v>
          </cell>
          <cell r="O223">
            <v>98966.44622208846</v>
          </cell>
          <cell r="P223">
            <v>98966.44622208846</v>
          </cell>
          <cell r="Q223">
            <v>98966.44622208846</v>
          </cell>
          <cell r="R223">
            <v>98966.44622208846</v>
          </cell>
          <cell r="S223">
            <v>98966.44622208846</v>
          </cell>
          <cell r="T223">
            <v>98966.44622208846</v>
          </cell>
          <cell r="U223">
            <v>98966.44622208846</v>
          </cell>
          <cell r="V223">
            <v>1286563.80088715</v>
          </cell>
          <cell r="W223"/>
          <cell r="X223"/>
          <cell r="Y223">
            <v>0</v>
          </cell>
          <cell r="AC223">
            <v>0</v>
          </cell>
          <cell r="AD223"/>
          <cell r="AE223"/>
          <cell r="AF223"/>
          <cell r="AG223"/>
          <cell r="AH223"/>
          <cell r="AI223"/>
          <cell r="AJ223"/>
          <cell r="AK223"/>
          <cell r="AL223"/>
          <cell r="AM223"/>
          <cell r="AN223"/>
          <cell r="AO223"/>
          <cell r="AP223"/>
          <cell r="AQ223"/>
          <cell r="AS223">
            <v>0</v>
          </cell>
          <cell r="AT223"/>
          <cell r="AU223"/>
          <cell r="AV223"/>
          <cell r="AW223"/>
          <cell r="AX223"/>
          <cell r="AY223"/>
          <cell r="AZ223"/>
          <cell r="BA223"/>
          <cell r="BB223"/>
          <cell r="BC223"/>
          <cell r="BD223"/>
          <cell r="BE223"/>
          <cell r="BF223">
            <v>0</v>
          </cell>
          <cell r="BG223"/>
          <cell r="BH223"/>
          <cell r="BI223">
            <v>1286564</v>
          </cell>
          <cell r="BJ223">
            <v>201599</v>
          </cell>
          <cell r="BK223">
            <v>98633</v>
          </cell>
          <cell r="BL223">
            <v>98633</v>
          </cell>
          <cell r="BM223">
            <v>98633</v>
          </cell>
          <cell r="BN223">
            <v>98633</v>
          </cell>
          <cell r="BO223">
            <v>98633</v>
          </cell>
          <cell r="BP223">
            <v>98633</v>
          </cell>
          <cell r="BQ223">
            <v>98633</v>
          </cell>
          <cell r="BR223">
            <v>98633</v>
          </cell>
          <cell r="BS223">
            <v>98633</v>
          </cell>
          <cell r="BT223">
            <v>98633</v>
          </cell>
          <cell r="BU223">
            <v>98633</v>
          </cell>
          <cell r="BV223">
            <v>1286562</v>
          </cell>
        </row>
        <row r="224">
          <cell r="B224">
            <v>444</v>
          </cell>
          <cell r="C224">
            <v>0</v>
          </cell>
          <cell r="D224" t="str">
            <v>Great Finborough CEVCP School</v>
          </cell>
          <cell r="F224" t="str">
            <v>83195/1</v>
          </cell>
          <cell r="I224">
            <v>618602.02556229639</v>
          </cell>
          <cell r="J224">
            <v>95169.542394199438</v>
          </cell>
          <cell r="K224">
            <v>47584.771197099719</v>
          </cell>
          <cell r="L224">
            <v>47584.771197099719</v>
          </cell>
          <cell r="M224">
            <v>47584.771197099719</v>
          </cell>
          <cell r="N224">
            <v>47584.771197099719</v>
          </cell>
          <cell r="O224">
            <v>47584.771197099719</v>
          </cell>
          <cell r="P224">
            <v>47584.771197099719</v>
          </cell>
          <cell r="Q224">
            <v>47584.771197099719</v>
          </cell>
          <cell r="R224">
            <v>47584.771197099719</v>
          </cell>
          <cell r="S224">
            <v>47584.771197099719</v>
          </cell>
          <cell r="T224">
            <v>47584.771197099719</v>
          </cell>
          <cell r="U224">
            <v>47584.771197099719</v>
          </cell>
          <cell r="V224">
            <v>618602.02556229627</v>
          </cell>
          <cell r="W224"/>
          <cell r="X224"/>
          <cell r="Y224">
            <v>0</v>
          </cell>
          <cell r="AC224">
            <v>0</v>
          </cell>
          <cell r="AD224"/>
          <cell r="AE224"/>
          <cell r="AF224"/>
          <cell r="AG224"/>
          <cell r="AH224"/>
          <cell r="AI224"/>
          <cell r="AJ224"/>
          <cell r="AK224"/>
          <cell r="AL224"/>
          <cell r="AM224"/>
          <cell r="AN224"/>
          <cell r="AO224"/>
          <cell r="AP224"/>
          <cell r="AQ224"/>
          <cell r="AS224">
            <v>0</v>
          </cell>
          <cell r="AT224"/>
          <cell r="AU224"/>
          <cell r="AV224"/>
          <cell r="AW224"/>
          <cell r="AX224"/>
          <cell r="AY224"/>
          <cell r="AZ224"/>
          <cell r="BA224"/>
          <cell r="BB224"/>
          <cell r="BC224"/>
          <cell r="BD224"/>
          <cell r="BE224"/>
          <cell r="BF224">
            <v>0</v>
          </cell>
          <cell r="BG224"/>
          <cell r="BH224"/>
          <cell r="BI224">
            <v>618602</v>
          </cell>
          <cell r="BJ224">
            <v>96839</v>
          </cell>
          <cell r="BK224">
            <v>47433</v>
          </cell>
          <cell r="BL224">
            <v>47433</v>
          </cell>
          <cell r="BM224">
            <v>47433</v>
          </cell>
          <cell r="BN224">
            <v>47433</v>
          </cell>
          <cell r="BO224">
            <v>47433</v>
          </cell>
          <cell r="BP224">
            <v>47433</v>
          </cell>
          <cell r="BQ224">
            <v>47433</v>
          </cell>
          <cell r="BR224">
            <v>47433</v>
          </cell>
          <cell r="BS224">
            <v>47433</v>
          </cell>
          <cell r="BT224">
            <v>47433</v>
          </cell>
          <cell r="BU224">
            <v>47433</v>
          </cell>
          <cell r="BV224">
            <v>618602</v>
          </cell>
        </row>
        <row r="225">
          <cell r="B225">
            <v>445</v>
          </cell>
          <cell r="C225">
            <v>0</v>
          </cell>
          <cell r="D225" t="str">
            <v>Great Waldingfield CEVCP School</v>
          </cell>
          <cell r="F225" t="str">
            <v>83058/1</v>
          </cell>
          <cell r="I225">
            <v>852589.42021135136</v>
          </cell>
          <cell r="J225">
            <v>131167.60310943867</v>
          </cell>
          <cell r="K225">
            <v>65583.801554719335</v>
          </cell>
          <cell r="L225">
            <v>65583.801554719335</v>
          </cell>
          <cell r="M225">
            <v>65583.801554719335</v>
          </cell>
          <cell r="N225">
            <v>65583.801554719335</v>
          </cell>
          <cell r="O225">
            <v>65583.801554719335</v>
          </cell>
          <cell r="P225">
            <v>65583.801554719335</v>
          </cell>
          <cell r="Q225">
            <v>65583.801554719335</v>
          </cell>
          <cell r="R225">
            <v>65583.801554719335</v>
          </cell>
          <cell r="S225">
            <v>65583.801554719335</v>
          </cell>
          <cell r="T225">
            <v>65583.801554719335</v>
          </cell>
          <cell r="U225">
            <v>65583.801554719335</v>
          </cell>
          <cell r="V225">
            <v>852589.42021135136</v>
          </cell>
          <cell r="W225"/>
          <cell r="X225"/>
          <cell r="Y225">
            <v>0</v>
          </cell>
          <cell r="AC225">
            <v>0</v>
          </cell>
          <cell r="AD225"/>
          <cell r="AE225"/>
          <cell r="AF225"/>
          <cell r="AG225"/>
          <cell r="AH225"/>
          <cell r="AI225"/>
          <cell r="AJ225"/>
          <cell r="AK225"/>
          <cell r="AL225"/>
          <cell r="AM225"/>
          <cell r="AN225"/>
          <cell r="AO225"/>
          <cell r="AP225"/>
          <cell r="AQ225"/>
          <cell r="AS225">
            <v>0</v>
          </cell>
          <cell r="AT225"/>
          <cell r="AU225"/>
          <cell r="AV225"/>
          <cell r="AW225"/>
          <cell r="AX225"/>
          <cell r="AY225"/>
          <cell r="AZ225"/>
          <cell r="BA225"/>
          <cell r="BB225"/>
          <cell r="BC225"/>
          <cell r="BD225"/>
          <cell r="BE225"/>
          <cell r="BF225">
            <v>0</v>
          </cell>
          <cell r="BG225"/>
          <cell r="BH225"/>
          <cell r="BI225">
            <v>852589</v>
          </cell>
          <cell r="BJ225">
            <v>132797</v>
          </cell>
          <cell r="BK225">
            <v>65436</v>
          </cell>
          <cell r="BL225">
            <v>65436</v>
          </cell>
          <cell r="BM225">
            <v>65436</v>
          </cell>
          <cell r="BN225">
            <v>65436</v>
          </cell>
          <cell r="BO225">
            <v>65436</v>
          </cell>
          <cell r="BP225">
            <v>65436</v>
          </cell>
          <cell r="BQ225">
            <v>65436</v>
          </cell>
          <cell r="BR225">
            <v>65436</v>
          </cell>
          <cell r="BS225">
            <v>65436</v>
          </cell>
          <cell r="BT225">
            <v>65436</v>
          </cell>
          <cell r="BU225">
            <v>65436</v>
          </cell>
          <cell r="BV225">
            <v>852593</v>
          </cell>
        </row>
        <row r="226">
          <cell r="B226">
            <v>446</v>
          </cell>
          <cell r="C226" t="str">
            <v>ACADEMY</v>
          </cell>
          <cell r="D226" t="str">
            <v>Great Whelnetham CEVCP School</v>
          </cell>
          <cell r="G226"/>
          <cell r="I226">
            <v>466638.56441541726</v>
          </cell>
          <cell r="J226"/>
          <cell r="K226"/>
          <cell r="L226"/>
          <cell r="M226"/>
          <cell r="N226"/>
          <cell r="O226"/>
          <cell r="P226"/>
          <cell r="Q226"/>
          <cell r="R226"/>
          <cell r="S226"/>
          <cell r="T226"/>
          <cell r="U226"/>
          <cell r="V226">
            <v>0</v>
          </cell>
          <cell r="W226"/>
          <cell r="X226"/>
          <cell r="Y226">
            <v>466638.56441541726</v>
          </cell>
          <cell r="AC226">
            <v>0</v>
          </cell>
          <cell r="AD226"/>
          <cell r="AE226"/>
          <cell r="AF226"/>
          <cell r="AG226"/>
          <cell r="AH226"/>
          <cell r="AI226"/>
          <cell r="AJ226"/>
          <cell r="AK226"/>
          <cell r="AL226"/>
          <cell r="AM226"/>
          <cell r="AN226"/>
          <cell r="AO226"/>
          <cell r="AP226"/>
          <cell r="AQ226"/>
          <cell r="AS226">
            <v>0</v>
          </cell>
          <cell r="AT226"/>
          <cell r="AU226"/>
          <cell r="AV226"/>
          <cell r="AW226"/>
          <cell r="AX226"/>
          <cell r="AY226"/>
          <cell r="AZ226"/>
          <cell r="BA226"/>
          <cell r="BB226"/>
          <cell r="BC226"/>
          <cell r="BD226"/>
          <cell r="BE226"/>
          <cell r="BF226">
            <v>0</v>
          </cell>
          <cell r="BG226"/>
          <cell r="BH226"/>
          <cell r="BI226">
            <v>466639</v>
          </cell>
          <cell r="BJ226">
            <v>0</v>
          </cell>
          <cell r="BK226">
            <v>0</v>
          </cell>
          <cell r="BL226">
            <v>0</v>
          </cell>
          <cell r="BM226">
            <v>0</v>
          </cell>
          <cell r="BN226">
            <v>0</v>
          </cell>
          <cell r="BO226">
            <v>0</v>
          </cell>
          <cell r="BP226">
            <v>0</v>
          </cell>
          <cell r="BQ226">
            <v>0</v>
          </cell>
          <cell r="BR226">
            <v>0</v>
          </cell>
          <cell r="BS226">
            <v>0</v>
          </cell>
          <cell r="BT226">
            <v>0</v>
          </cell>
          <cell r="BU226">
            <v>0</v>
          </cell>
          <cell r="BV226">
            <v>0</v>
          </cell>
        </row>
        <row r="227">
          <cell r="B227">
            <v>447</v>
          </cell>
          <cell r="C227" t="str">
            <v>ACADEMY</v>
          </cell>
          <cell r="D227" t="str">
            <v>Coupals Community Primary School</v>
          </cell>
          <cell r="I227">
            <v>1437305</v>
          </cell>
          <cell r="J227"/>
          <cell r="K227"/>
          <cell r="L227"/>
          <cell r="M227"/>
          <cell r="N227"/>
          <cell r="O227"/>
          <cell r="P227"/>
          <cell r="Q227"/>
          <cell r="R227"/>
          <cell r="S227"/>
          <cell r="T227"/>
          <cell r="U227"/>
          <cell r="V227">
            <v>0</v>
          </cell>
          <cell r="W227"/>
          <cell r="X227"/>
          <cell r="Y227">
            <v>1437305</v>
          </cell>
          <cell r="AC227">
            <v>0</v>
          </cell>
          <cell r="AD227"/>
          <cell r="AE227"/>
          <cell r="AF227"/>
          <cell r="AG227"/>
          <cell r="AH227"/>
          <cell r="AI227"/>
          <cell r="AJ227"/>
          <cell r="AK227"/>
          <cell r="AL227"/>
          <cell r="AM227"/>
          <cell r="AN227"/>
          <cell r="AO227"/>
          <cell r="AP227">
            <v>0</v>
          </cell>
          <cell r="AQ227"/>
          <cell r="AS227">
            <v>0</v>
          </cell>
          <cell r="AT227"/>
          <cell r="AU227"/>
          <cell r="AV227"/>
          <cell r="AW227"/>
          <cell r="AX227"/>
          <cell r="AY227"/>
          <cell r="AZ227"/>
          <cell r="BA227"/>
          <cell r="BB227"/>
          <cell r="BC227"/>
          <cell r="BD227"/>
          <cell r="BE227"/>
          <cell r="BF227">
            <v>0</v>
          </cell>
          <cell r="BH227"/>
          <cell r="BI227">
            <v>1437305</v>
          </cell>
          <cell r="BJ227">
            <v>0</v>
          </cell>
          <cell r="BK227">
            <v>0</v>
          </cell>
          <cell r="BL227">
            <v>0</v>
          </cell>
          <cell r="BM227">
            <v>0</v>
          </cell>
          <cell r="BN227">
            <v>0</v>
          </cell>
          <cell r="BO227">
            <v>0</v>
          </cell>
          <cell r="BP227">
            <v>0</v>
          </cell>
          <cell r="BQ227">
            <v>0</v>
          </cell>
          <cell r="BR227">
            <v>0</v>
          </cell>
          <cell r="BS227">
            <v>0</v>
          </cell>
          <cell r="BT227">
            <v>0</v>
          </cell>
          <cell r="BU227">
            <v>0</v>
          </cell>
          <cell r="BV227">
            <v>0</v>
          </cell>
        </row>
        <row r="228">
          <cell r="B228">
            <v>448</v>
          </cell>
          <cell r="C228" t="str">
            <v>ACADEMY</v>
          </cell>
          <cell r="D228" t="str">
            <v>Hartest CEVCP School</v>
          </cell>
          <cell r="G228"/>
          <cell r="I228">
            <v>456704.40359657974</v>
          </cell>
          <cell r="J228"/>
          <cell r="K228"/>
          <cell r="L228"/>
          <cell r="M228"/>
          <cell r="N228"/>
          <cell r="O228"/>
          <cell r="P228"/>
          <cell r="Q228"/>
          <cell r="R228"/>
          <cell r="S228"/>
          <cell r="T228"/>
          <cell r="U228"/>
          <cell r="V228">
            <v>0</v>
          </cell>
          <cell r="W228"/>
          <cell r="X228"/>
          <cell r="Y228">
            <v>456704.40359657974</v>
          </cell>
          <cell r="AC228">
            <v>0</v>
          </cell>
          <cell r="AD228"/>
          <cell r="AE228"/>
          <cell r="AF228"/>
          <cell r="AG228"/>
          <cell r="AH228"/>
          <cell r="AI228"/>
          <cell r="AJ228"/>
          <cell r="AK228"/>
          <cell r="AL228"/>
          <cell r="AM228"/>
          <cell r="AN228"/>
          <cell r="AO228"/>
          <cell r="AP228">
            <v>0</v>
          </cell>
          <cell r="AQ228"/>
          <cell r="AS228">
            <v>0</v>
          </cell>
          <cell r="AT228"/>
          <cell r="AU228"/>
          <cell r="AV228"/>
          <cell r="AW228"/>
          <cell r="AX228"/>
          <cell r="AY228"/>
          <cell r="AZ228"/>
          <cell r="BA228"/>
          <cell r="BB228"/>
          <cell r="BC228"/>
          <cell r="BD228"/>
          <cell r="BE228"/>
          <cell r="BF228">
            <v>0</v>
          </cell>
          <cell r="BG228"/>
          <cell r="BH228"/>
          <cell r="BI228">
            <v>456704</v>
          </cell>
          <cell r="BJ228">
            <v>0</v>
          </cell>
          <cell r="BK228">
            <v>0</v>
          </cell>
          <cell r="BL228">
            <v>0</v>
          </cell>
          <cell r="BM228">
            <v>0</v>
          </cell>
          <cell r="BN228">
            <v>0</v>
          </cell>
          <cell r="BO228">
            <v>0</v>
          </cell>
          <cell r="BP228">
            <v>0</v>
          </cell>
          <cell r="BQ228">
            <v>0</v>
          </cell>
          <cell r="BR228">
            <v>0</v>
          </cell>
          <cell r="BS228">
            <v>0</v>
          </cell>
          <cell r="BT228">
            <v>0</v>
          </cell>
          <cell r="BU228">
            <v>0</v>
          </cell>
          <cell r="BV228">
            <v>0</v>
          </cell>
        </row>
        <row r="229">
          <cell r="B229">
            <v>449</v>
          </cell>
          <cell r="C229" t="str">
            <v>ACADEMY</v>
          </cell>
          <cell r="D229" t="str">
            <v>Crawfords CEVCP School</v>
          </cell>
          <cell r="G229"/>
          <cell r="I229">
            <v>436849.87324272725</v>
          </cell>
          <cell r="J229"/>
          <cell r="K229"/>
          <cell r="L229"/>
          <cell r="M229"/>
          <cell r="N229"/>
          <cell r="O229"/>
          <cell r="P229"/>
          <cell r="Q229"/>
          <cell r="R229"/>
          <cell r="S229"/>
          <cell r="T229"/>
          <cell r="U229"/>
          <cell r="V229">
            <v>0</v>
          </cell>
          <cell r="W229"/>
          <cell r="X229"/>
          <cell r="Y229">
            <v>436849.87324272725</v>
          </cell>
          <cell r="AC229">
            <v>0</v>
          </cell>
          <cell r="AD229"/>
          <cell r="AE229"/>
          <cell r="AF229"/>
          <cell r="AG229"/>
          <cell r="AH229"/>
          <cell r="AI229"/>
          <cell r="AJ229"/>
          <cell r="AK229"/>
          <cell r="AL229"/>
          <cell r="AM229"/>
          <cell r="AN229"/>
          <cell r="AO229"/>
          <cell r="AP229">
            <v>0</v>
          </cell>
          <cell r="AQ229"/>
          <cell r="AS229">
            <v>0</v>
          </cell>
          <cell r="AT229"/>
          <cell r="AU229"/>
          <cell r="AV229"/>
          <cell r="AW229"/>
          <cell r="AX229"/>
          <cell r="AY229"/>
          <cell r="AZ229"/>
          <cell r="BA229"/>
          <cell r="BB229"/>
          <cell r="BC229"/>
          <cell r="BD229"/>
          <cell r="BE229"/>
          <cell r="BF229">
            <v>0</v>
          </cell>
          <cell r="BG229"/>
          <cell r="BH229"/>
          <cell r="BI229">
            <v>436850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row>
        <row r="230">
          <cell r="B230">
            <v>450</v>
          </cell>
          <cell r="C230" t="str">
            <v>ACADEMY</v>
          </cell>
          <cell r="D230" t="str">
            <v>Burton End Community Primary School</v>
          </cell>
          <cell r="I230">
            <v>1701735</v>
          </cell>
          <cell r="J230"/>
          <cell r="K230"/>
          <cell r="L230"/>
          <cell r="M230"/>
          <cell r="N230"/>
          <cell r="O230"/>
          <cell r="P230"/>
          <cell r="Q230"/>
          <cell r="R230"/>
          <cell r="S230"/>
          <cell r="T230"/>
          <cell r="U230"/>
          <cell r="V230">
            <v>0</v>
          </cell>
          <cell r="W230"/>
          <cell r="X230"/>
          <cell r="Y230">
            <v>1701735</v>
          </cell>
          <cell r="AC230">
            <v>0</v>
          </cell>
          <cell r="AD230"/>
          <cell r="AE230"/>
          <cell r="AF230"/>
          <cell r="AG230"/>
          <cell r="AH230"/>
          <cell r="AI230"/>
          <cell r="AJ230"/>
          <cell r="AK230"/>
          <cell r="AL230"/>
          <cell r="AM230"/>
          <cell r="AN230"/>
          <cell r="AO230"/>
          <cell r="AP230">
            <v>0</v>
          </cell>
          <cell r="AQ230"/>
          <cell r="AS230">
            <v>0</v>
          </cell>
          <cell r="AT230"/>
          <cell r="AU230"/>
          <cell r="AV230"/>
          <cell r="AW230"/>
          <cell r="AX230"/>
          <cell r="AY230"/>
          <cell r="AZ230"/>
          <cell r="BA230"/>
          <cell r="BB230"/>
          <cell r="BC230"/>
          <cell r="BD230"/>
          <cell r="BE230"/>
          <cell r="BF230">
            <v>0</v>
          </cell>
          <cell r="BH230"/>
          <cell r="BI230">
            <v>1701735</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row>
        <row r="231">
          <cell r="B231">
            <v>451</v>
          </cell>
          <cell r="C231">
            <v>0</v>
          </cell>
          <cell r="D231" t="str">
            <v>New Cangle Community Primary School</v>
          </cell>
          <cell r="F231" t="str">
            <v>60250/1</v>
          </cell>
          <cell r="I231">
            <v>842760.99261725799</v>
          </cell>
          <cell r="J231">
            <v>129655.537325732</v>
          </cell>
          <cell r="K231">
            <v>64827.768662866001</v>
          </cell>
          <cell r="L231">
            <v>64827.768662866001</v>
          </cell>
          <cell r="M231">
            <v>64827.768662866001</v>
          </cell>
          <cell r="N231">
            <v>64827.768662866001</v>
          </cell>
          <cell r="O231">
            <v>64827.768662866001</v>
          </cell>
          <cell r="P231">
            <v>64827.768662866001</v>
          </cell>
          <cell r="Q231">
            <v>64827.768662866001</v>
          </cell>
          <cell r="R231">
            <v>64827.768662866001</v>
          </cell>
          <cell r="S231">
            <v>64827.768662866001</v>
          </cell>
          <cell r="T231">
            <v>64827.768662866001</v>
          </cell>
          <cell r="U231">
            <v>64827.768662866001</v>
          </cell>
          <cell r="V231">
            <v>842760.99261725775</v>
          </cell>
          <cell r="W231"/>
          <cell r="X231"/>
          <cell r="Y231">
            <v>0</v>
          </cell>
          <cell r="AC231">
            <v>0</v>
          </cell>
          <cell r="AD231"/>
          <cell r="AE231"/>
          <cell r="AF231"/>
          <cell r="AG231"/>
          <cell r="AH231"/>
          <cell r="AI231"/>
          <cell r="AJ231"/>
          <cell r="AK231"/>
          <cell r="AL231"/>
          <cell r="AM231"/>
          <cell r="AN231"/>
          <cell r="AO231"/>
          <cell r="AP231"/>
          <cell r="AQ231"/>
          <cell r="AS231">
            <v>0</v>
          </cell>
          <cell r="AT231"/>
          <cell r="AU231"/>
          <cell r="AV231"/>
          <cell r="AW231"/>
          <cell r="AX231"/>
          <cell r="AY231"/>
          <cell r="AZ231"/>
          <cell r="BA231"/>
          <cell r="BB231"/>
          <cell r="BC231"/>
          <cell r="BD231"/>
          <cell r="BE231"/>
          <cell r="BF231">
            <v>0</v>
          </cell>
          <cell r="BG231"/>
          <cell r="BH231"/>
          <cell r="BI231">
            <v>842761</v>
          </cell>
          <cell r="BJ231">
            <v>133302</v>
          </cell>
          <cell r="BK231">
            <v>64496</v>
          </cell>
          <cell r="BL231">
            <v>64496</v>
          </cell>
          <cell r="BM231">
            <v>64496</v>
          </cell>
          <cell r="BN231">
            <v>64496</v>
          </cell>
          <cell r="BO231">
            <v>64496</v>
          </cell>
          <cell r="BP231">
            <v>64496</v>
          </cell>
          <cell r="BQ231">
            <v>64496</v>
          </cell>
          <cell r="BR231">
            <v>64496</v>
          </cell>
          <cell r="BS231">
            <v>64496</v>
          </cell>
          <cell r="BT231">
            <v>64496</v>
          </cell>
          <cell r="BU231">
            <v>64496</v>
          </cell>
          <cell r="BV231">
            <v>842758</v>
          </cell>
        </row>
        <row r="232">
          <cell r="B232">
            <v>452</v>
          </cell>
          <cell r="C232" t="str">
            <v>ACADEMY</v>
          </cell>
          <cell r="D232" t="str">
            <v>Clements Community Primary School</v>
          </cell>
          <cell r="G232"/>
          <cell r="I232">
            <v>1076770.1501269548</v>
          </cell>
          <cell r="J232"/>
          <cell r="K232"/>
          <cell r="L232"/>
          <cell r="M232"/>
          <cell r="N232"/>
          <cell r="O232"/>
          <cell r="P232"/>
          <cell r="Q232"/>
          <cell r="R232"/>
          <cell r="S232"/>
          <cell r="T232"/>
          <cell r="U232"/>
          <cell r="V232">
            <v>0</v>
          </cell>
          <cell r="W232"/>
          <cell r="X232"/>
          <cell r="Y232">
            <v>1076770.1501269548</v>
          </cell>
          <cell r="AC232">
            <v>0</v>
          </cell>
          <cell r="AD232"/>
          <cell r="AE232"/>
          <cell r="AF232"/>
          <cell r="AG232"/>
          <cell r="AH232"/>
          <cell r="AI232"/>
          <cell r="AJ232"/>
          <cell r="AK232"/>
          <cell r="AL232"/>
          <cell r="AM232"/>
          <cell r="AN232"/>
          <cell r="AO232"/>
          <cell r="AP232">
            <v>0</v>
          </cell>
          <cell r="AQ232"/>
          <cell r="AS232">
            <v>0</v>
          </cell>
          <cell r="AT232"/>
          <cell r="AU232"/>
          <cell r="AV232"/>
          <cell r="AW232"/>
          <cell r="AX232"/>
          <cell r="AY232"/>
          <cell r="AZ232"/>
          <cell r="BA232"/>
          <cell r="BB232"/>
          <cell r="BC232"/>
          <cell r="BD232"/>
          <cell r="BE232"/>
          <cell r="BF232">
            <v>0</v>
          </cell>
          <cell r="BG232"/>
          <cell r="BH232"/>
          <cell r="BI232">
            <v>1076770</v>
          </cell>
          <cell r="BJ232">
            <v>0</v>
          </cell>
          <cell r="BK232">
            <v>0</v>
          </cell>
          <cell r="BL232">
            <v>0</v>
          </cell>
          <cell r="BM232">
            <v>0</v>
          </cell>
          <cell r="BN232">
            <v>0</v>
          </cell>
          <cell r="BO232">
            <v>0</v>
          </cell>
          <cell r="BP232">
            <v>0</v>
          </cell>
          <cell r="BQ232">
            <v>0</v>
          </cell>
          <cell r="BR232">
            <v>0</v>
          </cell>
          <cell r="BS232">
            <v>0</v>
          </cell>
          <cell r="BT232">
            <v>0</v>
          </cell>
          <cell r="BU232">
            <v>0</v>
          </cell>
          <cell r="BV232">
            <v>0</v>
          </cell>
        </row>
        <row r="233">
          <cell r="B233">
            <v>453</v>
          </cell>
          <cell r="C233" t="str">
            <v>ACADEMY</v>
          </cell>
          <cell r="D233" t="str">
            <v>Westfield Community Primary School</v>
          </cell>
          <cell r="I233">
            <v>1620700</v>
          </cell>
          <cell r="J233"/>
          <cell r="K233"/>
          <cell r="L233"/>
          <cell r="M233"/>
          <cell r="N233"/>
          <cell r="O233"/>
          <cell r="P233"/>
          <cell r="Q233"/>
          <cell r="R233"/>
          <cell r="S233"/>
          <cell r="T233"/>
          <cell r="U233"/>
          <cell r="V233">
            <v>0</v>
          </cell>
          <cell r="W233"/>
          <cell r="X233"/>
          <cell r="Y233">
            <v>1620700</v>
          </cell>
          <cell r="AC233">
            <v>0</v>
          </cell>
          <cell r="AD233"/>
          <cell r="AE233"/>
          <cell r="AF233"/>
          <cell r="AG233"/>
          <cell r="AH233"/>
          <cell r="AI233"/>
          <cell r="AJ233"/>
          <cell r="AK233"/>
          <cell r="AL233"/>
          <cell r="AM233"/>
          <cell r="AN233"/>
          <cell r="AO233"/>
          <cell r="AP233">
            <v>0</v>
          </cell>
          <cell r="AQ233"/>
          <cell r="AS233">
            <v>0</v>
          </cell>
          <cell r="AT233"/>
          <cell r="AU233"/>
          <cell r="AV233"/>
          <cell r="AW233"/>
          <cell r="AX233"/>
          <cell r="AY233"/>
          <cell r="AZ233"/>
          <cell r="BA233"/>
          <cell r="BB233"/>
          <cell r="BC233"/>
          <cell r="BD233"/>
          <cell r="BE233"/>
          <cell r="BF233">
            <v>0</v>
          </cell>
          <cell r="BH233"/>
          <cell r="BI233">
            <v>1620700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row>
        <row r="234">
          <cell r="B234">
            <v>454</v>
          </cell>
          <cell r="C234" t="str">
            <v>ACADEMY</v>
          </cell>
          <cell r="D234" t="str">
            <v xml:space="preserve">Place Farm Primary Academy </v>
          </cell>
          <cell r="I234">
            <v>1663350</v>
          </cell>
          <cell r="J234"/>
          <cell r="K234"/>
          <cell r="L234"/>
          <cell r="M234"/>
          <cell r="N234"/>
          <cell r="O234"/>
          <cell r="P234"/>
          <cell r="Q234"/>
          <cell r="R234"/>
          <cell r="S234"/>
          <cell r="T234"/>
          <cell r="U234"/>
          <cell r="V234">
            <v>0</v>
          </cell>
          <cell r="W234"/>
          <cell r="X234"/>
          <cell r="Y234">
            <v>1663350</v>
          </cell>
          <cell r="AC234">
            <v>0</v>
          </cell>
          <cell r="AD234"/>
          <cell r="AE234"/>
          <cell r="AF234"/>
          <cell r="AG234"/>
          <cell r="AH234"/>
          <cell r="AI234"/>
          <cell r="AJ234"/>
          <cell r="AK234"/>
          <cell r="AL234"/>
          <cell r="AM234"/>
          <cell r="AN234"/>
          <cell r="AO234"/>
          <cell r="AP234">
            <v>0</v>
          </cell>
          <cell r="AQ234"/>
          <cell r="AS234">
            <v>0</v>
          </cell>
          <cell r="AT234"/>
          <cell r="AU234"/>
          <cell r="AV234"/>
          <cell r="AW234"/>
          <cell r="AX234"/>
          <cell r="AY234"/>
          <cell r="AZ234"/>
          <cell r="BA234"/>
          <cell r="BB234"/>
          <cell r="BC234"/>
          <cell r="BD234"/>
          <cell r="BE234"/>
          <cell r="BF234">
            <v>0</v>
          </cell>
          <cell r="BH234"/>
          <cell r="BI234">
            <v>1663350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row>
        <row r="235">
          <cell r="B235">
            <v>455</v>
          </cell>
          <cell r="C235" t="str">
            <v>ACADEMY</v>
          </cell>
          <cell r="D235" t="str">
            <v>St Felix Roman Catholic Primary School</v>
          </cell>
          <cell r="G235"/>
          <cell r="H235"/>
          <cell r="I235">
            <v>1057153.4370029084</v>
          </cell>
          <cell r="J235"/>
          <cell r="K235"/>
          <cell r="L235"/>
          <cell r="M235"/>
          <cell r="N235"/>
          <cell r="O235"/>
          <cell r="P235"/>
          <cell r="Q235"/>
          <cell r="R235"/>
          <cell r="S235"/>
          <cell r="T235"/>
          <cell r="U235"/>
          <cell r="V235">
            <v>0</v>
          </cell>
          <cell r="W235"/>
          <cell r="X235"/>
          <cell r="Y235">
            <v>1057153.4370029084</v>
          </cell>
          <cell r="AC235">
            <v>0</v>
          </cell>
          <cell r="AD235"/>
          <cell r="AE235"/>
          <cell r="AF235"/>
          <cell r="AG235"/>
          <cell r="AH235"/>
          <cell r="AI235"/>
          <cell r="AJ235"/>
          <cell r="AK235"/>
          <cell r="AL235"/>
          <cell r="AM235"/>
          <cell r="AN235"/>
          <cell r="AO235"/>
          <cell r="AP235">
            <v>0</v>
          </cell>
          <cell r="AQ235"/>
          <cell r="AS235">
            <v>0</v>
          </cell>
          <cell r="AT235"/>
          <cell r="AU235"/>
          <cell r="AV235"/>
          <cell r="AW235"/>
          <cell r="AX235"/>
          <cell r="AY235"/>
          <cell r="AZ235"/>
          <cell r="BA235"/>
          <cell r="BB235"/>
          <cell r="BC235"/>
          <cell r="BD235"/>
          <cell r="BE235"/>
          <cell r="BF235">
            <v>0</v>
          </cell>
          <cell r="BG235"/>
          <cell r="BH235"/>
          <cell r="BI235">
            <v>1057153</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row>
        <row r="236">
          <cell r="B236">
            <v>457</v>
          </cell>
          <cell r="C236">
            <v>0</v>
          </cell>
          <cell r="D236" t="str">
            <v>Honington CEVCP School</v>
          </cell>
          <cell r="F236" t="str">
            <v>48715/1</v>
          </cell>
          <cell r="G236"/>
          <cell r="H236"/>
          <cell r="I236">
            <v>750128.13471412694</v>
          </cell>
          <cell r="J236">
            <v>115404.32841755799</v>
          </cell>
          <cell r="K236">
            <v>57702.164208778995</v>
          </cell>
          <cell r="L236">
            <v>57702.164208778995</v>
          </cell>
          <cell r="M236">
            <v>57702.164208778995</v>
          </cell>
          <cell r="N236">
            <v>57702.164208778995</v>
          </cell>
          <cell r="O236">
            <v>57702.164208778995</v>
          </cell>
          <cell r="P236">
            <v>57702.164208778995</v>
          </cell>
          <cell r="Q236">
            <v>57702.164208778995</v>
          </cell>
          <cell r="R236">
            <v>57702.164208778995</v>
          </cell>
          <cell r="S236">
            <v>57702.164208778995</v>
          </cell>
          <cell r="T236">
            <v>57702.164208778995</v>
          </cell>
          <cell r="U236">
            <v>57702.164208778995</v>
          </cell>
          <cell r="V236">
            <v>750128.13471412694</v>
          </cell>
          <cell r="W236"/>
          <cell r="X236"/>
          <cell r="Y236">
            <v>0</v>
          </cell>
          <cell r="AC236">
            <v>0</v>
          </cell>
          <cell r="AD236"/>
          <cell r="AE236"/>
          <cell r="AF236"/>
          <cell r="AG236"/>
          <cell r="AH236"/>
          <cell r="AI236"/>
          <cell r="AJ236"/>
          <cell r="AK236"/>
          <cell r="AL236"/>
          <cell r="AM236"/>
          <cell r="AN236"/>
          <cell r="AO236"/>
          <cell r="AP236"/>
          <cell r="AQ236"/>
          <cell r="AS236">
            <v>0</v>
          </cell>
          <cell r="AT236"/>
          <cell r="AU236"/>
          <cell r="AV236"/>
          <cell r="AW236"/>
          <cell r="AX236"/>
          <cell r="AY236"/>
          <cell r="AZ236"/>
          <cell r="BA236"/>
          <cell r="BB236"/>
          <cell r="BC236"/>
          <cell r="BD236"/>
          <cell r="BE236"/>
          <cell r="BF236">
            <v>0</v>
          </cell>
          <cell r="BG236"/>
          <cell r="BH236"/>
          <cell r="BI236">
            <v>750128</v>
          </cell>
          <cell r="BJ236">
            <v>118014</v>
          </cell>
          <cell r="BK236">
            <v>57465</v>
          </cell>
          <cell r="BL236">
            <v>57465</v>
          </cell>
          <cell r="BM236">
            <v>57465</v>
          </cell>
          <cell r="BN236">
            <v>57465</v>
          </cell>
          <cell r="BO236">
            <v>57465</v>
          </cell>
          <cell r="BP236">
            <v>57465</v>
          </cell>
          <cell r="BQ236">
            <v>57465</v>
          </cell>
          <cell r="BR236">
            <v>57465</v>
          </cell>
          <cell r="BS236">
            <v>57465</v>
          </cell>
          <cell r="BT236">
            <v>57465</v>
          </cell>
          <cell r="BU236">
            <v>57465</v>
          </cell>
          <cell r="BV236">
            <v>750129</v>
          </cell>
        </row>
        <row r="237">
          <cell r="B237">
            <v>458</v>
          </cell>
          <cell r="C237">
            <v>0</v>
          </cell>
          <cell r="D237" t="str">
            <v>Hopton CEVCP School</v>
          </cell>
          <cell r="F237" t="str">
            <v>94154/1</v>
          </cell>
          <cell r="G237"/>
          <cell r="H237"/>
          <cell r="I237">
            <v>497650.42594821606</v>
          </cell>
          <cell r="J237">
            <v>76561.603992033241</v>
          </cell>
          <cell r="K237">
            <v>38280.80199601662</v>
          </cell>
          <cell r="L237">
            <v>38280.80199601662</v>
          </cell>
          <cell r="M237">
            <v>38280.80199601662</v>
          </cell>
          <cell r="N237">
            <v>38280.80199601662</v>
          </cell>
          <cell r="O237">
            <v>38280.80199601662</v>
          </cell>
          <cell r="P237">
            <v>38280.80199601662</v>
          </cell>
          <cell r="Q237">
            <v>38280.80199601662</v>
          </cell>
          <cell r="R237">
            <v>38280.80199601662</v>
          </cell>
          <cell r="S237">
            <v>38280.80199601662</v>
          </cell>
          <cell r="T237">
            <v>38280.80199601662</v>
          </cell>
          <cell r="U237">
            <v>38280.80199601662</v>
          </cell>
          <cell r="V237">
            <v>497650.42594821617</v>
          </cell>
          <cell r="W237"/>
          <cell r="X237"/>
          <cell r="Y237">
            <v>0</v>
          </cell>
          <cell r="AC237">
            <v>0</v>
          </cell>
          <cell r="AD237"/>
          <cell r="AE237"/>
          <cell r="AF237"/>
          <cell r="AG237"/>
          <cell r="AH237"/>
          <cell r="AI237"/>
          <cell r="AJ237"/>
          <cell r="AK237"/>
          <cell r="AL237"/>
          <cell r="AM237"/>
          <cell r="AN237"/>
          <cell r="AO237"/>
          <cell r="AP237"/>
          <cell r="AQ237"/>
          <cell r="AS237">
            <v>0</v>
          </cell>
          <cell r="AT237"/>
          <cell r="AU237"/>
          <cell r="AV237"/>
          <cell r="AW237"/>
          <cell r="AX237"/>
          <cell r="AY237"/>
          <cell r="AZ237"/>
          <cell r="BA237"/>
          <cell r="BB237"/>
          <cell r="BC237"/>
          <cell r="BD237"/>
          <cell r="BE237"/>
          <cell r="BF237">
            <v>0</v>
          </cell>
          <cell r="BG237"/>
          <cell r="BH237"/>
          <cell r="BI237">
            <v>497650</v>
          </cell>
          <cell r="BJ237">
            <v>78251</v>
          </cell>
          <cell r="BK237">
            <v>38127</v>
          </cell>
          <cell r="BL237">
            <v>38127</v>
          </cell>
          <cell r="BM237">
            <v>38127</v>
          </cell>
          <cell r="BN237">
            <v>38127</v>
          </cell>
          <cell r="BO237">
            <v>38127</v>
          </cell>
          <cell r="BP237">
            <v>38127</v>
          </cell>
          <cell r="BQ237">
            <v>38127</v>
          </cell>
          <cell r="BR237">
            <v>38127</v>
          </cell>
          <cell r="BS237">
            <v>38127</v>
          </cell>
          <cell r="BT237">
            <v>38127</v>
          </cell>
          <cell r="BU237">
            <v>38127</v>
          </cell>
          <cell r="BV237">
            <v>497648</v>
          </cell>
        </row>
        <row r="238">
          <cell r="B238">
            <v>460</v>
          </cell>
          <cell r="C238">
            <v>0</v>
          </cell>
          <cell r="D238" t="str">
            <v>Hundon Community Primary School</v>
          </cell>
          <cell r="E238" t="str">
            <v>Hundon &amp; Thurlow Banker Sch</v>
          </cell>
          <cell r="F238" t="str">
            <v>83197/1</v>
          </cell>
          <cell r="G238"/>
          <cell r="H238"/>
          <cell r="I238">
            <v>864220.88784423959</v>
          </cell>
          <cell r="J238">
            <v>132957.05966834456</v>
          </cell>
          <cell r="K238">
            <v>66478.529834172281</v>
          </cell>
          <cell r="L238">
            <v>66478.529834172281</v>
          </cell>
          <cell r="M238">
            <v>66478.529834172281</v>
          </cell>
          <cell r="N238">
            <v>66478.529834172281</v>
          </cell>
          <cell r="O238">
            <v>66478.529834172281</v>
          </cell>
          <cell r="P238">
            <v>66478.529834172281</v>
          </cell>
          <cell r="Q238">
            <v>66478.529834172281</v>
          </cell>
          <cell r="R238">
            <v>66478.529834172281</v>
          </cell>
          <cell r="S238">
            <v>66478.529834172281</v>
          </cell>
          <cell r="T238">
            <v>66478.529834172281</v>
          </cell>
          <cell r="U238">
            <v>66478.529834172281</v>
          </cell>
          <cell r="V238">
            <v>864220.88784423936</v>
          </cell>
          <cell r="W238"/>
          <cell r="X238"/>
          <cell r="Y238">
            <v>0</v>
          </cell>
          <cell r="AC238">
            <v>0</v>
          </cell>
          <cell r="AD238"/>
          <cell r="AE238"/>
          <cell r="AF238"/>
          <cell r="AG238"/>
          <cell r="AH238"/>
          <cell r="AI238"/>
          <cell r="AJ238"/>
          <cell r="AK238"/>
          <cell r="AL238"/>
          <cell r="AM238"/>
          <cell r="AN238"/>
          <cell r="AO238"/>
          <cell r="AP238"/>
          <cell r="AQ238"/>
          <cell r="AS238">
            <v>0</v>
          </cell>
          <cell r="AT238"/>
          <cell r="AU238"/>
          <cell r="AV238"/>
          <cell r="AW238"/>
          <cell r="AX238"/>
          <cell r="AY238"/>
          <cell r="AZ238"/>
          <cell r="BA238"/>
          <cell r="BB238"/>
          <cell r="BC238"/>
          <cell r="BD238"/>
          <cell r="BE238"/>
          <cell r="BF238">
            <v>0</v>
          </cell>
          <cell r="BG238"/>
          <cell r="BH238"/>
          <cell r="BI238">
            <v>864221</v>
          </cell>
          <cell r="BJ238">
            <v>136143</v>
          </cell>
          <cell r="BK238">
            <v>66189</v>
          </cell>
          <cell r="BL238">
            <v>66189</v>
          </cell>
          <cell r="BM238">
            <v>66189</v>
          </cell>
          <cell r="BN238">
            <v>66189</v>
          </cell>
          <cell r="BO238">
            <v>66189</v>
          </cell>
          <cell r="BP238">
            <v>66189</v>
          </cell>
          <cell r="BQ238">
            <v>66189</v>
          </cell>
          <cell r="BR238">
            <v>66189</v>
          </cell>
          <cell r="BS238">
            <v>66189</v>
          </cell>
          <cell r="BT238">
            <v>66189</v>
          </cell>
          <cell r="BU238">
            <v>66189</v>
          </cell>
          <cell r="BV238">
            <v>864222</v>
          </cell>
        </row>
        <row r="239">
          <cell r="B239">
            <v>461</v>
          </cell>
          <cell r="C239">
            <v>0</v>
          </cell>
          <cell r="D239" t="str">
            <v>Ickworth Park Primary School</v>
          </cell>
          <cell r="F239" t="str">
            <v>36913/1</v>
          </cell>
          <cell r="G239"/>
          <cell r="H239"/>
          <cell r="I239">
            <v>805297.9</v>
          </cell>
          <cell r="J239">
            <v>123891.98461538462</v>
          </cell>
          <cell r="K239">
            <v>61945.992307692308</v>
          </cell>
          <cell r="L239">
            <v>61945.992307692308</v>
          </cell>
          <cell r="M239">
            <v>61945.992307692308</v>
          </cell>
          <cell r="N239">
            <v>61945.992307692308</v>
          </cell>
          <cell r="O239">
            <v>61945.992307692308</v>
          </cell>
          <cell r="P239">
            <v>61945.992307692308</v>
          </cell>
          <cell r="Q239">
            <v>61945.992307692308</v>
          </cell>
          <cell r="R239">
            <v>61945.992307692308</v>
          </cell>
          <cell r="S239">
            <v>61945.992307692308</v>
          </cell>
          <cell r="T239">
            <v>61945.992307692308</v>
          </cell>
          <cell r="U239">
            <v>61945.992307692308</v>
          </cell>
          <cell r="V239">
            <v>805297.9</v>
          </cell>
          <cell r="W239"/>
          <cell r="X239"/>
          <cell r="Y239">
            <v>0</v>
          </cell>
          <cell r="AC239">
            <v>0</v>
          </cell>
          <cell r="AD239"/>
          <cell r="AE239"/>
          <cell r="AF239"/>
          <cell r="AG239"/>
          <cell r="AH239"/>
          <cell r="AI239"/>
          <cell r="AJ239"/>
          <cell r="AK239"/>
          <cell r="AL239"/>
          <cell r="AM239"/>
          <cell r="AN239"/>
          <cell r="AO239"/>
          <cell r="AP239"/>
          <cell r="AQ239"/>
          <cell r="AS239">
            <v>0</v>
          </cell>
          <cell r="AT239"/>
          <cell r="AU239"/>
          <cell r="AV239"/>
          <cell r="AW239"/>
          <cell r="AX239"/>
          <cell r="AY239"/>
          <cell r="AZ239"/>
          <cell r="BA239"/>
          <cell r="BB239"/>
          <cell r="BC239"/>
          <cell r="BD239"/>
          <cell r="BE239"/>
          <cell r="BF239">
            <v>0</v>
          </cell>
          <cell r="BG239"/>
          <cell r="BH239"/>
          <cell r="BI239">
            <v>805298</v>
          </cell>
          <cell r="BJ239">
            <v>126828</v>
          </cell>
          <cell r="BK239">
            <v>61679</v>
          </cell>
          <cell r="BL239">
            <v>61679</v>
          </cell>
          <cell r="BM239">
            <v>61679</v>
          </cell>
          <cell r="BN239">
            <v>61679</v>
          </cell>
          <cell r="BO239">
            <v>61679</v>
          </cell>
          <cell r="BP239">
            <v>61679</v>
          </cell>
          <cell r="BQ239">
            <v>61679</v>
          </cell>
          <cell r="BR239">
            <v>61679</v>
          </cell>
          <cell r="BS239">
            <v>61679</v>
          </cell>
          <cell r="BT239">
            <v>61679</v>
          </cell>
          <cell r="BU239">
            <v>61679</v>
          </cell>
          <cell r="BV239">
            <v>805297</v>
          </cell>
        </row>
        <row r="240">
          <cell r="B240">
            <v>464</v>
          </cell>
          <cell r="C240" t="str">
            <v>ACADEMY</v>
          </cell>
          <cell r="D240" t="str">
            <v>Ixworth CEVCP School</v>
          </cell>
          <cell r="G240"/>
          <cell r="H240"/>
          <cell r="I240">
            <v>584290.0884264505</v>
          </cell>
          <cell r="J240"/>
          <cell r="K240"/>
          <cell r="L240"/>
          <cell r="M240"/>
          <cell r="N240"/>
          <cell r="O240"/>
          <cell r="P240"/>
          <cell r="Q240"/>
          <cell r="R240"/>
          <cell r="S240"/>
          <cell r="T240"/>
          <cell r="U240"/>
          <cell r="V240">
            <v>0</v>
          </cell>
          <cell r="W240"/>
          <cell r="X240"/>
          <cell r="Y240">
            <v>584290.0884264505</v>
          </cell>
          <cell r="AC240">
            <v>0</v>
          </cell>
          <cell r="AD240"/>
          <cell r="AE240"/>
          <cell r="AF240"/>
          <cell r="AG240"/>
          <cell r="AH240"/>
          <cell r="AI240"/>
          <cell r="AJ240"/>
          <cell r="AK240"/>
          <cell r="AL240"/>
          <cell r="AM240"/>
          <cell r="AN240"/>
          <cell r="AO240"/>
          <cell r="AP240">
            <v>0</v>
          </cell>
          <cell r="AQ240"/>
          <cell r="AS240">
            <v>0</v>
          </cell>
          <cell r="AT240"/>
          <cell r="AU240"/>
          <cell r="AV240"/>
          <cell r="AW240"/>
          <cell r="AX240"/>
          <cell r="AY240"/>
          <cell r="AZ240"/>
          <cell r="BA240"/>
          <cell r="BB240"/>
          <cell r="BC240"/>
          <cell r="BD240"/>
          <cell r="BE240"/>
          <cell r="BF240">
            <v>0</v>
          </cell>
          <cell r="BG240"/>
          <cell r="BH240"/>
          <cell r="BI240">
            <v>584290</v>
          </cell>
          <cell r="BJ240">
            <v>0</v>
          </cell>
          <cell r="BK240">
            <v>0</v>
          </cell>
          <cell r="BL240">
            <v>0</v>
          </cell>
          <cell r="BM240">
            <v>0</v>
          </cell>
          <cell r="BN240">
            <v>0</v>
          </cell>
          <cell r="BO240">
            <v>0</v>
          </cell>
          <cell r="BP240">
            <v>0</v>
          </cell>
          <cell r="BQ240">
            <v>0</v>
          </cell>
          <cell r="BR240">
            <v>0</v>
          </cell>
          <cell r="BS240">
            <v>0</v>
          </cell>
          <cell r="BT240">
            <v>0</v>
          </cell>
          <cell r="BU240">
            <v>0</v>
          </cell>
          <cell r="BV240">
            <v>0</v>
          </cell>
        </row>
        <row r="241">
          <cell r="B241">
            <v>465</v>
          </cell>
          <cell r="C241" t="str">
            <v>ACADEMY</v>
          </cell>
          <cell r="D241" t="str">
            <v>Kedington Primary School</v>
          </cell>
          <cell r="I241">
            <v>865795</v>
          </cell>
          <cell r="J241"/>
          <cell r="K241"/>
          <cell r="L241"/>
          <cell r="M241"/>
          <cell r="N241"/>
          <cell r="O241"/>
          <cell r="P241"/>
          <cell r="Q241"/>
          <cell r="R241"/>
          <cell r="S241"/>
          <cell r="T241"/>
          <cell r="U241"/>
          <cell r="V241">
            <v>0</v>
          </cell>
          <cell r="W241"/>
          <cell r="X241"/>
          <cell r="Y241">
            <v>865795</v>
          </cell>
          <cell r="AC241">
            <v>0</v>
          </cell>
          <cell r="AD241"/>
          <cell r="AE241"/>
          <cell r="AF241"/>
          <cell r="AG241"/>
          <cell r="AH241"/>
          <cell r="AI241"/>
          <cell r="AJ241"/>
          <cell r="AK241"/>
          <cell r="AL241"/>
          <cell r="AM241"/>
          <cell r="AN241"/>
          <cell r="AO241"/>
          <cell r="AP241">
            <v>0</v>
          </cell>
          <cell r="AQ241"/>
          <cell r="AS241">
            <v>0</v>
          </cell>
          <cell r="AT241"/>
          <cell r="AU241"/>
          <cell r="AV241"/>
          <cell r="AW241"/>
          <cell r="AX241"/>
          <cell r="AY241"/>
          <cell r="AZ241"/>
          <cell r="BA241"/>
          <cell r="BB241"/>
          <cell r="BC241"/>
          <cell r="BD241"/>
          <cell r="BE241"/>
          <cell r="BF241">
            <v>0</v>
          </cell>
          <cell r="BH241"/>
          <cell r="BI241">
            <v>865795</v>
          </cell>
          <cell r="BJ241">
            <v>0</v>
          </cell>
          <cell r="BK241">
            <v>0</v>
          </cell>
          <cell r="BL241">
            <v>0</v>
          </cell>
          <cell r="BM241">
            <v>0</v>
          </cell>
          <cell r="BN241">
            <v>0</v>
          </cell>
          <cell r="BO241">
            <v>0</v>
          </cell>
          <cell r="BP241">
            <v>0</v>
          </cell>
          <cell r="BQ241">
            <v>0</v>
          </cell>
          <cell r="BR241">
            <v>0</v>
          </cell>
          <cell r="BS241">
            <v>0</v>
          </cell>
          <cell r="BT241">
            <v>0</v>
          </cell>
          <cell r="BU241">
            <v>0</v>
          </cell>
          <cell r="BV241">
            <v>0</v>
          </cell>
        </row>
        <row r="242">
          <cell r="B242">
            <v>466</v>
          </cell>
          <cell r="C242">
            <v>0</v>
          </cell>
          <cell r="D242" t="str">
            <v>Lakenheath Community Primary School</v>
          </cell>
          <cell r="F242" t="str">
            <v>36914/1</v>
          </cell>
          <cell r="I242">
            <v>1186754.8</v>
          </cell>
          <cell r="J242">
            <v>182577.66153846154</v>
          </cell>
          <cell r="K242">
            <v>91288.830769230772</v>
          </cell>
          <cell r="L242">
            <v>91288.830769230772</v>
          </cell>
          <cell r="M242">
            <v>91288.830769230772</v>
          </cell>
          <cell r="N242">
            <v>91288.830769230772</v>
          </cell>
          <cell r="O242">
            <v>91288.830769230772</v>
          </cell>
          <cell r="P242">
            <v>91288.830769230772</v>
          </cell>
          <cell r="Q242">
            <v>91288.830769230772</v>
          </cell>
          <cell r="R242">
            <v>91288.830769230772</v>
          </cell>
          <cell r="S242">
            <v>91288.830769230772</v>
          </cell>
          <cell r="T242">
            <v>91288.830769230772</v>
          </cell>
          <cell r="U242">
            <v>91288.830769230772</v>
          </cell>
          <cell r="V242">
            <v>1186754.7999999998</v>
          </cell>
          <cell r="W242"/>
          <cell r="X242"/>
          <cell r="Y242">
            <v>0</v>
          </cell>
          <cell r="AC242">
            <v>0</v>
          </cell>
          <cell r="AD242"/>
          <cell r="AE242"/>
          <cell r="AF242"/>
          <cell r="AG242"/>
          <cell r="AH242"/>
          <cell r="AI242"/>
          <cell r="AJ242"/>
          <cell r="AK242"/>
          <cell r="AL242"/>
          <cell r="AM242"/>
          <cell r="AN242"/>
          <cell r="AO242"/>
          <cell r="AP242"/>
          <cell r="AQ242"/>
          <cell r="AS242">
            <v>0</v>
          </cell>
          <cell r="AT242"/>
          <cell r="AU242"/>
          <cell r="AV242"/>
          <cell r="AW242"/>
          <cell r="AX242"/>
          <cell r="AY242"/>
          <cell r="AZ242"/>
          <cell r="BA242"/>
          <cell r="BB242"/>
          <cell r="BC242"/>
          <cell r="BD242"/>
          <cell r="BE242"/>
          <cell r="BF242">
            <v>0</v>
          </cell>
          <cell r="BG242"/>
          <cell r="BH242"/>
          <cell r="BI242">
            <v>1186755</v>
          </cell>
          <cell r="BJ242">
            <v>185879</v>
          </cell>
          <cell r="BK242">
            <v>90989</v>
          </cell>
          <cell r="BL242">
            <v>90989</v>
          </cell>
          <cell r="BM242">
            <v>90989</v>
          </cell>
          <cell r="BN242">
            <v>90989</v>
          </cell>
          <cell r="BO242">
            <v>90989</v>
          </cell>
          <cell r="BP242">
            <v>90989</v>
          </cell>
          <cell r="BQ242">
            <v>90989</v>
          </cell>
          <cell r="BR242">
            <v>90989</v>
          </cell>
          <cell r="BS242">
            <v>90989</v>
          </cell>
          <cell r="BT242">
            <v>90989</v>
          </cell>
          <cell r="BU242">
            <v>90989</v>
          </cell>
          <cell r="BV242">
            <v>1186758</v>
          </cell>
        </row>
        <row r="243">
          <cell r="B243">
            <v>467</v>
          </cell>
          <cell r="C243">
            <v>0</v>
          </cell>
          <cell r="D243" t="str">
            <v>Lavenham Community Primary School</v>
          </cell>
          <cell r="F243" t="str">
            <v>94155/1</v>
          </cell>
          <cell r="I243">
            <v>600434.60249946639</v>
          </cell>
          <cell r="J243">
            <v>92374.554230687136</v>
          </cell>
          <cell r="K243">
            <v>46187.277115343568</v>
          </cell>
          <cell r="L243">
            <v>46187.277115343568</v>
          </cell>
          <cell r="M243">
            <v>46187.277115343568</v>
          </cell>
          <cell r="N243">
            <v>46187.277115343568</v>
          </cell>
          <cell r="O243">
            <v>46187.277115343568</v>
          </cell>
          <cell r="P243">
            <v>46187.277115343568</v>
          </cell>
          <cell r="Q243">
            <v>46187.277115343568</v>
          </cell>
          <cell r="R243">
            <v>46187.277115343568</v>
          </cell>
          <cell r="S243">
            <v>46187.277115343568</v>
          </cell>
          <cell r="T243">
            <v>46187.277115343568</v>
          </cell>
          <cell r="U243">
            <v>46187.277115343568</v>
          </cell>
          <cell r="V243">
            <v>600434.60249946627</v>
          </cell>
          <cell r="W243"/>
          <cell r="X243"/>
          <cell r="Y243">
            <v>0</v>
          </cell>
          <cell r="AC243">
            <v>0</v>
          </cell>
          <cell r="AD243"/>
          <cell r="AE243"/>
          <cell r="AF243"/>
          <cell r="AG243"/>
          <cell r="AH243"/>
          <cell r="AI243"/>
          <cell r="AJ243"/>
          <cell r="AK243"/>
          <cell r="AL243"/>
          <cell r="AM243"/>
          <cell r="AN243"/>
          <cell r="AO243"/>
          <cell r="AP243"/>
          <cell r="AQ243"/>
          <cell r="AS243">
            <v>0</v>
          </cell>
          <cell r="AT243"/>
          <cell r="AU243"/>
          <cell r="AV243"/>
          <cell r="AW243"/>
          <cell r="AX243"/>
          <cell r="AY243"/>
          <cell r="AZ243"/>
          <cell r="BA243"/>
          <cell r="BB243"/>
          <cell r="BC243"/>
          <cell r="BD243"/>
          <cell r="BE243"/>
          <cell r="BF243">
            <v>0</v>
          </cell>
          <cell r="BG243"/>
          <cell r="BH243"/>
          <cell r="BI243">
            <v>600435</v>
          </cell>
          <cell r="BJ243">
            <v>94198</v>
          </cell>
          <cell r="BK243">
            <v>46022</v>
          </cell>
          <cell r="BL243">
            <v>46022</v>
          </cell>
          <cell r="BM243">
            <v>46022</v>
          </cell>
          <cell r="BN243">
            <v>46022</v>
          </cell>
          <cell r="BO243">
            <v>46022</v>
          </cell>
          <cell r="BP243">
            <v>46022</v>
          </cell>
          <cell r="BQ243">
            <v>46022</v>
          </cell>
          <cell r="BR243">
            <v>46022</v>
          </cell>
          <cell r="BS243">
            <v>46022</v>
          </cell>
          <cell r="BT243">
            <v>46022</v>
          </cell>
          <cell r="BU243">
            <v>46022</v>
          </cell>
          <cell r="BV243">
            <v>600440</v>
          </cell>
        </row>
        <row r="244">
          <cell r="B244">
            <v>468</v>
          </cell>
          <cell r="C244">
            <v>0</v>
          </cell>
          <cell r="D244" t="str">
            <v>All Saints CEVCP School, Lawshall</v>
          </cell>
          <cell r="F244" t="str">
            <v>83063/1</v>
          </cell>
          <cell r="I244">
            <v>706391.69103221921</v>
          </cell>
          <cell r="J244">
            <v>108675.64477418757</v>
          </cell>
          <cell r="K244">
            <v>54337.822387093787</v>
          </cell>
          <cell r="L244">
            <v>54337.822387093787</v>
          </cell>
          <cell r="M244">
            <v>54337.822387093787</v>
          </cell>
          <cell r="N244">
            <v>54337.822387093787</v>
          </cell>
          <cell r="O244">
            <v>54337.822387093787</v>
          </cell>
          <cell r="P244">
            <v>54337.822387093787</v>
          </cell>
          <cell r="Q244">
            <v>54337.822387093787</v>
          </cell>
          <cell r="R244">
            <v>54337.822387093787</v>
          </cell>
          <cell r="S244">
            <v>54337.822387093787</v>
          </cell>
          <cell r="T244">
            <v>54337.822387093787</v>
          </cell>
          <cell r="U244">
            <v>54337.822387093787</v>
          </cell>
          <cell r="V244">
            <v>706391.69103221921</v>
          </cell>
          <cell r="W244"/>
          <cell r="X244"/>
          <cell r="Y244">
            <v>0</v>
          </cell>
          <cell r="AC244">
            <v>0</v>
          </cell>
          <cell r="AD244"/>
          <cell r="AE244"/>
          <cell r="AF244"/>
          <cell r="AG244"/>
          <cell r="AH244"/>
          <cell r="AI244"/>
          <cell r="AJ244"/>
          <cell r="AK244"/>
          <cell r="AL244"/>
          <cell r="AM244"/>
          <cell r="AN244"/>
          <cell r="AO244"/>
          <cell r="AP244"/>
          <cell r="AQ244"/>
          <cell r="AS244">
            <v>0</v>
          </cell>
          <cell r="AT244"/>
          <cell r="AU244"/>
          <cell r="AV244"/>
          <cell r="AW244"/>
          <cell r="AX244"/>
          <cell r="AY244"/>
          <cell r="AZ244"/>
          <cell r="BA244"/>
          <cell r="BB244"/>
          <cell r="BC244"/>
          <cell r="BD244"/>
          <cell r="BE244"/>
          <cell r="BF244">
            <v>0</v>
          </cell>
          <cell r="BG244"/>
          <cell r="BH244"/>
          <cell r="BI244">
            <v>706392</v>
          </cell>
          <cell r="BJ244">
            <v>111055</v>
          </cell>
          <cell r="BK244">
            <v>54122</v>
          </cell>
          <cell r="BL244">
            <v>54122</v>
          </cell>
          <cell r="BM244">
            <v>54122</v>
          </cell>
          <cell r="BN244">
            <v>54122</v>
          </cell>
          <cell r="BO244">
            <v>54122</v>
          </cell>
          <cell r="BP244">
            <v>54122</v>
          </cell>
          <cell r="BQ244">
            <v>54122</v>
          </cell>
          <cell r="BR244">
            <v>54122</v>
          </cell>
          <cell r="BS244">
            <v>54122</v>
          </cell>
          <cell r="BT244">
            <v>54122</v>
          </cell>
          <cell r="BU244">
            <v>54122</v>
          </cell>
          <cell r="BV244">
            <v>706397</v>
          </cell>
        </row>
        <row r="245">
          <cell r="B245">
            <v>469</v>
          </cell>
          <cell r="C245" t="str">
            <v>ACADEMY</v>
          </cell>
          <cell r="D245" t="str">
            <v>Long Melford CEVCP School</v>
          </cell>
          <cell r="G245"/>
          <cell r="H245"/>
          <cell r="I245">
            <v>870911.17821587215</v>
          </cell>
          <cell r="J245"/>
          <cell r="K245"/>
          <cell r="L245"/>
          <cell r="M245"/>
          <cell r="N245"/>
          <cell r="O245"/>
          <cell r="P245"/>
          <cell r="Q245"/>
          <cell r="R245"/>
          <cell r="S245"/>
          <cell r="T245"/>
          <cell r="U245"/>
          <cell r="V245">
            <v>0</v>
          </cell>
          <cell r="W245"/>
          <cell r="X245"/>
          <cell r="Y245">
            <v>870911.17821587215</v>
          </cell>
          <cell r="AC245">
            <v>0</v>
          </cell>
          <cell r="AD245"/>
          <cell r="AE245"/>
          <cell r="AF245"/>
          <cell r="AG245"/>
          <cell r="AH245"/>
          <cell r="AI245"/>
          <cell r="AJ245"/>
          <cell r="AK245"/>
          <cell r="AL245"/>
          <cell r="AM245"/>
          <cell r="AN245"/>
          <cell r="AO245"/>
          <cell r="AP245">
            <v>0</v>
          </cell>
          <cell r="AQ245"/>
          <cell r="AS245">
            <v>0</v>
          </cell>
          <cell r="AT245"/>
          <cell r="AU245"/>
          <cell r="AV245"/>
          <cell r="AW245"/>
          <cell r="AX245"/>
          <cell r="AY245"/>
          <cell r="AZ245"/>
          <cell r="BA245"/>
          <cell r="BB245"/>
          <cell r="BC245"/>
          <cell r="BD245"/>
          <cell r="BE245"/>
          <cell r="BF245">
            <v>0</v>
          </cell>
          <cell r="BG245"/>
          <cell r="BH245"/>
          <cell r="BI245">
            <v>870911</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row>
        <row r="246">
          <cell r="B246">
            <v>471</v>
          </cell>
          <cell r="C246" t="str">
            <v>ACADEMY</v>
          </cell>
          <cell r="D246" t="str">
            <v>Mendlesham Community Primary School</v>
          </cell>
          <cell r="G246"/>
          <cell r="H246"/>
          <cell r="I246">
            <v>524276.28461449291</v>
          </cell>
          <cell r="J246"/>
          <cell r="K246"/>
          <cell r="L246"/>
          <cell r="M246"/>
          <cell r="N246"/>
          <cell r="O246"/>
          <cell r="P246"/>
          <cell r="Q246"/>
          <cell r="R246"/>
          <cell r="S246"/>
          <cell r="T246"/>
          <cell r="U246"/>
          <cell r="V246">
            <v>0</v>
          </cell>
          <cell r="W246"/>
          <cell r="X246"/>
          <cell r="Y246">
            <v>524276.28461449291</v>
          </cell>
          <cell r="AC246">
            <v>0</v>
          </cell>
          <cell r="AD246"/>
          <cell r="AE246"/>
          <cell r="AF246"/>
          <cell r="AG246"/>
          <cell r="AH246"/>
          <cell r="AI246"/>
          <cell r="AJ246"/>
          <cell r="AK246"/>
          <cell r="AL246"/>
          <cell r="AM246"/>
          <cell r="AN246"/>
          <cell r="AO246"/>
          <cell r="AP246">
            <v>0</v>
          </cell>
          <cell r="AQ246"/>
          <cell r="AS246">
            <v>0</v>
          </cell>
          <cell r="AT246"/>
          <cell r="AU246"/>
          <cell r="AV246"/>
          <cell r="AW246"/>
          <cell r="AX246"/>
          <cell r="AY246"/>
          <cell r="AZ246"/>
          <cell r="BA246"/>
          <cell r="BB246"/>
          <cell r="BC246"/>
          <cell r="BD246"/>
          <cell r="BE246"/>
          <cell r="BF246">
            <v>0</v>
          </cell>
          <cell r="BG246"/>
          <cell r="BH246"/>
          <cell r="BI246">
            <v>524276</v>
          </cell>
          <cell r="BJ246">
            <v>0</v>
          </cell>
          <cell r="BK246">
            <v>0</v>
          </cell>
          <cell r="BL246">
            <v>0</v>
          </cell>
          <cell r="BM246">
            <v>0</v>
          </cell>
          <cell r="BN246">
            <v>0</v>
          </cell>
          <cell r="BO246">
            <v>0</v>
          </cell>
          <cell r="BP246">
            <v>0</v>
          </cell>
          <cell r="BQ246">
            <v>0</v>
          </cell>
          <cell r="BR246">
            <v>0</v>
          </cell>
          <cell r="BS246">
            <v>0</v>
          </cell>
          <cell r="BT246">
            <v>0</v>
          </cell>
          <cell r="BU246">
            <v>0</v>
          </cell>
          <cell r="BV246">
            <v>0</v>
          </cell>
        </row>
        <row r="247">
          <cell r="B247">
            <v>472</v>
          </cell>
          <cell r="C247" t="str">
            <v>ACADEMY</v>
          </cell>
          <cell r="D247" t="str">
            <v>St Mary's CEVAP School, Mildenhall</v>
          </cell>
          <cell r="G247"/>
          <cell r="H247"/>
          <cell r="I247">
            <v>1791300</v>
          </cell>
          <cell r="J247"/>
          <cell r="K247"/>
          <cell r="L247"/>
          <cell r="M247"/>
          <cell r="N247"/>
          <cell r="O247"/>
          <cell r="P247"/>
          <cell r="Q247"/>
          <cell r="R247"/>
          <cell r="S247"/>
          <cell r="T247"/>
          <cell r="U247"/>
          <cell r="V247">
            <v>0</v>
          </cell>
          <cell r="W247"/>
          <cell r="X247"/>
          <cell r="Y247">
            <v>1791300</v>
          </cell>
          <cell r="AC247">
            <v>0</v>
          </cell>
          <cell r="AD247"/>
          <cell r="AE247"/>
          <cell r="AF247"/>
          <cell r="AG247"/>
          <cell r="AH247"/>
          <cell r="AI247"/>
          <cell r="AJ247"/>
          <cell r="AK247"/>
          <cell r="AL247"/>
          <cell r="AM247"/>
          <cell r="AN247"/>
          <cell r="AO247"/>
          <cell r="AP247">
            <v>0</v>
          </cell>
          <cell r="AQ247"/>
          <cell r="AS247">
            <v>0</v>
          </cell>
          <cell r="AT247"/>
          <cell r="AU247"/>
          <cell r="AV247"/>
          <cell r="AW247"/>
          <cell r="AX247"/>
          <cell r="AY247"/>
          <cell r="AZ247"/>
          <cell r="BA247"/>
          <cell r="BB247"/>
          <cell r="BC247"/>
          <cell r="BD247"/>
          <cell r="BE247"/>
          <cell r="BF247">
            <v>0</v>
          </cell>
          <cell r="BH247"/>
          <cell r="BI247">
            <v>1791300</v>
          </cell>
          <cell r="BJ247">
            <v>0</v>
          </cell>
          <cell r="BK247">
            <v>0</v>
          </cell>
          <cell r="BL247">
            <v>0</v>
          </cell>
          <cell r="BM247">
            <v>0</v>
          </cell>
          <cell r="BN247">
            <v>0</v>
          </cell>
          <cell r="BO247">
            <v>0</v>
          </cell>
          <cell r="BP247">
            <v>0</v>
          </cell>
          <cell r="BQ247">
            <v>0</v>
          </cell>
          <cell r="BR247">
            <v>0</v>
          </cell>
          <cell r="BS247">
            <v>0</v>
          </cell>
          <cell r="BT247">
            <v>0</v>
          </cell>
          <cell r="BU247">
            <v>0</v>
          </cell>
          <cell r="BV247">
            <v>0</v>
          </cell>
        </row>
        <row r="248">
          <cell r="B248">
            <v>473</v>
          </cell>
          <cell r="C248" t="str">
            <v>ACADEMY</v>
          </cell>
          <cell r="D248" t="str">
            <v xml:space="preserve">Beck Row Primary School </v>
          </cell>
          <cell r="G248"/>
          <cell r="H248"/>
          <cell r="I248">
            <v>1065288.3692910287</v>
          </cell>
          <cell r="J248"/>
          <cell r="K248"/>
          <cell r="L248"/>
          <cell r="M248"/>
          <cell r="N248"/>
          <cell r="O248"/>
          <cell r="P248"/>
          <cell r="Q248"/>
          <cell r="R248"/>
          <cell r="S248"/>
          <cell r="T248"/>
          <cell r="U248"/>
          <cell r="V248">
            <v>0</v>
          </cell>
          <cell r="W248"/>
          <cell r="X248"/>
          <cell r="Y248">
            <v>1065288.3692910287</v>
          </cell>
          <cell r="AC248">
            <v>0</v>
          </cell>
          <cell r="AD248"/>
          <cell r="AE248"/>
          <cell r="AF248"/>
          <cell r="AG248"/>
          <cell r="AH248"/>
          <cell r="AI248"/>
          <cell r="AJ248"/>
          <cell r="AK248"/>
          <cell r="AL248"/>
          <cell r="AM248"/>
          <cell r="AN248"/>
          <cell r="AO248"/>
          <cell r="AP248">
            <v>0</v>
          </cell>
          <cell r="AQ248"/>
          <cell r="AS248">
            <v>0</v>
          </cell>
          <cell r="AT248"/>
          <cell r="AU248"/>
          <cell r="AV248"/>
          <cell r="AW248"/>
          <cell r="AX248"/>
          <cell r="AY248"/>
          <cell r="AZ248"/>
          <cell r="BA248"/>
          <cell r="BB248"/>
          <cell r="BC248"/>
          <cell r="BD248"/>
          <cell r="BE248"/>
          <cell r="BF248">
            <v>0</v>
          </cell>
          <cell r="BG248"/>
          <cell r="BH248"/>
          <cell r="BI248">
            <v>1065288</v>
          </cell>
          <cell r="BJ248">
            <v>0</v>
          </cell>
          <cell r="BK248">
            <v>0</v>
          </cell>
          <cell r="BL248">
            <v>0</v>
          </cell>
          <cell r="BM248">
            <v>0</v>
          </cell>
          <cell r="BN248">
            <v>0</v>
          </cell>
          <cell r="BO248">
            <v>0</v>
          </cell>
          <cell r="BP248">
            <v>0</v>
          </cell>
          <cell r="BQ248">
            <v>0</v>
          </cell>
          <cell r="BR248">
            <v>0</v>
          </cell>
          <cell r="BS248">
            <v>0</v>
          </cell>
          <cell r="BT248">
            <v>0</v>
          </cell>
          <cell r="BU248">
            <v>0</v>
          </cell>
          <cell r="BV248">
            <v>0</v>
          </cell>
        </row>
        <row r="249">
          <cell r="B249">
            <v>474</v>
          </cell>
          <cell r="C249" t="str">
            <v>ACADEMY</v>
          </cell>
          <cell r="D249" t="str">
            <v>Great Heath Primary School</v>
          </cell>
          <cell r="G249"/>
          <cell r="H249"/>
          <cell r="I249">
            <v>2192210</v>
          </cell>
          <cell r="J249"/>
          <cell r="K249"/>
          <cell r="L249"/>
          <cell r="M249"/>
          <cell r="N249"/>
          <cell r="O249"/>
          <cell r="P249"/>
          <cell r="Q249"/>
          <cell r="R249"/>
          <cell r="S249"/>
          <cell r="T249"/>
          <cell r="U249"/>
          <cell r="V249">
            <v>0</v>
          </cell>
          <cell r="W249"/>
          <cell r="X249"/>
          <cell r="Y249">
            <v>2192210</v>
          </cell>
          <cell r="AC249">
            <v>0</v>
          </cell>
          <cell r="AD249"/>
          <cell r="AE249"/>
          <cell r="AF249"/>
          <cell r="AG249"/>
          <cell r="AH249"/>
          <cell r="AI249"/>
          <cell r="AJ249"/>
          <cell r="AK249"/>
          <cell r="AL249"/>
          <cell r="AM249"/>
          <cell r="AN249"/>
          <cell r="AO249"/>
          <cell r="AP249">
            <v>0</v>
          </cell>
          <cell r="AQ249"/>
          <cell r="AS249">
            <v>0</v>
          </cell>
          <cell r="AT249"/>
          <cell r="AU249"/>
          <cell r="AV249"/>
          <cell r="AW249"/>
          <cell r="AX249"/>
          <cell r="AY249"/>
          <cell r="AZ249"/>
          <cell r="BA249"/>
          <cell r="BB249"/>
          <cell r="BC249"/>
          <cell r="BD249"/>
          <cell r="BE249"/>
          <cell r="BF249">
            <v>0</v>
          </cell>
          <cell r="BH249"/>
          <cell r="BI249">
            <v>2192210</v>
          </cell>
          <cell r="BJ249">
            <v>0</v>
          </cell>
          <cell r="BK249">
            <v>0</v>
          </cell>
          <cell r="BL249">
            <v>0</v>
          </cell>
          <cell r="BM249">
            <v>0</v>
          </cell>
          <cell r="BN249">
            <v>0</v>
          </cell>
          <cell r="BO249">
            <v>0</v>
          </cell>
          <cell r="BP249">
            <v>0</v>
          </cell>
          <cell r="BQ249">
            <v>0</v>
          </cell>
          <cell r="BR249">
            <v>0</v>
          </cell>
          <cell r="BS249">
            <v>0</v>
          </cell>
          <cell r="BT249">
            <v>0</v>
          </cell>
          <cell r="BU249">
            <v>0</v>
          </cell>
          <cell r="BV249">
            <v>0</v>
          </cell>
        </row>
        <row r="250">
          <cell r="B250">
            <v>476</v>
          </cell>
          <cell r="C250" t="str">
            <v>ACADEMY</v>
          </cell>
          <cell r="D250" t="str">
            <v>West Row Community Primary School</v>
          </cell>
          <cell r="G250"/>
          <cell r="H250"/>
          <cell r="I250">
            <v>1027865</v>
          </cell>
          <cell r="J250"/>
          <cell r="K250"/>
          <cell r="L250"/>
          <cell r="M250"/>
          <cell r="N250"/>
          <cell r="O250"/>
          <cell r="P250"/>
          <cell r="Q250"/>
          <cell r="R250"/>
          <cell r="S250"/>
          <cell r="T250"/>
          <cell r="U250"/>
          <cell r="V250">
            <v>0</v>
          </cell>
          <cell r="W250"/>
          <cell r="X250"/>
          <cell r="Y250">
            <v>1027865</v>
          </cell>
          <cell r="AC250">
            <v>0</v>
          </cell>
          <cell r="AD250"/>
          <cell r="AE250"/>
          <cell r="AF250"/>
          <cell r="AG250"/>
          <cell r="AH250"/>
          <cell r="AI250"/>
          <cell r="AJ250"/>
          <cell r="AK250"/>
          <cell r="AL250"/>
          <cell r="AM250"/>
          <cell r="AN250"/>
          <cell r="AO250"/>
          <cell r="AP250">
            <v>0</v>
          </cell>
          <cell r="AQ250"/>
          <cell r="AS250">
            <v>0</v>
          </cell>
          <cell r="AT250"/>
          <cell r="AU250"/>
          <cell r="AV250"/>
          <cell r="AW250"/>
          <cell r="AX250"/>
          <cell r="AY250"/>
          <cell r="AZ250"/>
          <cell r="BA250"/>
          <cell r="BB250"/>
          <cell r="BC250"/>
          <cell r="BD250"/>
          <cell r="BE250"/>
          <cell r="BF250">
            <v>0</v>
          </cell>
          <cell r="BG250"/>
          <cell r="BH250"/>
          <cell r="BI250">
            <v>1027865</v>
          </cell>
          <cell r="BJ250">
            <v>0</v>
          </cell>
          <cell r="BK250">
            <v>0</v>
          </cell>
          <cell r="BL250">
            <v>0</v>
          </cell>
          <cell r="BM250">
            <v>0</v>
          </cell>
          <cell r="BN250">
            <v>0</v>
          </cell>
          <cell r="BO250">
            <v>0</v>
          </cell>
          <cell r="BP250">
            <v>0</v>
          </cell>
          <cell r="BQ250">
            <v>0</v>
          </cell>
          <cell r="BR250">
            <v>0</v>
          </cell>
          <cell r="BS250">
            <v>0</v>
          </cell>
          <cell r="BT250">
            <v>0</v>
          </cell>
          <cell r="BU250">
            <v>0</v>
          </cell>
          <cell r="BV250">
            <v>0</v>
          </cell>
        </row>
        <row r="251">
          <cell r="B251">
            <v>478</v>
          </cell>
          <cell r="C251">
            <v>0</v>
          </cell>
          <cell r="D251" t="str">
            <v>Moulton CEVCP School</v>
          </cell>
          <cell r="F251" t="str">
            <v>83064/1</v>
          </cell>
          <cell r="I251">
            <v>830728.36</v>
          </cell>
          <cell r="J251">
            <v>127804.36307692308</v>
          </cell>
          <cell r="K251">
            <v>63902.18153846154</v>
          </cell>
          <cell r="L251">
            <v>63902.18153846154</v>
          </cell>
          <cell r="M251">
            <v>63902.18153846154</v>
          </cell>
          <cell r="N251">
            <v>63902.18153846154</v>
          </cell>
          <cell r="O251">
            <v>63902.18153846154</v>
          </cell>
          <cell r="P251">
            <v>63902.18153846154</v>
          </cell>
          <cell r="Q251">
            <v>63902.18153846154</v>
          </cell>
          <cell r="R251">
            <v>63902.18153846154</v>
          </cell>
          <cell r="S251">
            <v>63902.18153846154</v>
          </cell>
          <cell r="T251">
            <v>63902.18153846154</v>
          </cell>
          <cell r="U251">
            <v>63902.18153846154</v>
          </cell>
          <cell r="V251">
            <v>830728.36000000022</v>
          </cell>
          <cell r="W251"/>
          <cell r="X251"/>
          <cell r="Y251">
            <v>0</v>
          </cell>
          <cell r="AC251">
            <v>0</v>
          </cell>
          <cell r="AD251"/>
          <cell r="AE251"/>
          <cell r="AF251"/>
          <cell r="AG251"/>
          <cell r="AH251"/>
          <cell r="AI251"/>
          <cell r="AJ251"/>
          <cell r="AK251"/>
          <cell r="AL251"/>
          <cell r="AM251"/>
          <cell r="AN251"/>
          <cell r="AO251"/>
          <cell r="AP251"/>
          <cell r="AQ251"/>
          <cell r="AS251">
            <v>0</v>
          </cell>
          <cell r="AT251"/>
          <cell r="AU251"/>
          <cell r="AV251"/>
          <cell r="AW251"/>
          <cell r="AX251"/>
          <cell r="AY251"/>
          <cell r="AZ251"/>
          <cell r="BA251"/>
          <cell r="BB251"/>
          <cell r="BC251"/>
          <cell r="BD251"/>
          <cell r="BE251"/>
          <cell r="BF251">
            <v>0</v>
          </cell>
          <cell r="BG251"/>
          <cell r="BH251"/>
          <cell r="BI251">
            <v>830728</v>
          </cell>
          <cell r="BJ251">
            <v>130952</v>
          </cell>
          <cell r="BK251">
            <v>63616</v>
          </cell>
          <cell r="BL251">
            <v>63616</v>
          </cell>
          <cell r="BM251">
            <v>63616</v>
          </cell>
          <cell r="BN251">
            <v>63616</v>
          </cell>
          <cell r="BO251">
            <v>63616</v>
          </cell>
          <cell r="BP251">
            <v>63616</v>
          </cell>
          <cell r="BQ251">
            <v>63616</v>
          </cell>
          <cell r="BR251">
            <v>63616</v>
          </cell>
          <cell r="BS251">
            <v>63616</v>
          </cell>
          <cell r="BT251">
            <v>63616</v>
          </cell>
          <cell r="BU251">
            <v>63616</v>
          </cell>
          <cell r="BV251">
            <v>830728</v>
          </cell>
        </row>
        <row r="252">
          <cell r="B252">
            <v>479</v>
          </cell>
          <cell r="C252">
            <v>0</v>
          </cell>
          <cell r="D252" t="str">
            <v>Nayland Primary School</v>
          </cell>
          <cell r="F252" t="str">
            <v>83065/1</v>
          </cell>
          <cell r="G252"/>
          <cell r="H252"/>
          <cell r="I252">
            <v>868874.05</v>
          </cell>
          <cell r="J252">
            <v>133672.93076923076</v>
          </cell>
          <cell r="K252">
            <v>66836.465384615381</v>
          </cell>
          <cell r="L252">
            <v>66836.465384615381</v>
          </cell>
          <cell r="M252">
            <v>66836.465384615381</v>
          </cell>
          <cell r="N252">
            <v>66836.465384615381</v>
          </cell>
          <cell r="O252">
            <v>66836.465384615381</v>
          </cell>
          <cell r="P252">
            <v>66836.465384615381</v>
          </cell>
          <cell r="Q252">
            <v>66836.465384615381</v>
          </cell>
          <cell r="R252">
            <v>66836.465384615381</v>
          </cell>
          <cell r="S252">
            <v>66836.465384615381</v>
          </cell>
          <cell r="T252">
            <v>66836.465384615381</v>
          </cell>
          <cell r="U252">
            <v>66836.465384615381</v>
          </cell>
          <cell r="V252">
            <v>868874.0499999997</v>
          </cell>
          <cell r="W252"/>
          <cell r="X252"/>
          <cell r="Y252">
            <v>0</v>
          </cell>
          <cell r="AC252">
            <v>0</v>
          </cell>
          <cell r="AD252"/>
          <cell r="AE252"/>
          <cell r="AF252"/>
          <cell r="AG252"/>
          <cell r="AH252"/>
          <cell r="AI252"/>
          <cell r="AJ252"/>
          <cell r="AK252"/>
          <cell r="AL252"/>
          <cell r="AM252"/>
          <cell r="AN252"/>
          <cell r="AO252"/>
          <cell r="AP252"/>
          <cell r="AQ252"/>
          <cell r="AS252">
            <v>0</v>
          </cell>
          <cell r="AT252"/>
          <cell r="AU252"/>
          <cell r="AV252"/>
          <cell r="AW252"/>
          <cell r="AX252"/>
          <cell r="AY252"/>
          <cell r="AZ252"/>
          <cell r="BA252"/>
          <cell r="BB252"/>
          <cell r="BC252"/>
          <cell r="BD252"/>
          <cell r="BE252"/>
          <cell r="BF252">
            <v>0</v>
          </cell>
          <cell r="BG252"/>
          <cell r="BH252"/>
          <cell r="BI252">
            <v>868874</v>
          </cell>
          <cell r="BJ252">
            <v>136725</v>
          </cell>
          <cell r="BK252">
            <v>66559</v>
          </cell>
          <cell r="BL252">
            <v>66559</v>
          </cell>
          <cell r="BM252">
            <v>66559</v>
          </cell>
          <cell r="BN252">
            <v>66559</v>
          </cell>
          <cell r="BO252">
            <v>66559</v>
          </cell>
          <cell r="BP252">
            <v>66559</v>
          </cell>
          <cell r="BQ252">
            <v>66559</v>
          </cell>
          <cell r="BR252">
            <v>66559</v>
          </cell>
          <cell r="BS252">
            <v>66559</v>
          </cell>
          <cell r="BT252">
            <v>66559</v>
          </cell>
          <cell r="BU252">
            <v>66559</v>
          </cell>
          <cell r="BV252">
            <v>868874</v>
          </cell>
        </row>
        <row r="253">
          <cell r="B253">
            <v>480</v>
          </cell>
          <cell r="C253" t="str">
            <v>ACADEMY</v>
          </cell>
          <cell r="D253" t="str">
            <v>Bosmere Community Primary School</v>
          </cell>
          <cell r="G253"/>
          <cell r="I253">
            <v>993745</v>
          </cell>
          <cell r="J253"/>
          <cell r="K253"/>
          <cell r="L253"/>
          <cell r="M253"/>
          <cell r="N253"/>
          <cell r="O253"/>
          <cell r="P253"/>
          <cell r="Q253"/>
          <cell r="R253"/>
          <cell r="S253"/>
          <cell r="T253"/>
          <cell r="U253"/>
          <cell r="V253">
            <v>0</v>
          </cell>
          <cell r="W253"/>
          <cell r="X253"/>
          <cell r="Y253">
            <v>993745</v>
          </cell>
          <cell r="AC253">
            <v>0</v>
          </cell>
          <cell r="AD253"/>
          <cell r="AE253"/>
          <cell r="AF253"/>
          <cell r="AG253"/>
          <cell r="AH253"/>
          <cell r="AI253"/>
          <cell r="AJ253"/>
          <cell r="AK253"/>
          <cell r="AL253"/>
          <cell r="AM253"/>
          <cell r="AN253"/>
          <cell r="AO253"/>
          <cell r="AP253"/>
          <cell r="AQ253"/>
          <cell r="AS253">
            <v>0</v>
          </cell>
          <cell r="AT253"/>
          <cell r="AU253"/>
          <cell r="AV253"/>
          <cell r="AW253"/>
          <cell r="AX253"/>
          <cell r="AY253"/>
          <cell r="AZ253"/>
          <cell r="BA253"/>
          <cell r="BB253"/>
          <cell r="BC253"/>
          <cell r="BD253"/>
          <cell r="BE253"/>
          <cell r="BF253">
            <v>0</v>
          </cell>
          <cell r="BG253"/>
          <cell r="BH253"/>
          <cell r="BI253">
            <v>993745</v>
          </cell>
          <cell r="BJ253">
            <v>0</v>
          </cell>
          <cell r="BK253">
            <v>0</v>
          </cell>
          <cell r="BL253">
            <v>0</v>
          </cell>
          <cell r="BM253">
            <v>0</v>
          </cell>
          <cell r="BN253">
            <v>0</v>
          </cell>
          <cell r="BO253">
            <v>0</v>
          </cell>
          <cell r="BP253">
            <v>0</v>
          </cell>
          <cell r="BQ253">
            <v>0</v>
          </cell>
          <cell r="BR253">
            <v>0</v>
          </cell>
          <cell r="BS253">
            <v>0</v>
          </cell>
          <cell r="BT253">
            <v>0</v>
          </cell>
          <cell r="BU253">
            <v>0</v>
          </cell>
          <cell r="BV253">
            <v>0</v>
          </cell>
        </row>
        <row r="254">
          <cell r="B254">
            <v>481</v>
          </cell>
          <cell r="C254" t="str">
            <v>ACADEMY</v>
          </cell>
          <cell r="D254" t="str">
            <v xml:space="preserve">All Saints CEVAP School, Newmarket </v>
          </cell>
          <cell r="G254"/>
          <cell r="I254">
            <v>822629.69514793088</v>
          </cell>
          <cell r="J254"/>
          <cell r="K254"/>
          <cell r="L254"/>
          <cell r="M254"/>
          <cell r="N254"/>
          <cell r="O254"/>
          <cell r="P254"/>
          <cell r="Q254"/>
          <cell r="R254"/>
          <cell r="S254"/>
          <cell r="T254"/>
          <cell r="U254"/>
          <cell r="V254">
            <v>0</v>
          </cell>
          <cell r="W254"/>
          <cell r="X254"/>
          <cell r="Y254">
            <v>822629.69514793088</v>
          </cell>
          <cell r="AC254">
            <v>0</v>
          </cell>
          <cell r="AD254"/>
          <cell r="AE254"/>
          <cell r="AF254"/>
          <cell r="AG254"/>
          <cell r="AH254"/>
          <cell r="AI254"/>
          <cell r="AJ254"/>
          <cell r="AK254"/>
          <cell r="AL254"/>
          <cell r="AM254"/>
          <cell r="AN254"/>
          <cell r="AO254"/>
          <cell r="AP254">
            <v>0</v>
          </cell>
          <cell r="AQ254"/>
          <cell r="AS254">
            <v>0</v>
          </cell>
          <cell r="AT254"/>
          <cell r="AU254"/>
          <cell r="AV254"/>
          <cell r="AW254"/>
          <cell r="AX254"/>
          <cell r="AY254"/>
          <cell r="AZ254"/>
          <cell r="BA254"/>
          <cell r="BB254"/>
          <cell r="BC254"/>
          <cell r="BD254"/>
          <cell r="BE254"/>
          <cell r="BF254">
            <v>0</v>
          </cell>
          <cell r="BG254"/>
          <cell r="BH254"/>
          <cell r="BI254">
            <v>822630</v>
          </cell>
          <cell r="BJ254">
            <v>0</v>
          </cell>
          <cell r="BK254">
            <v>0</v>
          </cell>
          <cell r="BL254">
            <v>0</v>
          </cell>
          <cell r="BM254">
            <v>0</v>
          </cell>
          <cell r="BN254">
            <v>0</v>
          </cell>
          <cell r="BO254">
            <v>0</v>
          </cell>
          <cell r="BP254">
            <v>0</v>
          </cell>
          <cell r="BQ254">
            <v>0</v>
          </cell>
          <cell r="BR254">
            <v>0</v>
          </cell>
          <cell r="BS254">
            <v>0</v>
          </cell>
          <cell r="BT254">
            <v>0</v>
          </cell>
          <cell r="BU254">
            <v>0</v>
          </cell>
          <cell r="BV254">
            <v>0</v>
          </cell>
        </row>
        <row r="255">
          <cell r="B255">
            <v>482</v>
          </cell>
          <cell r="C255">
            <v>0</v>
          </cell>
          <cell r="D255" t="str">
            <v>Exning Primary School</v>
          </cell>
          <cell r="F255" t="str">
            <v>36916/1</v>
          </cell>
          <cell r="I255">
            <v>932450.2</v>
          </cell>
          <cell r="J255">
            <v>143453.87692307692</v>
          </cell>
          <cell r="K255">
            <v>71726.938461538462</v>
          </cell>
          <cell r="L255">
            <v>71726.938461538462</v>
          </cell>
          <cell r="M255">
            <v>71726.938461538462</v>
          </cell>
          <cell r="N255">
            <v>71726.938461538462</v>
          </cell>
          <cell r="O255">
            <v>71726.938461538462</v>
          </cell>
          <cell r="P255">
            <v>71726.938461538462</v>
          </cell>
          <cell r="Q255">
            <v>71726.938461538462</v>
          </cell>
          <cell r="R255">
            <v>71726.938461538462</v>
          </cell>
          <cell r="S255">
            <v>71726.938461538462</v>
          </cell>
          <cell r="T255">
            <v>71726.938461538462</v>
          </cell>
          <cell r="U255">
            <v>71726.938461538462</v>
          </cell>
          <cell r="V255">
            <v>932450.19999999972</v>
          </cell>
          <cell r="W255"/>
          <cell r="X255"/>
          <cell r="Y255">
            <v>0</v>
          </cell>
          <cell r="AC255">
            <v>72000</v>
          </cell>
          <cell r="AD255">
            <v>13846.1538461538</v>
          </cell>
          <cell r="AE255">
            <v>5286.7132867132905</v>
          </cell>
          <cell r="AF255">
            <v>5286.7132867132905</v>
          </cell>
          <cell r="AG255">
            <v>5286.7132867132905</v>
          </cell>
          <cell r="AH255">
            <v>5286.7132867132905</v>
          </cell>
          <cell r="AI255">
            <v>5286.7132867132905</v>
          </cell>
          <cell r="AJ255">
            <v>5286.7132867132905</v>
          </cell>
          <cell r="AK255">
            <v>5286.7132867132905</v>
          </cell>
          <cell r="AL255">
            <v>5286.7132867132905</v>
          </cell>
          <cell r="AM255">
            <v>5286.7132867132905</v>
          </cell>
          <cell r="AN255">
            <v>5286.7132867132905</v>
          </cell>
          <cell r="AO255">
            <v>5286.7132867132905</v>
          </cell>
          <cell r="AP255">
            <v>71999.999999999985</v>
          </cell>
          <cell r="AQ255"/>
          <cell r="AS255">
            <v>0</v>
          </cell>
          <cell r="AT255"/>
          <cell r="AU255"/>
          <cell r="AV255"/>
          <cell r="AW255"/>
          <cell r="AX255"/>
          <cell r="AY255"/>
          <cell r="AZ255"/>
          <cell r="BA255"/>
          <cell r="BB255"/>
          <cell r="BC255"/>
          <cell r="BD255"/>
          <cell r="BE255"/>
          <cell r="BF255">
            <v>0</v>
          </cell>
          <cell r="BG255"/>
          <cell r="BH255"/>
          <cell r="BI255">
            <v>1004450</v>
          </cell>
          <cell r="BJ255">
            <v>160620</v>
          </cell>
          <cell r="BK255">
            <v>76712</v>
          </cell>
          <cell r="BL255">
            <v>76712</v>
          </cell>
          <cell r="BM255">
            <v>76712</v>
          </cell>
          <cell r="BN255">
            <v>76712</v>
          </cell>
          <cell r="BO255">
            <v>76712</v>
          </cell>
          <cell r="BP255">
            <v>76712</v>
          </cell>
          <cell r="BQ255">
            <v>76712</v>
          </cell>
          <cell r="BR255">
            <v>76712</v>
          </cell>
          <cell r="BS255">
            <v>76712</v>
          </cell>
          <cell r="BT255">
            <v>76712</v>
          </cell>
          <cell r="BU255">
            <v>76712</v>
          </cell>
          <cell r="BV255">
            <v>1004452</v>
          </cell>
        </row>
        <row r="256">
          <cell r="B256">
            <v>483</v>
          </cell>
          <cell r="C256" t="str">
            <v>ACADEMY</v>
          </cell>
          <cell r="D256" t="str">
            <v>Houldsworth Valley Primary School</v>
          </cell>
          <cell r="G256"/>
          <cell r="H256"/>
          <cell r="I256">
            <v>1418613.0401325016</v>
          </cell>
          <cell r="J256"/>
          <cell r="K256"/>
          <cell r="L256"/>
          <cell r="M256"/>
          <cell r="N256"/>
          <cell r="O256"/>
          <cell r="P256"/>
          <cell r="Q256"/>
          <cell r="R256"/>
          <cell r="S256"/>
          <cell r="T256"/>
          <cell r="U256"/>
          <cell r="V256">
            <v>0</v>
          </cell>
          <cell r="W256"/>
          <cell r="X256"/>
          <cell r="Y256">
            <v>1418613.0401325016</v>
          </cell>
          <cell r="AC256">
            <v>0</v>
          </cell>
          <cell r="AD256"/>
          <cell r="AE256"/>
          <cell r="AF256"/>
          <cell r="AG256"/>
          <cell r="AH256"/>
          <cell r="AI256"/>
          <cell r="AJ256"/>
          <cell r="AK256"/>
          <cell r="AL256"/>
          <cell r="AM256"/>
          <cell r="AN256"/>
          <cell r="AO256"/>
          <cell r="AP256">
            <v>0</v>
          </cell>
          <cell r="AQ256"/>
          <cell r="AS256">
            <v>0</v>
          </cell>
          <cell r="AT256"/>
          <cell r="AU256"/>
          <cell r="AV256"/>
          <cell r="AW256"/>
          <cell r="AX256"/>
          <cell r="AY256"/>
          <cell r="AZ256"/>
          <cell r="BA256"/>
          <cell r="BB256"/>
          <cell r="BC256"/>
          <cell r="BD256"/>
          <cell r="BE256"/>
          <cell r="BF256">
            <v>0</v>
          </cell>
          <cell r="BG256"/>
          <cell r="BH256"/>
          <cell r="BI256">
            <v>1418613</v>
          </cell>
          <cell r="BJ256">
            <v>0</v>
          </cell>
          <cell r="BK256">
            <v>0</v>
          </cell>
          <cell r="BL256">
            <v>0</v>
          </cell>
          <cell r="BM256">
            <v>0</v>
          </cell>
          <cell r="BN256">
            <v>0</v>
          </cell>
          <cell r="BO256">
            <v>0</v>
          </cell>
          <cell r="BP256">
            <v>0</v>
          </cell>
          <cell r="BQ256">
            <v>0</v>
          </cell>
          <cell r="BR256">
            <v>0</v>
          </cell>
          <cell r="BS256">
            <v>0</v>
          </cell>
          <cell r="BT256">
            <v>0</v>
          </cell>
          <cell r="BU256">
            <v>0</v>
          </cell>
          <cell r="BV256">
            <v>0</v>
          </cell>
        </row>
        <row r="257">
          <cell r="B257">
            <v>484</v>
          </cell>
          <cell r="C257" t="str">
            <v>ACADEMY</v>
          </cell>
          <cell r="D257" t="str">
            <v>Laureate Community Primary School and Nursery</v>
          </cell>
          <cell r="G257"/>
          <cell r="H257"/>
          <cell r="I257">
            <v>948648.03563583142</v>
          </cell>
          <cell r="J257"/>
          <cell r="K257"/>
          <cell r="L257"/>
          <cell r="M257"/>
          <cell r="N257"/>
          <cell r="O257"/>
          <cell r="P257"/>
          <cell r="Q257"/>
          <cell r="R257"/>
          <cell r="S257"/>
          <cell r="T257"/>
          <cell r="U257"/>
          <cell r="V257">
            <v>0</v>
          </cell>
          <cell r="W257"/>
          <cell r="X257"/>
          <cell r="Y257">
            <v>948648.03563583142</v>
          </cell>
          <cell r="AC257">
            <v>0</v>
          </cell>
          <cell r="AD257"/>
          <cell r="AE257"/>
          <cell r="AF257"/>
          <cell r="AG257"/>
          <cell r="AH257"/>
          <cell r="AI257"/>
          <cell r="AJ257"/>
          <cell r="AK257"/>
          <cell r="AL257"/>
          <cell r="AM257"/>
          <cell r="AN257"/>
          <cell r="AO257"/>
          <cell r="AP257">
            <v>0</v>
          </cell>
          <cell r="AQ257"/>
          <cell r="AS257">
            <v>0</v>
          </cell>
          <cell r="AT257"/>
          <cell r="AU257"/>
          <cell r="AV257"/>
          <cell r="AW257"/>
          <cell r="AX257"/>
          <cell r="AY257"/>
          <cell r="AZ257"/>
          <cell r="BA257"/>
          <cell r="BB257"/>
          <cell r="BC257"/>
          <cell r="BD257"/>
          <cell r="BE257"/>
          <cell r="BF257">
            <v>0</v>
          </cell>
          <cell r="BH257"/>
          <cell r="BI257">
            <v>948648</v>
          </cell>
          <cell r="BJ257">
            <v>0</v>
          </cell>
          <cell r="BK257">
            <v>0</v>
          </cell>
          <cell r="BL257">
            <v>0</v>
          </cell>
          <cell r="BM257">
            <v>0</v>
          </cell>
          <cell r="BN257">
            <v>0</v>
          </cell>
          <cell r="BO257">
            <v>0</v>
          </cell>
          <cell r="BP257">
            <v>0</v>
          </cell>
          <cell r="BQ257">
            <v>0</v>
          </cell>
          <cell r="BR257">
            <v>0</v>
          </cell>
          <cell r="BS257">
            <v>0</v>
          </cell>
          <cell r="BT257">
            <v>0</v>
          </cell>
          <cell r="BU257">
            <v>0</v>
          </cell>
          <cell r="BV257">
            <v>0</v>
          </cell>
        </row>
        <row r="258">
          <cell r="B258">
            <v>486</v>
          </cell>
          <cell r="C258">
            <v>0</v>
          </cell>
          <cell r="D258" t="str">
            <v>Paddocks Primary School</v>
          </cell>
          <cell r="F258" t="str">
            <v>60252/1</v>
          </cell>
          <cell r="G258"/>
          <cell r="H258"/>
          <cell r="I258">
            <v>802163.44485080196</v>
          </cell>
          <cell r="J258">
            <v>123409.76074627723</v>
          </cell>
          <cell r="K258">
            <v>61704.880373138614</v>
          </cell>
          <cell r="L258">
            <v>61704.880373138614</v>
          </cell>
          <cell r="M258">
            <v>61704.880373138614</v>
          </cell>
          <cell r="N258">
            <v>61704.880373138614</v>
          </cell>
          <cell r="O258">
            <v>61704.880373138614</v>
          </cell>
          <cell r="P258">
            <v>61704.880373138614</v>
          </cell>
          <cell r="Q258">
            <v>61704.880373138614</v>
          </cell>
          <cell r="R258">
            <v>61704.880373138614</v>
          </cell>
          <cell r="S258">
            <v>61704.880373138614</v>
          </cell>
          <cell r="T258">
            <v>61704.880373138614</v>
          </cell>
          <cell r="U258">
            <v>61704.880373138614</v>
          </cell>
          <cell r="V258">
            <v>802163.44485080172</v>
          </cell>
          <cell r="W258"/>
          <cell r="X258"/>
          <cell r="Y258">
            <v>0</v>
          </cell>
          <cell r="AC258">
            <v>0</v>
          </cell>
          <cell r="AD258"/>
          <cell r="AE258"/>
          <cell r="AF258"/>
          <cell r="AG258"/>
          <cell r="AH258"/>
          <cell r="AI258"/>
          <cell r="AJ258"/>
          <cell r="AK258"/>
          <cell r="AL258"/>
          <cell r="AM258"/>
          <cell r="AN258"/>
          <cell r="AO258"/>
          <cell r="AP258"/>
          <cell r="AQ258"/>
          <cell r="AS258">
            <v>0</v>
          </cell>
          <cell r="AT258"/>
          <cell r="AU258"/>
          <cell r="AV258"/>
          <cell r="AW258"/>
          <cell r="AX258"/>
          <cell r="AY258"/>
          <cell r="AZ258"/>
          <cell r="BA258"/>
          <cell r="BB258"/>
          <cell r="BC258"/>
          <cell r="BD258"/>
          <cell r="BE258"/>
          <cell r="BF258">
            <v>0</v>
          </cell>
          <cell r="BG258"/>
          <cell r="BH258"/>
          <cell r="BI258">
            <v>802163</v>
          </cell>
          <cell r="BJ258">
            <v>126519</v>
          </cell>
          <cell r="BK258">
            <v>61422</v>
          </cell>
          <cell r="BL258">
            <v>61422</v>
          </cell>
          <cell r="BM258">
            <v>61422</v>
          </cell>
          <cell r="BN258">
            <v>61422</v>
          </cell>
          <cell r="BO258">
            <v>61422</v>
          </cell>
          <cell r="BP258">
            <v>61422</v>
          </cell>
          <cell r="BQ258">
            <v>61422</v>
          </cell>
          <cell r="BR258">
            <v>61422</v>
          </cell>
          <cell r="BS258">
            <v>61422</v>
          </cell>
          <cell r="BT258">
            <v>61422</v>
          </cell>
          <cell r="BU258">
            <v>61422</v>
          </cell>
          <cell r="BV258">
            <v>802161</v>
          </cell>
        </row>
        <row r="259">
          <cell r="B259">
            <v>487</v>
          </cell>
          <cell r="C259" t="str">
            <v>ACADEMY</v>
          </cell>
          <cell r="D259" t="str">
            <v>St Louis Roman Catholic Primary School</v>
          </cell>
          <cell r="I259">
            <v>1288030</v>
          </cell>
          <cell r="J259"/>
          <cell r="K259"/>
          <cell r="L259"/>
          <cell r="M259"/>
          <cell r="N259"/>
          <cell r="O259"/>
          <cell r="P259"/>
          <cell r="Q259"/>
          <cell r="R259"/>
          <cell r="S259"/>
          <cell r="T259"/>
          <cell r="U259"/>
          <cell r="V259">
            <v>0</v>
          </cell>
          <cell r="W259"/>
          <cell r="X259"/>
          <cell r="Y259">
            <v>1288030</v>
          </cell>
          <cell r="AC259">
            <v>0</v>
          </cell>
          <cell r="AD259"/>
          <cell r="AE259"/>
          <cell r="AF259"/>
          <cell r="AG259"/>
          <cell r="AH259"/>
          <cell r="AI259"/>
          <cell r="AJ259"/>
          <cell r="AK259"/>
          <cell r="AL259"/>
          <cell r="AM259"/>
          <cell r="AN259"/>
          <cell r="AO259"/>
          <cell r="AP259">
            <v>0</v>
          </cell>
          <cell r="AQ259"/>
          <cell r="AS259">
            <v>0</v>
          </cell>
          <cell r="AT259"/>
          <cell r="AU259"/>
          <cell r="AV259"/>
          <cell r="AW259"/>
          <cell r="AX259"/>
          <cell r="AY259"/>
          <cell r="AZ259"/>
          <cell r="BA259"/>
          <cell r="BB259"/>
          <cell r="BC259"/>
          <cell r="BD259"/>
          <cell r="BE259"/>
          <cell r="BF259">
            <v>0</v>
          </cell>
          <cell r="BH259"/>
          <cell r="BI259">
            <v>1288030</v>
          </cell>
          <cell r="BJ259">
            <v>0</v>
          </cell>
          <cell r="BK259">
            <v>0</v>
          </cell>
          <cell r="BL259">
            <v>0</v>
          </cell>
          <cell r="BM259">
            <v>0</v>
          </cell>
          <cell r="BN259">
            <v>0</v>
          </cell>
          <cell r="BO259">
            <v>0</v>
          </cell>
          <cell r="BP259">
            <v>0</v>
          </cell>
          <cell r="BQ259">
            <v>0</v>
          </cell>
          <cell r="BR259">
            <v>0</v>
          </cell>
          <cell r="BS259">
            <v>0</v>
          </cell>
          <cell r="BT259">
            <v>0</v>
          </cell>
          <cell r="BU259">
            <v>0</v>
          </cell>
          <cell r="BV259">
            <v>0</v>
          </cell>
        </row>
        <row r="260">
          <cell r="B260">
            <v>488</v>
          </cell>
          <cell r="C260">
            <v>0</v>
          </cell>
          <cell r="D260" t="str">
            <v>Norton CEVCP School</v>
          </cell>
          <cell r="F260" t="str">
            <v>83066/1</v>
          </cell>
          <cell r="G260"/>
          <cell r="H260"/>
          <cell r="I260">
            <v>890066.1</v>
          </cell>
          <cell r="J260">
            <v>136933.24615384615</v>
          </cell>
          <cell r="K260">
            <v>68466.623076923075</v>
          </cell>
          <cell r="L260">
            <v>68466.623076923075</v>
          </cell>
          <cell r="M260">
            <v>68466.623076923075</v>
          </cell>
          <cell r="N260">
            <v>68466.623076923075</v>
          </cell>
          <cell r="O260">
            <v>68466.623076923075</v>
          </cell>
          <cell r="P260">
            <v>68466.623076923075</v>
          </cell>
          <cell r="Q260">
            <v>68466.623076923075</v>
          </cell>
          <cell r="R260">
            <v>68466.623076923075</v>
          </cell>
          <cell r="S260">
            <v>68466.623076923075</v>
          </cell>
          <cell r="T260">
            <v>68466.623076923075</v>
          </cell>
          <cell r="U260">
            <v>68466.623076923075</v>
          </cell>
          <cell r="V260">
            <v>890066.1</v>
          </cell>
          <cell r="W260"/>
          <cell r="X260"/>
          <cell r="Y260">
            <v>0</v>
          </cell>
          <cell r="AC260">
            <v>0</v>
          </cell>
          <cell r="AD260"/>
          <cell r="AE260"/>
          <cell r="AF260"/>
          <cell r="AG260"/>
          <cell r="AH260"/>
          <cell r="AI260"/>
          <cell r="AJ260"/>
          <cell r="AK260"/>
          <cell r="AL260"/>
          <cell r="AM260"/>
          <cell r="AN260"/>
          <cell r="AO260"/>
          <cell r="AP260"/>
          <cell r="AQ260"/>
          <cell r="AS260">
            <v>0</v>
          </cell>
          <cell r="AT260"/>
          <cell r="AU260"/>
          <cell r="AV260"/>
          <cell r="AW260"/>
          <cell r="AX260"/>
          <cell r="AY260"/>
          <cell r="AZ260"/>
          <cell r="BA260"/>
          <cell r="BB260"/>
          <cell r="BC260"/>
          <cell r="BD260"/>
          <cell r="BE260"/>
          <cell r="BF260">
            <v>0</v>
          </cell>
          <cell r="BG260"/>
          <cell r="BH260"/>
          <cell r="BI260">
            <v>890066</v>
          </cell>
          <cell r="BJ260">
            <v>138852</v>
          </cell>
          <cell r="BK260">
            <v>68292</v>
          </cell>
          <cell r="BL260">
            <v>68292</v>
          </cell>
          <cell r="BM260">
            <v>68292</v>
          </cell>
          <cell r="BN260">
            <v>68292</v>
          </cell>
          <cell r="BO260">
            <v>68292</v>
          </cell>
          <cell r="BP260">
            <v>68292</v>
          </cell>
          <cell r="BQ260">
            <v>68292</v>
          </cell>
          <cell r="BR260">
            <v>68292</v>
          </cell>
          <cell r="BS260">
            <v>68292</v>
          </cell>
          <cell r="BT260">
            <v>68292</v>
          </cell>
          <cell r="BU260">
            <v>68292</v>
          </cell>
          <cell r="BV260">
            <v>890064</v>
          </cell>
        </row>
        <row r="261">
          <cell r="B261">
            <v>489</v>
          </cell>
          <cell r="C261" t="str">
            <v>ACADEMY</v>
          </cell>
          <cell r="D261" t="str">
            <v>Old Newton CEVCP School</v>
          </cell>
          <cell r="G261"/>
          <cell r="H261"/>
          <cell r="I261">
            <v>494853.53781156504</v>
          </cell>
          <cell r="J261"/>
          <cell r="K261"/>
          <cell r="L261"/>
          <cell r="M261"/>
          <cell r="N261"/>
          <cell r="O261"/>
          <cell r="P261"/>
          <cell r="Q261"/>
          <cell r="R261"/>
          <cell r="S261"/>
          <cell r="T261"/>
          <cell r="U261"/>
          <cell r="V261">
            <v>0</v>
          </cell>
          <cell r="W261"/>
          <cell r="X261"/>
          <cell r="Y261">
            <v>494853.53781156504</v>
          </cell>
          <cell r="AC261">
            <v>0</v>
          </cell>
          <cell r="AD261"/>
          <cell r="AE261"/>
          <cell r="AF261"/>
          <cell r="AG261"/>
          <cell r="AH261"/>
          <cell r="AI261"/>
          <cell r="AJ261"/>
          <cell r="AK261"/>
          <cell r="AL261"/>
          <cell r="AM261"/>
          <cell r="AN261"/>
          <cell r="AO261"/>
          <cell r="AP261">
            <v>0</v>
          </cell>
          <cell r="AQ261"/>
          <cell r="AS261">
            <v>0</v>
          </cell>
          <cell r="AT261"/>
          <cell r="AU261"/>
          <cell r="AV261"/>
          <cell r="AW261"/>
          <cell r="AX261"/>
          <cell r="AY261"/>
          <cell r="AZ261"/>
          <cell r="BA261"/>
          <cell r="BB261"/>
          <cell r="BC261"/>
          <cell r="BD261"/>
          <cell r="BE261"/>
          <cell r="BF261">
            <v>0</v>
          </cell>
          <cell r="BH261"/>
          <cell r="BI261">
            <v>494854</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row>
        <row r="262">
          <cell r="B262">
            <v>492</v>
          </cell>
          <cell r="C262" t="str">
            <v>ACADEMY</v>
          </cell>
          <cell r="D262" t="str">
            <v>Rattlesden CEVCP School</v>
          </cell>
          <cell r="I262">
            <v>587289.58848420042</v>
          </cell>
          <cell r="J262"/>
          <cell r="K262"/>
          <cell r="L262"/>
          <cell r="M262"/>
          <cell r="N262"/>
          <cell r="O262"/>
          <cell r="P262"/>
          <cell r="Q262"/>
          <cell r="R262"/>
          <cell r="S262"/>
          <cell r="T262"/>
          <cell r="U262"/>
          <cell r="V262">
            <v>0</v>
          </cell>
          <cell r="W262"/>
          <cell r="X262"/>
          <cell r="Y262">
            <v>587289.58848420042</v>
          </cell>
          <cell r="AC262">
            <v>0</v>
          </cell>
          <cell r="AD262"/>
          <cell r="AE262"/>
          <cell r="AF262"/>
          <cell r="AG262"/>
          <cell r="AH262"/>
          <cell r="AI262"/>
          <cell r="AJ262"/>
          <cell r="AK262"/>
          <cell r="AL262"/>
          <cell r="AM262"/>
          <cell r="AN262"/>
          <cell r="AO262"/>
          <cell r="AP262">
            <v>0</v>
          </cell>
          <cell r="AQ262"/>
          <cell r="AS262">
            <v>0</v>
          </cell>
          <cell r="AT262"/>
          <cell r="AU262"/>
          <cell r="AV262"/>
          <cell r="AW262"/>
          <cell r="AX262"/>
          <cell r="AY262"/>
          <cell r="AZ262"/>
          <cell r="BA262"/>
          <cell r="BB262"/>
          <cell r="BC262"/>
          <cell r="BD262"/>
          <cell r="BE262"/>
          <cell r="BF262">
            <v>0</v>
          </cell>
          <cell r="BH262"/>
          <cell r="BI262">
            <v>587290</v>
          </cell>
          <cell r="BJ262">
            <v>0</v>
          </cell>
          <cell r="BK262">
            <v>0</v>
          </cell>
          <cell r="BL262">
            <v>0</v>
          </cell>
          <cell r="BM262">
            <v>0</v>
          </cell>
          <cell r="BN262">
            <v>0</v>
          </cell>
          <cell r="BO262">
            <v>0</v>
          </cell>
          <cell r="BP262">
            <v>0</v>
          </cell>
          <cell r="BQ262">
            <v>0</v>
          </cell>
          <cell r="BR262">
            <v>0</v>
          </cell>
          <cell r="BS262">
            <v>0</v>
          </cell>
          <cell r="BT262">
            <v>0</v>
          </cell>
          <cell r="BU262">
            <v>0</v>
          </cell>
          <cell r="BV262">
            <v>0</v>
          </cell>
        </row>
        <row r="263">
          <cell r="B263">
            <v>494</v>
          </cell>
          <cell r="C263" t="str">
            <v>ACADEMY</v>
          </cell>
          <cell r="D263" t="str">
            <v>Ringshall School</v>
          </cell>
          <cell r="G263"/>
          <cell r="H263"/>
          <cell r="I263">
            <v>594243.15377458197</v>
          </cell>
          <cell r="J263"/>
          <cell r="K263"/>
          <cell r="L263"/>
          <cell r="M263"/>
          <cell r="N263"/>
          <cell r="O263"/>
          <cell r="P263"/>
          <cell r="Q263"/>
          <cell r="R263"/>
          <cell r="S263"/>
          <cell r="T263"/>
          <cell r="U263"/>
          <cell r="V263">
            <v>0</v>
          </cell>
          <cell r="W263"/>
          <cell r="X263"/>
          <cell r="Y263">
            <v>594243.15377458197</v>
          </cell>
          <cell r="AC263">
            <v>0</v>
          </cell>
          <cell r="AD263"/>
          <cell r="AE263"/>
          <cell r="AF263"/>
          <cell r="AG263"/>
          <cell r="AH263"/>
          <cell r="AI263"/>
          <cell r="AJ263"/>
          <cell r="AK263"/>
          <cell r="AL263"/>
          <cell r="AM263"/>
          <cell r="AN263"/>
          <cell r="AO263"/>
          <cell r="AP263"/>
          <cell r="AQ263"/>
          <cell r="AS263">
            <v>0</v>
          </cell>
          <cell r="AT263"/>
          <cell r="AU263"/>
          <cell r="AV263"/>
          <cell r="AW263"/>
          <cell r="AX263"/>
          <cell r="AY263"/>
          <cell r="AZ263"/>
          <cell r="BA263"/>
          <cell r="BB263"/>
          <cell r="BC263"/>
          <cell r="BD263"/>
          <cell r="BE263"/>
          <cell r="BF263">
            <v>0</v>
          </cell>
          <cell r="BG263"/>
          <cell r="BH263"/>
          <cell r="BI263">
            <v>594243</v>
          </cell>
          <cell r="BJ263">
            <v>0</v>
          </cell>
          <cell r="BK263">
            <v>0</v>
          </cell>
          <cell r="BL263">
            <v>0</v>
          </cell>
          <cell r="BM263">
            <v>0</v>
          </cell>
          <cell r="BN263">
            <v>0</v>
          </cell>
          <cell r="BO263">
            <v>0</v>
          </cell>
          <cell r="BP263">
            <v>0</v>
          </cell>
          <cell r="BQ263">
            <v>0</v>
          </cell>
          <cell r="BR263">
            <v>0</v>
          </cell>
          <cell r="BS263">
            <v>0</v>
          </cell>
          <cell r="BT263">
            <v>0</v>
          </cell>
          <cell r="BU263">
            <v>0</v>
          </cell>
          <cell r="BV263">
            <v>0</v>
          </cell>
        </row>
        <row r="264">
          <cell r="B264">
            <v>495</v>
          </cell>
          <cell r="C264">
            <v>0</v>
          </cell>
          <cell r="D264" t="str">
            <v>Risby CEVCP School</v>
          </cell>
          <cell r="F264" t="str">
            <v>94160/1</v>
          </cell>
          <cell r="I264">
            <v>847682</v>
          </cell>
          <cell r="J264">
            <v>130412.61538461539</v>
          </cell>
          <cell r="K264">
            <v>65206.307692307695</v>
          </cell>
          <cell r="L264">
            <v>65206.307692307695</v>
          </cell>
          <cell r="M264">
            <v>65206.307692307695</v>
          </cell>
          <cell r="N264">
            <v>65206.307692307695</v>
          </cell>
          <cell r="O264">
            <v>65206.307692307695</v>
          </cell>
          <cell r="P264">
            <v>65206.307692307695</v>
          </cell>
          <cell r="Q264">
            <v>65206.307692307695</v>
          </cell>
          <cell r="R264">
            <v>65206.307692307695</v>
          </cell>
          <cell r="S264">
            <v>65206.307692307695</v>
          </cell>
          <cell r="T264">
            <v>65206.307692307695</v>
          </cell>
          <cell r="U264">
            <v>65206.307692307695</v>
          </cell>
          <cell r="V264">
            <v>847682.00000000023</v>
          </cell>
          <cell r="W264"/>
          <cell r="X264"/>
          <cell r="Y264">
            <v>0</v>
          </cell>
          <cell r="AC264">
            <v>0</v>
          </cell>
          <cell r="AD264"/>
          <cell r="AE264"/>
          <cell r="AF264"/>
          <cell r="AG264"/>
          <cell r="AH264"/>
          <cell r="AI264"/>
          <cell r="AJ264"/>
          <cell r="AK264"/>
          <cell r="AL264"/>
          <cell r="AM264"/>
          <cell r="AN264"/>
          <cell r="AO264"/>
          <cell r="AP264"/>
          <cell r="AQ264"/>
          <cell r="AS264">
            <v>0</v>
          </cell>
          <cell r="AT264"/>
          <cell r="AU264"/>
          <cell r="AV264"/>
          <cell r="AW264"/>
          <cell r="AX264"/>
          <cell r="AY264"/>
          <cell r="AZ264"/>
          <cell r="BA264"/>
          <cell r="BB264"/>
          <cell r="BC264"/>
          <cell r="BD264"/>
          <cell r="BE264"/>
          <cell r="BF264">
            <v>0</v>
          </cell>
          <cell r="BG264"/>
          <cell r="BH264"/>
          <cell r="BI264">
            <v>847682</v>
          </cell>
          <cell r="BJ264">
            <v>132697</v>
          </cell>
          <cell r="BK264">
            <v>64999</v>
          </cell>
          <cell r="BL264">
            <v>64999</v>
          </cell>
          <cell r="BM264">
            <v>64999</v>
          </cell>
          <cell r="BN264">
            <v>64999</v>
          </cell>
          <cell r="BO264">
            <v>64999</v>
          </cell>
          <cell r="BP264">
            <v>64999</v>
          </cell>
          <cell r="BQ264">
            <v>64999</v>
          </cell>
          <cell r="BR264">
            <v>64999</v>
          </cell>
          <cell r="BS264">
            <v>64999</v>
          </cell>
          <cell r="BT264">
            <v>64999</v>
          </cell>
          <cell r="BU264">
            <v>64999</v>
          </cell>
          <cell r="BV264">
            <v>847686</v>
          </cell>
        </row>
        <row r="265">
          <cell r="B265">
            <v>496</v>
          </cell>
          <cell r="C265" t="str">
            <v>ACADEMY</v>
          </cell>
          <cell r="D265" t="str">
            <v>Rougham CEVCP School</v>
          </cell>
          <cell r="G265"/>
          <cell r="I265">
            <v>831675</v>
          </cell>
          <cell r="J265"/>
          <cell r="K265"/>
          <cell r="L265"/>
          <cell r="M265"/>
          <cell r="N265"/>
          <cell r="O265"/>
          <cell r="P265"/>
          <cell r="Q265"/>
          <cell r="R265"/>
          <cell r="S265"/>
          <cell r="T265"/>
          <cell r="U265"/>
          <cell r="V265">
            <v>0</v>
          </cell>
          <cell r="W265"/>
          <cell r="X265"/>
          <cell r="Y265">
            <v>831675</v>
          </cell>
          <cell r="AC265">
            <v>0</v>
          </cell>
          <cell r="AD265"/>
          <cell r="AE265"/>
          <cell r="AF265"/>
          <cell r="AG265"/>
          <cell r="AH265"/>
          <cell r="AI265"/>
          <cell r="AJ265"/>
          <cell r="AK265"/>
          <cell r="AL265"/>
          <cell r="AM265"/>
          <cell r="AN265"/>
          <cell r="AO265"/>
          <cell r="AP265">
            <v>0</v>
          </cell>
          <cell r="AQ265"/>
          <cell r="AS265">
            <v>0</v>
          </cell>
          <cell r="AT265"/>
          <cell r="AU265"/>
          <cell r="AV265"/>
          <cell r="AW265"/>
          <cell r="AX265"/>
          <cell r="AY265"/>
          <cell r="AZ265"/>
          <cell r="BA265"/>
          <cell r="BB265"/>
          <cell r="BC265"/>
          <cell r="BD265"/>
          <cell r="BE265"/>
          <cell r="BF265">
            <v>0</v>
          </cell>
          <cell r="BG265"/>
          <cell r="BH265"/>
          <cell r="BI265">
            <v>831675</v>
          </cell>
          <cell r="BJ265">
            <v>0</v>
          </cell>
          <cell r="BK265">
            <v>0</v>
          </cell>
          <cell r="BL265">
            <v>0</v>
          </cell>
          <cell r="BM265">
            <v>0</v>
          </cell>
          <cell r="BN265">
            <v>0</v>
          </cell>
          <cell r="BO265">
            <v>0</v>
          </cell>
          <cell r="BP265">
            <v>0</v>
          </cell>
          <cell r="BQ265">
            <v>0</v>
          </cell>
          <cell r="BR265">
            <v>0</v>
          </cell>
          <cell r="BS265">
            <v>0</v>
          </cell>
          <cell r="BT265">
            <v>0</v>
          </cell>
          <cell r="BU265">
            <v>0</v>
          </cell>
          <cell r="BV265">
            <v>0</v>
          </cell>
        </row>
        <row r="266">
          <cell r="B266">
            <v>499</v>
          </cell>
          <cell r="C266">
            <v>0</v>
          </cell>
          <cell r="D266" t="str">
            <v>Stanton Community Primary School</v>
          </cell>
          <cell r="F266" t="str">
            <v>3332/1</v>
          </cell>
          <cell r="G266"/>
          <cell r="I266">
            <v>877350.87</v>
          </cell>
          <cell r="J266">
            <v>134977.05692307692</v>
          </cell>
          <cell r="K266">
            <v>67488.528461538459</v>
          </cell>
          <cell r="L266">
            <v>67488.528461538459</v>
          </cell>
          <cell r="M266">
            <v>67488.528461538459</v>
          </cell>
          <cell r="N266">
            <v>67488.528461538459</v>
          </cell>
          <cell r="O266">
            <v>67488.528461538459</v>
          </cell>
          <cell r="P266">
            <v>67488.528461538459</v>
          </cell>
          <cell r="Q266">
            <v>67488.528461538459</v>
          </cell>
          <cell r="R266">
            <v>67488.528461538459</v>
          </cell>
          <cell r="S266">
            <v>67488.528461538459</v>
          </cell>
          <cell r="T266">
            <v>67488.528461538459</v>
          </cell>
          <cell r="U266">
            <v>67488.528461538459</v>
          </cell>
          <cell r="V266">
            <v>877350.87000000023</v>
          </cell>
          <cell r="W266"/>
          <cell r="X266"/>
          <cell r="Y266">
            <v>0</v>
          </cell>
          <cell r="AC266">
            <v>0</v>
          </cell>
          <cell r="AD266"/>
          <cell r="AE266"/>
          <cell r="AF266"/>
          <cell r="AG266"/>
          <cell r="AH266"/>
          <cell r="AI266"/>
          <cell r="AJ266"/>
          <cell r="AK266"/>
          <cell r="AL266"/>
          <cell r="AM266"/>
          <cell r="AN266"/>
          <cell r="AO266"/>
          <cell r="AP266"/>
          <cell r="AQ266"/>
          <cell r="AS266">
            <v>0</v>
          </cell>
          <cell r="AT266"/>
          <cell r="AU266"/>
          <cell r="AV266"/>
          <cell r="AW266"/>
          <cell r="AX266"/>
          <cell r="AY266"/>
          <cell r="AZ266"/>
          <cell r="BA266"/>
          <cell r="BB266"/>
          <cell r="BC266"/>
          <cell r="BD266"/>
          <cell r="BE266"/>
          <cell r="BF266">
            <v>0</v>
          </cell>
          <cell r="BG266"/>
          <cell r="BH266"/>
          <cell r="BI266">
            <v>877351</v>
          </cell>
          <cell r="BJ266">
            <v>138739</v>
          </cell>
          <cell r="BK266">
            <v>67147</v>
          </cell>
          <cell r="BL266">
            <v>67147</v>
          </cell>
          <cell r="BM266">
            <v>67147</v>
          </cell>
          <cell r="BN266">
            <v>67147</v>
          </cell>
          <cell r="BO266">
            <v>67147</v>
          </cell>
          <cell r="BP266">
            <v>67147</v>
          </cell>
          <cell r="BQ266">
            <v>67147</v>
          </cell>
          <cell r="BR266">
            <v>67147</v>
          </cell>
          <cell r="BS266">
            <v>67147</v>
          </cell>
          <cell r="BT266">
            <v>67147</v>
          </cell>
          <cell r="BU266">
            <v>67147</v>
          </cell>
          <cell r="BV266">
            <v>877356</v>
          </cell>
        </row>
        <row r="267">
          <cell r="B267">
            <v>501</v>
          </cell>
          <cell r="C267" t="str">
            <v>ACADEMY</v>
          </cell>
          <cell r="D267" t="str">
            <v>Stoke-by-Nayland CEVCP School</v>
          </cell>
          <cell r="G267"/>
          <cell r="I267">
            <v>355198.55994777777</v>
          </cell>
          <cell r="J267"/>
          <cell r="K267"/>
          <cell r="L267"/>
          <cell r="M267"/>
          <cell r="N267"/>
          <cell r="O267"/>
          <cell r="P267"/>
          <cell r="Q267"/>
          <cell r="R267"/>
          <cell r="S267"/>
          <cell r="T267"/>
          <cell r="U267"/>
          <cell r="V267">
            <v>0</v>
          </cell>
          <cell r="W267"/>
          <cell r="X267"/>
          <cell r="Y267">
            <v>355198.55994777777</v>
          </cell>
          <cell r="AC267">
            <v>0</v>
          </cell>
          <cell r="AD267"/>
          <cell r="AE267"/>
          <cell r="AF267"/>
          <cell r="AG267"/>
          <cell r="AH267"/>
          <cell r="AI267"/>
          <cell r="AJ267"/>
          <cell r="AK267"/>
          <cell r="AL267"/>
          <cell r="AM267"/>
          <cell r="AN267"/>
          <cell r="AO267"/>
          <cell r="AP267">
            <v>0</v>
          </cell>
          <cell r="AQ267"/>
          <cell r="AS267">
            <v>0</v>
          </cell>
          <cell r="AT267"/>
          <cell r="AU267"/>
          <cell r="AV267"/>
          <cell r="AW267"/>
          <cell r="AX267"/>
          <cell r="AY267"/>
          <cell r="AZ267"/>
          <cell r="BA267"/>
          <cell r="BB267"/>
          <cell r="BC267"/>
          <cell r="BD267"/>
          <cell r="BE267"/>
          <cell r="BF267">
            <v>0</v>
          </cell>
          <cell r="BG267"/>
          <cell r="BH267"/>
          <cell r="BI267">
            <v>355199</v>
          </cell>
          <cell r="BJ267">
            <v>0</v>
          </cell>
          <cell r="BK267">
            <v>0</v>
          </cell>
          <cell r="BL267">
            <v>0</v>
          </cell>
          <cell r="BM267">
            <v>0</v>
          </cell>
          <cell r="BN267">
            <v>0</v>
          </cell>
          <cell r="BO267">
            <v>0</v>
          </cell>
          <cell r="BP267">
            <v>0</v>
          </cell>
          <cell r="BQ267">
            <v>0</v>
          </cell>
          <cell r="BR267">
            <v>0</v>
          </cell>
          <cell r="BS267">
            <v>0</v>
          </cell>
          <cell r="BT267">
            <v>0</v>
          </cell>
          <cell r="BU267">
            <v>0</v>
          </cell>
          <cell r="BV267">
            <v>0</v>
          </cell>
        </row>
        <row r="268">
          <cell r="B268">
            <v>502</v>
          </cell>
          <cell r="C268" t="str">
            <v>ACADEMY</v>
          </cell>
          <cell r="D268" t="str">
            <v>Chilton Community Primary School</v>
          </cell>
          <cell r="G268"/>
          <cell r="I268">
            <v>748100.90125495673</v>
          </cell>
          <cell r="J268"/>
          <cell r="K268"/>
          <cell r="L268"/>
          <cell r="M268"/>
          <cell r="N268"/>
          <cell r="O268"/>
          <cell r="P268"/>
          <cell r="Q268"/>
          <cell r="R268"/>
          <cell r="S268"/>
          <cell r="T268"/>
          <cell r="U268"/>
          <cell r="V268">
            <v>0</v>
          </cell>
          <cell r="W268"/>
          <cell r="X268"/>
          <cell r="Y268">
            <v>748100.90125495673</v>
          </cell>
          <cell r="AC268">
            <v>0</v>
          </cell>
          <cell r="AD268"/>
          <cell r="AE268"/>
          <cell r="AF268"/>
          <cell r="AG268"/>
          <cell r="AH268"/>
          <cell r="AI268"/>
          <cell r="AJ268"/>
          <cell r="AK268"/>
          <cell r="AL268"/>
          <cell r="AM268"/>
          <cell r="AN268"/>
          <cell r="AO268"/>
          <cell r="AP268"/>
          <cell r="AQ268"/>
          <cell r="AS268">
            <v>0</v>
          </cell>
          <cell r="AT268"/>
          <cell r="AU268"/>
          <cell r="AV268"/>
          <cell r="AW268"/>
          <cell r="AX268"/>
          <cell r="AY268"/>
          <cell r="AZ268"/>
          <cell r="BA268"/>
          <cell r="BB268"/>
          <cell r="BC268"/>
          <cell r="BD268"/>
          <cell r="BE268"/>
          <cell r="BF268">
            <v>0</v>
          </cell>
          <cell r="BG268"/>
          <cell r="BH268"/>
          <cell r="BI268">
            <v>748101</v>
          </cell>
          <cell r="BJ268">
            <v>0</v>
          </cell>
          <cell r="BK268">
            <v>0</v>
          </cell>
          <cell r="BL268">
            <v>0</v>
          </cell>
          <cell r="BM268">
            <v>0</v>
          </cell>
          <cell r="BN268">
            <v>0</v>
          </cell>
          <cell r="BO268">
            <v>0</v>
          </cell>
          <cell r="BP268">
            <v>0</v>
          </cell>
          <cell r="BQ268">
            <v>0</v>
          </cell>
          <cell r="BR268">
            <v>0</v>
          </cell>
          <cell r="BS268">
            <v>0</v>
          </cell>
          <cell r="BT268">
            <v>0</v>
          </cell>
          <cell r="BU268">
            <v>0</v>
          </cell>
          <cell r="BV268">
            <v>0</v>
          </cell>
        </row>
        <row r="269">
          <cell r="B269">
            <v>503</v>
          </cell>
          <cell r="C269" t="str">
            <v>ACADEMY</v>
          </cell>
          <cell r="D269" t="str">
            <v>Abbots Hall Community Primary School</v>
          </cell>
          <cell r="G269"/>
          <cell r="H269"/>
          <cell r="I269">
            <v>1688940</v>
          </cell>
          <cell r="J269"/>
          <cell r="K269"/>
          <cell r="L269"/>
          <cell r="M269"/>
          <cell r="N269"/>
          <cell r="O269"/>
          <cell r="P269"/>
          <cell r="Q269"/>
          <cell r="R269"/>
          <cell r="S269"/>
          <cell r="T269"/>
          <cell r="U269"/>
          <cell r="V269">
            <v>0</v>
          </cell>
          <cell r="W269"/>
          <cell r="X269"/>
          <cell r="Y269">
            <v>1688940</v>
          </cell>
          <cell r="AC269">
            <v>0</v>
          </cell>
          <cell r="AD269"/>
          <cell r="AE269"/>
          <cell r="AF269"/>
          <cell r="AG269"/>
          <cell r="AH269"/>
          <cell r="AI269"/>
          <cell r="AJ269"/>
          <cell r="AK269"/>
          <cell r="AL269"/>
          <cell r="AM269"/>
          <cell r="AN269"/>
          <cell r="AO269"/>
          <cell r="AP269"/>
          <cell r="AQ269"/>
          <cell r="AS269">
            <v>0</v>
          </cell>
          <cell r="AT269"/>
          <cell r="AU269"/>
          <cell r="AV269"/>
          <cell r="AW269"/>
          <cell r="AX269"/>
          <cell r="AY269"/>
          <cell r="AZ269"/>
          <cell r="BA269"/>
          <cell r="BB269"/>
          <cell r="BC269"/>
          <cell r="BD269"/>
          <cell r="BE269"/>
          <cell r="BF269">
            <v>0</v>
          </cell>
          <cell r="BG269"/>
          <cell r="BH269"/>
          <cell r="BI269">
            <v>1688940</v>
          </cell>
          <cell r="BJ269">
            <v>0</v>
          </cell>
          <cell r="BK269">
            <v>0</v>
          </cell>
          <cell r="BL269">
            <v>0</v>
          </cell>
          <cell r="BM269">
            <v>0</v>
          </cell>
          <cell r="BN269">
            <v>0</v>
          </cell>
          <cell r="BO269">
            <v>0</v>
          </cell>
          <cell r="BP269">
            <v>0</v>
          </cell>
          <cell r="BQ269">
            <v>0</v>
          </cell>
          <cell r="BR269">
            <v>0</v>
          </cell>
          <cell r="BS269">
            <v>0</v>
          </cell>
          <cell r="BT269">
            <v>0</v>
          </cell>
          <cell r="BU269">
            <v>0</v>
          </cell>
          <cell r="BV269">
            <v>0</v>
          </cell>
        </row>
        <row r="270">
          <cell r="B270">
            <v>504</v>
          </cell>
          <cell r="C270">
            <v>0</v>
          </cell>
          <cell r="D270" t="str">
            <v>Wood Ley Community Primary School</v>
          </cell>
          <cell r="F270" t="str">
            <v>3358/1</v>
          </cell>
          <cell r="G270"/>
          <cell r="H270"/>
          <cell r="I270">
            <v>1288476.6399999999</v>
          </cell>
          <cell r="J270"/>
          <cell r="K270">
            <v>99113.587692307687</v>
          </cell>
          <cell r="L270">
            <v>99113.587692307687</v>
          </cell>
          <cell r="M270">
            <v>99113.587692307687</v>
          </cell>
          <cell r="N270">
            <v>99113.587692307687</v>
          </cell>
          <cell r="O270">
            <v>99113.587692307687</v>
          </cell>
          <cell r="P270">
            <v>99113.587692307687</v>
          </cell>
          <cell r="Q270">
            <v>99113.587692307687</v>
          </cell>
          <cell r="R270">
            <v>99113.587692307687</v>
          </cell>
          <cell r="S270">
            <v>99113.587692307687</v>
          </cell>
          <cell r="T270">
            <v>99113.587692307687</v>
          </cell>
          <cell r="U270">
            <v>99113.587692307687</v>
          </cell>
          <cell r="V270">
            <v>1090249.4646153843</v>
          </cell>
          <cell r="W270"/>
          <cell r="X270"/>
          <cell r="Y270">
            <v>198227.17538461555</v>
          </cell>
          <cell r="AC270">
            <v>0</v>
          </cell>
          <cell r="AD270"/>
          <cell r="AE270"/>
          <cell r="AF270"/>
          <cell r="AG270"/>
          <cell r="AH270"/>
          <cell r="AI270"/>
          <cell r="AJ270"/>
          <cell r="AK270"/>
          <cell r="AL270"/>
          <cell r="AM270"/>
          <cell r="AN270"/>
          <cell r="AO270"/>
          <cell r="AP270"/>
          <cell r="AQ270"/>
          <cell r="AS270">
            <v>0</v>
          </cell>
          <cell r="AT270"/>
          <cell r="AU270"/>
          <cell r="AV270"/>
          <cell r="AW270"/>
          <cell r="AX270"/>
          <cell r="AY270"/>
          <cell r="AZ270"/>
          <cell r="BA270"/>
          <cell r="BB270"/>
          <cell r="BC270"/>
          <cell r="BD270"/>
          <cell r="BE270"/>
          <cell r="BF270">
            <v>0</v>
          </cell>
          <cell r="BG270"/>
          <cell r="BH270"/>
          <cell r="BI270">
            <v>1288477</v>
          </cell>
          <cell r="BJ270">
            <v>203111</v>
          </cell>
          <cell r="BK270">
            <v>98670</v>
          </cell>
          <cell r="BL270">
            <v>98670</v>
          </cell>
          <cell r="BM270">
            <v>98670</v>
          </cell>
          <cell r="BN270">
            <v>98670</v>
          </cell>
          <cell r="BO270">
            <v>98670</v>
          </cell>
          <cell r="BP270">
            <v>98670</v>
          </cell>
          <cell r="BQ270">
            <v>98670</v>
          </cell>
          <cell r="BR270">
            <v>98670</v>
          </cell>
          <cell r="BS270">
            <v>98670</v>
          </cell>
          <cell r="BT270">
            <v>98670</v>
          </cell>
          <cell r="BU270">
            <v>98670</v>
          </cell>
          <cell r="BV270">
            <v>1288481</v>
          </cell>
        </row>
        <row r="271">
          <cell r="B271">
            <v>505</v>
          </cell>
          <cell r="C271" t="str">
            <v>ACADEMY</v>
          </cell>
          <cell r="D271" t="str">
            <v>Cedars Park Primary School</v>
          </cell>
          <cell r="G271"/>
          <cell r="H271"/>
          <cell r="I271">
            <v>1565972.1454545455</v>
          </cell>
          <cell r="J271"/>
          <cell r="K271"/>
          <cell r="L271"/>
          <cell r="M271"/>
          <cell r="N271"/>
          <cell r="O271"/>
          <cell r="P271"/>
          <cell r="Q271"/>
          <cell r="R271"/>
          <cell r="S271"/>
          <cell r="T271"/>
          <cell r="U271"/>
          <cell r="V271">
            <v>0</v>
          </cell>
          <cell r="W271"/>
          <cell r="X271"/>
          <cell r="Y271">
            <v>1565972.1454545455</v>
          </cell>
          <cell r="AC271">
            <v>0</v>
          </cell>
          <cell r="AD271"/>
          <cell r="AE271"/>
          <cell r="AF271"/>
          <cell r="AG271"/>
          <cell r="AH271"/>
          <cell r="AI271"/>
          <cell r="AJ271"/>
          <cell r="AK271"/>
          <cell r="AL271"/>
          <cell r="AM271"/>
          <cell r="AN271"/>
          <cell r="AO271"/>
          <cell r="AP271">
            <v>0</v>
          </cell>
          <cell r="AQ271"/>
          <cell r="AS271">
            <v>0</v>
          </cell>
          <cell r="AT271"/>
          <cell r="AU271"/>
          <cell r="AV271"/>
          <cell r="AW271"/>
          <cell r="AX271"/>
          <cell r="AY271"/>
          <cell r="AZ271"/>
          <cell r="BA271"/>
          <cell r="BB271"/>
          <cell r="BC271"/>
          <cell r="BD271"/>
          <cell r="BE271"/>
          <cell r="BF271">
            <v>0</v>
          </cell>
          <cell r="BG271"/>
          <cell r="BH271"/>
          <cell r="BI271">
            <v>1565972</v>
          </cell>
          <cell r="BJ271">
            <v>0</v>
          </cell>
          <cell r="BK271">
            <v>0</v>
          </cell>
          <cell r="BL271">
            <v>0</v>
          </cell>
          <cell r="BM271">
            <v>0</v>
          </cell>
          <cell r="BN271">
            <v>0</v>
          </cell>
          <cell r="BO271">
            <v>0</v>
          </cell>
          <cell r="BP271">
            <v>0</v>
          </cell>
          <cell r="BQ271">
            <v>0</v>
          </cell>
          <cell r="BR271">
            <v>0</v>
          </cell>
          <cell r="BS271">
            <v>0</v>
          </cell>
          <cell r="BT271">
            <v>0</v>
          </cell>
          <cell r="BU271">
            <v>0</v>
          </cell>
          <cell r="BV271">
            <v>0</v>
          </cell>
        </row>
        <row r="272">
          <cell r="B272">
            <v>506</v>
          </cell>
          <cell r="C272" t="str">
            <v>ACADEMY</v>
          </cell>
          <cell r="D272" t="str">
            <v>The Freeman Community Primary School</v>
          </cell>
          <cell r="G272"/>
          <cell r="H272"/>
          <cell r="I272">
            <v>891385</v>
          </cell>
          <cell r="J272"/>
          <cell r="K272"/>
          <cell r="L272"/>
          <cell r="M272"/>
          <cell r="N272"/>
          <cell r="O272"/>
          <cell r="P272"/>
          <cell r="Q272"/>
          <cell r="R272"/>
          <cell r="S272"/>
          <cell r="T272"/>
          <cell r="U272"/>
          <cell r="V272">
            <v>0</v>
          </cell>
          <cell r="W272"/>
          <cell r="X272"/>
          <cell r="Y272">
            <v>891385</v>
          </cell>
          <cell r="AC272">
            <v>0</v>
          </cell>
          <cell r="AD272"/>
          <cell r="AE272"/>
          <cell r="AF272"/>
          <cell r="AG272"/>
          <cell r="AH272"/>
          <cell r="AI272"/>
          <cell r="AJ272"/>
          <cell r="AK272"/>
          <cell r="AL272"/>
          <cell r="AM272"/>
          <cell r="AN272"/>
          <cell r="AO272"/>
          <cell r="AP272"/>
          <cell r="AQ272"/>
          <cell r="AS272">
            <v>0</v>
          </cell>
          <cell r="AT272"/>
          <cell r="AU272"/>
          <cell r="AV272"/>
          <cell r="AW272"/>
          <cell r="AX272"/>
          <cell r="AY272"/>
          <cell r="AZ272"/>
          <cell r="BA272"/>
          <cell r="BB272"/>
          <cell r="BC272"/>
          <cell r="BD272"/>
          <cell r="BE272"/>
          <cell r="BF272">
            <v>0</v>
          </cell>
          <cell r="BG272"/>
          <cell r="BH272"/>
          <cell r="BI272">
            <v>891385</v>
          </cell>
          <cell r="BJ272">
            <v>0</v>
          </cell>
          <cell r="BK272">
            <v>0</v>
          </cell>
          <cell r="BL272">
            <v>0</v>
          </cell>
          <cell r="BM272">
            <v>0</v>
          </cell>
          <cell r="BN272">
            <v>0</v>
          </cell>
          <cell r="BO272">
            <v>0</v>
          </cell>
          <cell r="BP272">
            <v>0</v>
          </cell>
          <cell r="BQ272">
            <v>0</v>
          </cell>
          <cell r="BR272">
            <v>0</v>
          </cell>
          <cell r="BS272">
            <v>0</v>
          </cell>
          <cell r="BT272">
            <v>0</v>
          </cell>
          <cell r="BU272">
            <v>0</v>
          </cell>
          <cell r="BV272">
            <v>0</v>
          </cell>
        </row>
        <row r="273">
          <cell r="B273">
            <v>507</v>
          </cell>
          <cell r="C273">
            <v>0</v>
          </cell>
          <cell r="D273" t="str">
            <v>St Gregory CEVCP School</v>
          </cell>
          <cell r="F273" t="str">
            <v>60253/1</v>
          </cell>
          <cell r="G273"/>
          <cell r="H273"/>
          <cell r="I273">
            <v>895822.47056268074</v>
          </cell>
          <cell r="J273">
            <v>137818.8416250278</v>
          </cell>
          <cell r="K273">
            <v>68909.420812513898</v>
          </cell>
          <cell r="L273">
            <v>68909.420812513898</v>
          </cell>
          <cell r="M273">
            <v>68909.420812513898</v>
          </cell>
          <cell r="N273">
            <v>68909.420812513898</v>
          </cell>
          <cell r="O273">
            <v>68909.420812513898</v>
          </cell>
          <cell r="P273">
            <v>68909.420812513898</v>
          </cell>
          <cell r="Q273">
            <v>68909.420812513898</v>
          </cell>
          <cell r="R273">
            <v>68909.420812513898</v>
          </cell>
          <cell r="S273">
            <v>68909.420812513898</v>
          </cell>
          <cell r="T273">
            <v>68909.420812513898</v>
          </cell>
          <cell r="U273">
            <v>68909.420812513898</v>
          </cell>
          <cell r="V273">
            <v>895822.47056268074</v>
          </cell>
          <cell r="W273"/>
          <cell r="X273"/>
          <cell r="Y273">
            <v>0</v>
          </cell>
          <cell r="AC273">
            <v>120000</v>
          </cell>
          <cell r="AD273">
            <v>18461.538461538461</v>
          </cell>
          <cell r="AE273">
            <v>9230.7692307692305</v>
          </cell>
          <cell r="AF273">
            <v>9230.7692307692305</v>
          </cell>
          <cell r="AG273">
            <v>9230.7692307692305</v>
          </cell>
          <cell r="AH273">
            <v>9230.7692307692305</v>
          </cell>
          <cell r="AI273">
            <v>9230.7692307692305</v>
          </cell>
          <cell r="AJ273">
            <v>9230.7692307692305</v>
          </cell>
          <cell r="AK273">
            <v>9230.7692307692305</v>
          </cell>
          <cell r="AL273">
            <v>9230.7692307692305</v>
          </cell>
          <cell r="AM273">
            <v>9230.7692307692305</v>
          </cell>
          <cell r="AN273">
            <v>9230.7692307692305</v>
          </cell>
          <cell r="AO273">
            <v>9230.7692307692305</v>
          </cell>
          <cell r="AP273">
            <v>120000.00000000003</v>
          </cell>
          <cell r="AQ273"/>
          <cell r="AS273">
            <v>0</v>
          </cell>
          <cell r="AT273"/>
          <cell r="AU273"/>
          <cell r="AV273"/>
          <cell r="AW273"/>
          <cell r="AX273"/>
          <cell r="AY273"/>
          <cell r="AZ273"/>
          <cell r="BA273"/>
          <cell r="BB273"/>
          <cell r="BC273"/>
          <cell r="BD273"/>
          <cell r="BE273"/>
          <cell r="BF273">
            <v>0</v>
          </cell>
          <cell r="BG273"/>
          <cell r="BH273"/>
          <cell r="BI273">
            <v>1015822</v>
          </cell>
          <cell r="BJ273">
            <v>161046</v>
          </cell>
          <cell r="BK273">
            <v>77707</v>
          </cell>
          <cell r="BL273">
            <v>77707</v>
          </cell>
          <cell r="BM273">
            <v>77707</v>
          </cell>
          <cell r="BN273">
            <v>77707</v>
          </cell>
          <cell r="BO273">
            <v>77707</v>
          </cell>
          <cell r="BP273">
            <v>77707</v>
          </cell>
          <cell r="BQ273">
            <v>77707</v>
          </cell>
          <cell r="BR273">
            <v>77707</v>
          </cell>
          <cell r="BS273">
            <v>77707</v>
          </cell>
          <cell r="BT273">
            <v>77707</v>
          </cell>
          <cell r="BU273">
            <v>77707</v>
          </cell>
          <cell r="BV273">
            <v>1015823</v>
          </cell>
        </row>
        <row r="274">
          <cell r="B274">
            <v>508</v>
          </cell>
          <cell r="C274">
            <v>0</v>
          </cell>
          <cell r="D274" t="str">
            <v>Trinity CEVAP School</v>
          </cell>
          <cell r="F274" t="str">
            <v>198045/1</v>
          </cell>
          <cell r="G274"/>
          <cell r="H274"/>
          <cell r="I274">
            <v>705022.07927510783</v>
          </cell>
          <cell r="J274">
            <v>108464.93527309351</v>
          </cell>
          <cell r="K274">
            <v>54232.467636546753</v>
          </cell>
          <cell r="L274">
            <v>54232.467636546753</v>
          </cell>
          <cell r="M274">
            <v>54232.467636546753</v>
          </cell>
          <cell r="N274">
            <v>54232.467636546753</v>
          </cell>
          <cell r="O274">
            <v>54232.467636546753</v>
          </cell>
          <cell r="P274">
            <v>54232.467636546753</v>
          </cell>
          <cell r="Q274">
            <v>54232.467636546753</v>
          </cell>
          <cell r="R274">
            <v>54232.467636546753</v>
          </cell>
          <cell r="S274">
            <v>54232.467636546753</v>
          </cell>
          <cell r="T274">
            <v>54232.467636546753</v>
          </cell>
          <cell r="U274">
            <v>54232.467636546753</v>
          </cell>
          <cell r="V274">
            <v>705022.07927510759</v>
          </cell>
          <cell r="W274"/>
          <cell r="X274"/>
          <cell r="Y274">
            <v>0</v>
          </cell>
          <cell r="AC274">
            <v>0</v>
          </cell>
          <cell r="AD274"/>
          <cell r="AE274"/>
          <cell r="AF274"/>
          <cell r="AG274"/>
          <cell r="AH274"/>
          <cell r="AI274"/>
          <cell r="AJ274"/>
          <cell r="AK274"/>
          <cell r="AL274"/>
          <cell r="AM274"/>
          <cell r="AN274"/>
          <cell r="AO274"/>
          <cell r="AP274"/>
          <cell r="AQ274"/>
          <cell r="AS274">
            <v>0</v>
          </cell>
          <cell r="AT274"/>
          <cell r="AU274"/>
          <cell r="AV274"/>
          <cell r="AW274"/>
          <cell r="AX274"/>
          <cell r="AY274"/>
          <cell r="AZ274"/>
          <cell r="BA274"/>
          <cell r="BB274"/>
          <cell r="BC274"/>
          <cell r="BD274"/>
          <cell r="BE274"/>
          <cell r="BF274">
            <v>0</v>
          </cell>
          <cell r="BG274"/>
          <cell r="BH274"/>
          <cell r="BI274">
            <v>705022</v>
          </cell>
          <cell r="BJ274">
            <v>109709</v>
          </cell>
          <cell r="BK274">
            <v>54119</v>
          </cell>
          <cell r="BL274">
            <v>54119</v>
          </cell>
          <cell r="BM274">
            <v>54119</v>
          </cell>
          <cell r="BN274">
            <v>54119</v>
          </cell>
          <cell r="BO274">
            <v>54119</v>
          </cell>
          <cell r="BP274">
            <v>54119</v>
          </cell>
          <cell r="BQ274">
            <v>54119</v>
          </cell>
          <cell r="BR274">
            <v>54119</v>
          </cell>
          <cell r="BS274">
            <v>54119</v>
          </cell>
          <cell r="BT274">
            <v>54119</v>
          </cell>
          <cell r="BU274">
            <v>54119</v>
          </cell>
          <cell r="BV274">
            <v>705018</v>
          </cell>
        </row>
        <row r="275">
          <cell r="B275">
            <v>509</v>
          </cell>
          <cell r="C275">
            <v>0</v>
          </cell>
          <cell r="D275" t="str">
            <v>St Joseph's Roman Catholic Primary School</v>
          </cell>
          <cell r="E275" t="str">
            <v>St Eds &amp; St Joe's</v>
          </cell>
          <cell r="F275" t="str">
            <v>83067/1</v>
          </cell>
          <cell r="I275">
            <v>745479.85503140383</v>
          </cell>
          <cell r="J275"/>
          <cell r="K275"/>
          <cell r="L275"/>
          <cell r="M275"/>
          <cell r="N275"/>
          <cell r="O275"/>
          <cell r="P275"/>
          <cell r="Q275"/>
          <cell r="R275"/>
          <cell r="S275"/>
          <cell r="T275"/>
          <cell r="U275"/>
          <cell r="V275"/>
          <cell r="W275"/>
          <cell r="X275"/>
          <cell r="Y275"/>
          <cell r="AC275">
            <v>0</v>
          </cell>
          <cell r="AD275"/>
          <cell r="AE275"/>
          <cell r="AF275"/>
          <cell r="AG275"/>
          <cell r="AH275"/>
          <cell r="AI275"/>
          <cell r="AJ275"/>
          <cell r="AK275"/>
          <cell r="AL275"/>
          <cell r="AM275"/>
          <cell r="AN275"/>
          <cell r="AO275"/>
          <cell r="AP275"/>
          <cell r="AQ275"/>
          <cell r="AS275">
            <v>0</v>
          </cell>
          <cell r="AT275"/>
          <cell r="AU275"/>
          <cell r="AV275"/>
          <cell r="AW275"/>
          <cell r="AX275"/>
          <cell r="AY275"/>
          <cell r="AZ275"/>
          <cell r="BA275"/>
          <cell r="BB275"/>
          <cell r="BC275"/>
          <cell r="BD275"/>
          <cell r="BE275"/>
          <cell r="BF275">
            <v>0</v>
          </cell>
          <cell r="BH275"/>
          <cell r="BI275"/>
          <cell r="BJ275">
            <v>0</v>
          </cell>
          <cell r="BK275">
            <v>0</v>
          </cell>
          <cell r="BL275">
            <v>0</v>
          </cell>
          <cell r="BM275">
            <v>0</v>
          </cell>
          <cell r="BN275">
            <v>0</v>
          </cell>
          <cell r="BO275">
            <v>0</v>
          </cell>
          <cell r="BP275">
            <v>0</v>
          </cell>
          <cell r="BQ275">
            <v>0</v>
          </cell>
          <cell r="BR275">
            <v>0</v>
          </cell>
          <cell r="BS275">
            <v>0</v>
          </cell>
          <cell r="BT275">
            <v>0</v>
          </cell>
          <cell r="BU275">
            <v>0</v>
          </cell>
          <cell r="BV275">
            <v>0</v>
          </cell>
        </row>
        <row r="276">
          <cell r="B276">
            <v>511</v>
          </cell>
          <cell r="C276" t="str">
            <v>ACADEMY</v>
          </cell>
          <cell r="D276" t="str">
            <v>Tudor CEVCP School</v>
          </cell>
          <cell r="I276">
            <v>940925.71519322705</v>
          </cell>
          <cell r="J276"/>
          <cell r="K276"/>
          <cell r="L276"/>
          <cell r="M276"/>
          <cell r="N276"/>
          <cell r="O276"/>
          <cell r="P276"/>
          <cell r="Q276"/>
          <cell r="R276"/>
          <cell r="S276"/>
          <cell r="T276"/>
          <cell r="U276"/>
          <cell r="V276">
            <v>0</v>
          </cell>
          <cell r="W276"/>
          <cell r="X276"/>
          <cell r="Y276">
            <v>940925.71519322705</v>
          </cell>
          <cell r="AC276">
            <v>0</v>
          </cell>
          <cell r="AD276"/>
          <cell r="AE276"/>
          <cell r="AF276"/>
          <cell r="AG276"/>
          <cell r="AH276"/>
          <cell r="AI276"/>
          <cell r="AJ276"/>
          <cell r="AK276"/>
          <cell r="AL276"/>
          <cell r="AM276"/>
          <cell r="AN276"/>
          <cell r="AO276"/>
          <cell r="AP276">
            <v>0</v>
          </cell>
          <cell r="AQ276"/>
          <cell r="AS276">
            <v>0</v>
          </cell>
          <cell r="AT276"/>
          <cell r="AU276"/>
          <cell r="AV276"/>
          <cell r="AW276"/>
          <cell r="AX276"/>
          <cell r="AY276"/>
          <cell r="AZ276"/>
          <cell r="BA276"/>
          <cell r="BB276"/>
          <cell r="BC276"/>
          <cell r="BD276"/>
          <cell r="BE276"/>
          <cell r="BF276">
            <v>0</v>
          </cell>
          <cell r="BH276"/>
          <cell r="BI276">
            <v>940926</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row>
        <row r="277">
          <cell r="B277">
            <v>512</v>
          </cell>
          <cell r="C277" t="str">
            <v>ACADEMY</v>
          </cell>
          <cell r="D277" t="str">
            <v>Woodhall Community Primary School</v>
          </cell>
          <cell r="G277"/>
          <cell r="H277"/>
          <cell r="I277">
            <v>1554468.458557439</v>
          </cell>
          <cell r="J277"/>
          <cell r="K277"/>
          <cell r="L277"/>
          <cell r="M277"/>
          <cell r="N277"/>
          <cell r="O277"/>
          <cell r="P277"/>
          <cell r="Q277"/>
          <cell r="R277"/>
          <cell r="S277"/>
          <cell r="T277"/>
          <cell r="U277"/>
          <cell r="V277">
            <v>0</v>
          </cell>
          <cell r="W277"/>
          <cell r="X277"/>
          <cell r="Y277">
            <v>1554468.458557439</v>
          </cell>
          <cell r="AC277">
            <v>0</v>
          </cell>
          <cell r="AD277"/>
          <cell r="AE277"/>
          <cell r="AF277"/>
          <cell r="AG277"/>
          <cell r="AH277"/>
          <cell r="AI277"/>
          <cell r="AJ277"/>
          <cell r="AK277"/>
          <cell r="AL277"/>
          <cell r="AM277"/>
          <cell r="AN277"/>
          <cell r="AO277"/>
          <cell r="AP277">
            <v>0</v>
          </cell>
          <cell r="AQ277"/>
          <cell r="AS277">
            <v>0</v>
          </cell>
          <cell r="AT277"/>
          <cell r="AU277"/>
          <cell r="AV277"/>
          <cell r="AW277"/>
          <cell r="AX277"/>
          <cell r="AY277"/>
          <cell r="AZ277"/>
          <cell r="BA277"/>
          <cell r="BB277"/>
          <cell r="BC277"/>
          <cell r="BD277"/>
          <cell r="BE277"/>
          <cell r="BF277">
            <v>0</v>
          </cell>
          <cell r="BG277"/>
          <cell r="BH277"/>
          <cell r="BI277">
            <v>1554468</v>
          </cell>
          <cell r="BJ277">
            <v>0</v>
          </cell>
          <cell r="BK277">
            <v>0</v>
          </cell>
          <cell r="BL277">
            <v>0</v>
          </cell>
          <cell r="BM277">
            <v>0</v>
          </cell>
          <cell r="BN277">
            <v>0</v>
          </cell>
          <cell r="BO277">
            <v>0</v>
          </cell>
          <cell r="BP277">
            <v>0</v>
          </cell>
          <cell r="BQ277">
            <v>0</v>
          </cell>
          <cell r="BR277">
            <v>0</v>
          </cell>
          <cell r="BS277">
            <v>0</v>
          </cell>
          <cell r="BT277">
            <v>0</v>
          </cell>
          <cell r="BU277">
            <v>0</v>
          </cell>
          <cell r="BV277">
            <v>0</v>
          </cell>
        </row>
        <row r="278">
          <cell r="B278">
            <v>513</v>
          </cell>
          <cell r="C278">
            <v>0</v>
          </cell>
          <cell r="D278" t="str">
            <v>Thurlow CEVCP School</v>
          </cell>
          <cell r="E278" t="str">
            <v>Hundon &amp; Thurlow</v>
          </cell>
          <cell r="F278" t="str">
            <v>83068/1</v>
          </cell>
          <cell r="I278">
            <v>427621.94987709675</v>
          </cell>
          <cell r="J278"/>
          <cell r="K278"/>
          <cell r="L278"/>
          <cell r="M278"/>
          <cell r="N278"/>
          <cell r="O278"/>
          <cell r="P278"/>
          <cell r="Q278"/>
          <cell r="R278"/>
          <cell r="S278"/>
          <cell r="T278"/>
          <cell r="U278"/>
          <cell r="V278"/>
          <cell r="W278"/>
          <cell r="X278"/>
          <cell r="Y278"/>
          <cell r="AC278">
            <v>0</v>
          </cell>
          <cell r="AD278"/>
          <cell r="AE278"/>
          <cell r="AF278"/>
          <cell r="AG278"/>
          <cell r="AH278"/>
          <cell r="AI278"/>
          <cell r="AJ278"/>
          <cell r="AK278"/>
          <cell r="AL278"/>
          <cell r="AM278"/>
          <cell r="AN278"/>
          <cell r="AO278"/>
          <cell r="AP278"/>
          <cell r="AQ278"/>
          <cell r="AS278">
            <v>0</v>
          </cell>
          <cell r="AT278"/>
          <cell r="AU278"/>
          <cell r="AV278"/>
          <cell r="AW278"/>
          <cell r="AX278"/>
          <cell r="AY278"/>
          <cell r="AZ278"/>
          <cell r="BA278"/>
          <cell r="BB278"/>
          <cell r="BC278"/>
          <cell r="BD278"/>
          <cell r="BE278"/>
          <cell r="BF278">
            <v>0</v>
          </cell>
          <cell r="BH278"/>
          <cell r="BI278"/>
          <cell r="BJ278">
            <v>0</v>
          </cell>
          <cell r="BK278">
            <v>0</v>
          </cell>
          <cell r="BL278">
            <v>0</v>
          </cell>
          <cell r="BM278">
            <v>0</v>
          </cell>
          <cell r="BN278">
            <v>0</v>
          </cell>
          <cell r="BO278">
            <v>0</v>
          </cell>
          <cell r="BP278">
            <v>0</v>
          </cell>
          <cell r="BQ278">
            <v>0</v>
          </cell>
          <cell r="BR278">
            <v>0</v>
          </cell>
          <cell r="BS278">
            <v>0</v>
          </cell>
          <cell r="BT278">
            <v>0</v>
          </cell>
          <cell r="BU278">
            <v>0</v>
          </cell>
          <cell r="BV278">
            <v>0</v>
          </cell>
        </row>
        <row r="279">
          <cell r="B279">
            <v>514</v>
          </cell>
          <cell r="C279" t="str">
            <v>ACADEMY</v>
          </cell>
          <cell r="D279" t="str">
            <v>Thurston CEVCP School</v>
          </cell>
          <cell r="I279">
            <v>1057720</v>
          </cell>
          <cell r="J279"/>
          <cell r="K279"/>
          <cell r="L279"/>
          <cell r="M279"/>
          <cell r="N279"/>
          <cell r="O279"/>
          <cell r="P279"/>
          <cell r="Q279"/>
          <cell r="R279"/>
          <cell r="S279"/>
          <cell r="T279"/>
          <cell r="U279"/>
          <cell r="V279">
            <v>0</v>
          </cell>
          <cell r="W279"/>
          <cell r="X279"/>
          <cell r="Y279">
            <v>1057720</v>
          </cell>
          <cell r="AC279">
            <v>0</v>
          </cell>
          <cell r="AD279"/>
          <cell r="AE279"/>
          <cell r="AF279"/>
          <cell r="AG279"/>
          <cell r="AH279"/>
          <cell r="AI279"/>
          <cell r="AJ279"/>
          <cell r="AK279"/>
          <cell r="AL279"/>
          <cell r="AM279"/>
          <cell r="AN279"/>
          <cell r="AO279"/>
          <cell r="AP279">
            <v>0</v>
          </cell>
          <cell r="AQ279"/>
          <cell r="AS279">
            <v>0</v>
          </cell>
          <cell r="AT279"/>
          <cell r="AU279"/>
          <cell r="AV279"/>
          <cell r="AW279"/>
          <cell r="AX279"/>
          <cell r="AY279"/>
          <cell r="AZ279"/>
          <cell r="BA279"/>
          <cell r="BB279"/>
          <cell r="BC279"/>
          <cell r="BD279"/>
          <cell r="BE279"/>
          <cell r="BF279">
            <v>0</v>
          </cell>
          <cell r="BH279"/>
          <cell r="BI279">
            <v>1057720</v>
          </cell>
          <cell r="BJ279">
            <v>0</v>
          </cell>
          <cell r="BK279">
            <v>0</v>
          </cell>
          <cell r="BL279">
            <v>0</v>
          </cell>
          <cell r="BM279">
            <v>0</v>
          </cell>
          <cell r="BN279">
            <v>0</v>
          </cell>
          <cell r="BO279">
            <v>0</v>
          </cell>
          <cell r="BP279">
            <v>0</v>
          </cell>
          <cell r="BQ279">
            <v>0</v>
          </cell>
          <cell r="BR279">
            <v>0</v>
          </cell>
          <cell r="BS279">
            <v>0</v>
          </cell>
          <cell r="BT279">
            <v>0</v>
          </cell>
          <cell r="BU279">
            <v>0</v>
          </cell>
          <cell r="BV279">
            <v>0</v>
          </cell>
        </row>
        <row r="280">
          <cell r="B280">
            <v>515</v>
          </cell>
          <cell r="C280" t="str">
            <v>ACADEMY</v>
          </cell>
          <cell r="D280" t="str">
            <v>St Christopher's CEVCP School</v>
          </cell>
          <cell r="G280"/>
          <cell r="H280"/>
          <cell r="I280">
            <v>1475690</v>
          </cell>
          <cell r="J280"/>
          <cell r="K280"/>
          <cell r="L280"/>
          <cell r="M280"/>
          <cell r="N280"/>
          <cell r="O280"/>
          <cell r="P280"/>
          <cell r="Q280"/>
          <cell r="R280"/>
          <cell r="S280"/>
          <cell r="T280"/>
          <cell r="U280"/>
          <cell r="V280">
            <v>0</v>
          </cell>
          <cell r="W280"/>
          <cell r="X280"/>
          <cell r="Y280">
            <v>1475690</v>
          </cell>
          <cell r="AC280">
            <v>0</v>
          </cell>
          <cell r="AD280"/>
          <cell r="AE280"/>
          <cell r="AF280"/>
          <cell r="AG280"/>
          <cell r="AH280"/>
          <cell r="AI280"/>
          <cell r="AJ280"/>
          <cell r="AK280"/>
          <cell r="AL280"/>
          <cell r="AM280"/>
          <cell r="AN280"/>
          <cell r="AO280"/>
          <cell r="AP280">
            <v>0</v>
          </cell>
          <cell r="AQ280"/>
          <cell r="AS280">
            <v>0</v>
          </cell>
          <cell r="AT280"/>
          <cell r="AU280"/>
          <cell r="AV280"/>
          <cell r="AW280"/>
          <cell r="AX280"/>
          <cell r="AY280"/>
          <cell r="AZ280"/>
          <cell r="BA280"/>
          <cell r="BB280"/>
          <cell r="BC280"/>
          <cell r="BD280"/>
          <cell r="BE280"/>
          <cell r="BF280">
            <v>0</v>
          </cell>
          <cell r="BG280"/>
          <cell r="BH280"/>
          <cell r="BI280">
            <v>1475690</v>
          </cell>
          <cell r="BJ280">
            <v>0</v>
          </cell>
          <cell r="BK280">
            <v>0</v>
          </cell>
          <cell r="BL280">
            <v>0</v>
          </cell>
          <cell r="BM280">
            <v>0</v>
          </cell>
          <cell r="BN280">
            <v>0</v>
          </cell>
          <cell r="BO280">
            <v>0</v>
          </cell>
          <cell r="BP280">
            <v>0</v>
          </cell>
          <cell r="BQ280">
            <v>0</v>
          </cell>
          <cell r="BR280">
            <v>0</v>
          </cell>
          <cell r="BS280">
            <v>0</v>
          </cell>
          <cell r="BT280">
            <v>0</v>
          </cell>
          <cell r="BU280">
            <v>0</v>
          </cell>
          <cell r="BV280">
            <v>0</v>
          </cell>
        </row>
        <row r="281">
          <cell r="B281">
            <v>517</v>
          </cell>
          <cell r="C281">
            <v>0</v>
          </cell>
          <cell r="D281" t="str">
            <v>Walsham-le-Willows CEVCP School</v>
          </cell>
          <cell r="F281" t="str">
            <v>94163/1</v>
          </cell>
          <cell r="G281"/>
          <cell r="H281"/>
          <cell r="I281">
            <v>598233.23451284226</v>
          </cell>
          <cell r="J281">
            <v>92035.88223274496</v>
          </cell>
          <cell r="K281">
            <v>46017.94111637248</v>
          </cell>
          <cell r="L281">
            <v>46017.94111637248</v>
          </cell>
          <cell r="M281">
            <v>46017.94111637248</v>
          </cell>
          <cell r="N281">
            <v>46017.94111637248</v>
          </cell>
          <cell r="O281">
            <v>46017.94111637248</v>
          </cell>
          <cell r="P281">
            <v>46017.94111637248</v>
          </cell>
          <cell r="Q281">
            <v>46017.94111637248</v>
          </cell>
          <cell r="R281">
            <v>46017.94111637248</v>
          </cell>
          <cell r="S281">
            <v>46017.94111637248</v>
          </cell>
          <cell r="T281">
            <v>46017.94111637248</v>
          </cell>
          <cell r="U281">
            <v>46017.94111637248</v>
          </cell>
          <cell r="V281">
            <v>598233.23451284226</v>
          </cell>
          <cell r="W281"/>
          <cell r="X281"/>
          <cell r="Y281">
            <v>0</v>
          </cell>
          <cell r="AC281">
            <v>0</v>
          </cell>
          <cell r="AD281"/>
          <cell r="AE281"/>
          <cell r="AF281"/>
          <cell r="AG281"/>
          <cell r="AH281"/>
          <cell r="AI281"/>
          <cell r="AJ281"/>
          <cell r="AK281"/>
          <cell r="AL281"/>
          <cell r="AM281"/>
          <cell r="AN281"/>
          <cell r="AO281"/>
          <cell r="AP281"/>
          <cell r="AQ281"/>
          <cell r="AS281">
            <v>0</v>
          </cell>
          <cell r="AT281"/>
          <cell r="AU281"/>
          <cell r="AV281"/>
          <cell r="AW281"/>
          <cell r="AX281"/>
          <cell r="AY281"/>
          <cell r="AZ281"/>
          <cell r="BA281"/>
          <cell r="BB281"/>
          <cell r="BC281"/>
          <cell r="BD281"/>
          <cell r="BE281"/>
          <cell r="BF281">
            <v>0</v>
          </cell>
          <cell r="BG281"/>
          <cell r="BH281"/>
          <cell r="BI281">
            <v>598233</v>
          </cell>
          <cell r="BJ281">
            <v>93782</v>
          </cell>
          <cell r="BK281">
            <v>45859</v>
          </cell>
          <cell r="BL281">
            <v>45859</v>
          </cell>
          <cell r="BM281">
            <v>45859</v>
          </cell>
          <cell r="BN281">
            <v>45859</v>
          </cell>
          <cell r="BO281">
            <v>45859</v>
          </cell>
          <cell r="BP281">
            <v>45859</v>
          </cell>
          <cell r="BQ281">
            <v>45859</v>
          </cell>
          <cell r="BR281">
            <v>45859</v>
          </cell>
          <cell r="BS281">
            <v>45859</v>
          </cell>
          <cell r="BT281">
            <v>45859</v>
          </cell>
          <cell r="BU281">
            <v>45859</v>
          </cell>
          <cell r="BV281">
            <v>598231</v>
          </cell>
        </row>
        <row r="282">
          <cell r="B282">
            <v>521</v>
          </cell>
          <cell r="C282" t="str">
            <v>ACADEMY</v>
          </cell>
          <cell r="D282" t="str">
            <v>Wickhambrook Community Primary School</v>
          </cell>
          <cell r="G282"/>
          <cell r="H282"/>
          <cell r="I282">
            <v>806085</v>
          </cell>
          <cell r="J282"/>
          <cell r="K282"/>
          <cell r="L282"/>
          <cell r="M282"/>
          <cell r="N282"/>
          <cell r="O282"/>
          <cell r="P282"/>
          <cell r="Q282"/>
          <cell r="R282"/>
          <cell r="S282"/>
          <cell r="T282"/>
          <cell r="U282"/>
          <cell r="V282">
            <v>0</v>
          </cell>
          <cell r="W282"/>
          <cell r="X282"/>
          <cell r="Y282">
            <v>806085</v>
          </cell>
          <cell r="AC282">
            <v>0</v>
          </cell>
          <cell r="AD282"/>
          <cell r="AE282"/>
          <cell r="AF282"/>
          <cell r="AG282"/>
          <cell r="AH282"/>
          <cell r="AI282"/>
          <cell r="AJ282"/>
          <cell r="AK282"/>
          <cell r="AL282"/>
          <cell r="AM282"/>
          <cell r="AN282"/>
          <cell r="AO282"/>
          <cell r="AP282">
            <v>0</v>
          </cell>
          <cell r="AQ282"/>
          <cell r="AS282">
            <v>0</v>
          </cell>
          <cell r="AT282"/>
          <cell r="AU282"/>
          <cell r="AV282"/>
          <cell r="AW282"/>
          <cell r="AX282"/>
          <cell r="AY282"/>
          <cell r="AZ282"/>
          <cell r="BA282"/>
          <cell r="BB282"/>
          <cell r="BC282"/>
          <cell r="BD282"/>
          <cell r="BE282"/>
          <cell r="BF282">
            <v>0</v>
          </cell>
          <cell r="BH282"/>
          <cell r="BI282">
            <v>806085</v>
          </cell>
          <cell r="BJ282">
            <v>0</v>
          </cell>
          <cell r="BK282">
            <v>0</v>
          </cell>
          <cell r="BL282">
            <v>0</v>
          </cell>
          <cell r="BM282">
            <v>0</v>
          </cell>
          <cell r="BN282">
            <v>0</v>
          </cell>
          <cell r="BO282">
            <v>0</v>
          </cell>
          <cell r="BP282">
            <v>0</v>
          </cell>
          <cell r="BQ282">
            <v>0</v>
          </cell>
          <cell r="BR282">
            <v>0</v>
          </cell>
          <cell r="BS282">
            <v>0</v>
          </cell>
          <cell r="BT282">
            <v>0</v>
          </cell>
          <cell r="BU282">
            <v>0</v>
          </cell>
          <cell r="BV282">
            <v>0</v>
          </cell>
        </row>
        <row r="283">
          <cell r="B283">
            <v>522</v>
          </cell>
          <cell r="C283" t="str">
            <v>ACADEMY</v>
          </cell>
          <cell r="D283" t="str">
            <v>Woolpit Community Primary School</v>
          </cell>
          <cell r="I283">
            <v>595409.2916517558</v>
          </cell>
          <cell r="J283"/>
          <cell r="K283"/>
          <cell r="L283"/>
          <cell r="M283"/>
          <cell r="N283"/>
          <cell r="O283"/>
          <cell r="P283"/>
          <cell r="Q283"/>
          <cell r="R283"/>
          <cell r="S283"/>
          <cell r="T283"/>
          <cell r="U283"/>
          <cell r="V283">
            <v>0</v>
          </cell>
          <cell r="W283"/>
          <cell r="X283"/>
          <cell r="Y283">
            <v>595409.2916517558</v>
          </cell>
          <cell r="AC283">
            <v>0</v>
          </cell>
          <cell r="AD283"/>
          <cell r="AE283"/>
          <cell r="AF283"/>
          <cell r="AG283"/>
          <cell r="AH283"/>
          <cell r="AI283"/>
          <cell r="AJ283"/>
          <cell r="AK283"/>
          <cell r="AL283"/>
          <cell r="AM283"/>
          <cell r="AN283"/>
          <cell r="AO283"/>
          <cell r="AP283">
            <v>0</v>
          </cell>
          <cell r="AQ283"/>
          <cell r="AS283">
            <v>0</v>
          </cell>
          <cell r="AT283"/>
          <cell r="AU283"/>
          <cell r="AV283"/>
          <cell r="AW283"/>
          <cell r="AX283"/>
          <cell r="AY283"/>
          <cell r="AZ283"/>
          <cell r="BA283"/>
          <cell r="BB283"/>
          <cell r="BC283"/>
          <cell r="BD283"/>
          <cell r="BE283"/>
          <cell r="BF283">
            <v>0</v>
          </cell>
          <cell r="BH283"/>
          <cell r="BI283">
            <v>595409</v>
          </cell>
          <cell r="BJ283">
            <v>0</v>
          </cell>
          <cell r="BK283">
            <v>0</v>
          </cell>
          <cell r="BL283">
            <v>0</v>
          </cell>
          <cell r="BM283">
            <v>0</v>
          </cell>
          <cell r="BN283">
            <v>0</v>
          </cell>
          <cell r="BO283">
            <v>0</v>
          </cell>
          <cell r="BP283">
            <v>0</v>
          </cell>
          <cell r="BQ283">
            <v>0</v>
          </cell>
          <cell r="BR283">
            <v>0</v>
          </cell>
          <cell r="BS283">
            <v>0</v>
          </cell>
          <cell r="BT283">
            <v>0</v>
          </cell>
          <cell r="BU283">
            <v>0</v>
          </cell>
          <cell r="BV283">
            <v>0</v>
          </cell>
        </row>
        <row r="284">
          <cell r="B284">
            <v>523</v>
          </cell>
          <cell r="C284" t="str">
            <v>ACADEMY</v>
          </cell>
          <cell r="D284" t="str">
            <v>Grace Cook Primary School</v>
          </cell>
          <cell r="I284">
            <v>220972.85776889179</v>
          </cell>
          <cell r="J284"/>
          <cell r="K284"/>
          <cell r="L284"/>
          <cell r="M284"/>
          <cell r="N284"/>
          <cell r="O284"/>
          <cell r="P284"/>
          <cell r="Q284"/>
          <cell r="R284"/>
          <cell r="S284"/>
          <cell r="T284"/>
          <cell r="U284"/>
          <cell r="V284"/>
          <cell r="W284"/>
          <cell r="X284"/>
          <cell r="Y284">
            <v>220972.85776889179</v>
          </cell>
          <cell r="AC284">
            <v>0</v>
          </cell>
          <cell r="AD284"/>
          <cell r="AE284"/>
          <cell r="AF284"/>
          <cell r="AG284"/>
          <cell r="AH284"/>
          <cell r="AI284"/>
          <cell r="AJ284"/>
          <cell r="AK284"/>
          <cell r="AL284"/>
          <cell r="AM284"/>
          <cell r="AN284"/>
          <cell r="AO284"/>
          <cell r="AP284"/>
          <cell r="AQ284"/>
          <cell r="AS284">
            <v>0</v>
          </cell>
          <cell r="AT284"/>
          <cell r="AU284"/>
          <cell r="AV284"/>
          <cell r="AW284"/>
          <cell r="AX284"/>
          <cell r="AY284"/>
          <cell r="AZ284"/>
          <cell r="BA284"/>
          <cell r="BB284"/>
          <cell r="BC284"/>
          <cell r="BD284"/>
          <cell r="BE284"/>
          <cell r="BF284"/>
          <cell r="BH284"/>
          <cell r="BI284">
            <v>220973</v>
          </cell>
          <cell r="BJ284">
            <v>0</v>
          </cell>
          <cell r="BK284">
            <v>0</v>
          </cell>
          <cell r="BL284">
            <v>0</v>
          </cell>
          <cell r="BM284">
            <v>0</v>
          </cell>
          <cell r="BN284">
            <v>0</v>
          </cell>
          <cell r="BO284">
            <v>0</v>
          </cell>
          <cell r="BP284">
            <v>0</v>
          </cell>
          <cell r="BQ284">
            <v>0</v>
          </cell>
          <cell r="BR284">
            <v>0</v>
          </cell>
          <cell r="BS284">
            <v>0</v>
          </cell>
          <cell r="BT284">
            <v>0</v>
          </cell>
          <cell r="BU284">
            <v>0</v>
          </cell>
          <cell r="BV284"/>
        </row>
        <row r="285">
          <cell r="B285">
            <v>525</v>
          </cell>
          <cell r="C285" t="str">
            <v>ACADEMY</v>
          </cell>
          <cell r="D285" t="str">
            <v>The Pines (formerly Red Lodge Primary School)</v>
          </cell>
          <cell r="I285">
            <v>1011440.0073601388</v>
          </cell>
          <cell r="J285"/>
          <cell r="K285"/>
          <cell r="L285"/>
          <cell r="M285"/>
          <cell r="N285"/>
          <cell r="O285"/>
          <cell r="P285"/>
          <cell r="Q285"/>
          <cell r="R285"/>
          <cell r="S285"/>
          <cell r="T285"/>
          <cell r="U285"/>
          <cell r="V285"/>
          <cell r="W285"/>
          <cell r="X285"/>
          <cell r="Y285">
            <v>1011440.0073601388</v>
          </cell>
          <cell r="AC285">
            <v>0</v>
          </cell>
          <cell r="AD285"/>
          <cell r="AE285"/>
          <cell r="AF285"/>
          <cell r="AG285"/>
          <cell r="AH285"/>
          <cell r="AI285"/>
          <cell r="AJ285"/>
          <cell r="AK285"/>
          <cell r="AL285"/>
          <cell r="AM285"/>
          <cell r="AN285"/>
          <cell r="AO285"/>
          <cell r="AP285"/>
          <cell r="AQ285"/>
          <cell r="AS285">
            <v>0</v>
          </cell>
          <cell r="AT285"/>
          <cell r="AU285"/>
          <cell r="AV285"/>
          <cell r="AW285"/>
          <cell r="AX285"/>
          <cell r="AY285"/>
          <cell r="AZ285"/>
          <cell r="BA285"/>
          <cell r="BB285"/>
          <cell r="BC285"/>
          <cell r="BD285"/>
          <cell r="BE285"/>
          <cell r="BF285">
            <v>0</v>
          </cell>
          <cell r="BH285"/>
          <cell r="BI285">
            <v>1011440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row>
        <row r="286">
          <cell r="B286">
            <v>527</v>
          </cell>
          <cell r="C286" t="str">
            <v>ACADEMY</v>
          </cell>
          <cell r="D286" t="str">
            <v>Horringer Court Middle School</v>
          </cell>
          <cell r="I286">
            <v>1475865.3859157539</v>
          </cell>
          <cell r="J286"/>
          <cell r="K286"/>
          <cell r="L286"/>
          <cell r="M286"/>
          <cell r="N286"/>
          <cell r="O286"/>
          <cell r="P286"/>
          <cell r="Q286"/>
          <cell r="R286"/>
          <cell r="S286"/>
          <cell r="T286"/>
          <cell r="U286"/>
          <cell r="V286">
            <v>0</v>
          </cell>
          <cell r="W286"/>
          <cell r="X286"/>
          <cell r="Y286">
            <v>1475865.3859157539</v>
          </cell>
          <cell r="AC286">
            <v>0</v>
          </cell>
          <cell r="AD286"/>
          <cell r="AE286"/>
          <cell r="AF286"/>
          <cell r="AG286"/>
          <cell r="AH286"/>
          <cell r="AI286"/>
          <cell r="AJ286"/>
          <cell r="AK286"/>
          <cell r="AL286"/>
          <cell r="AM286"/>
          <cell r="AN286"/>
          <cell r="AO286"/>
          <cell r="AP286">
            <v>0</v>
          </cell>
          <cell r="AQ286"/>
          <cell r="AS286">
            <v>0</v>
          </cell>
          <cell r="AT286"/>
          <cell r="AU286"/>
          <cell r="AV286"/>
          <cell r="AW286"/>
          <cell r="AX286"/>
          <cell r="AY286"/>
          <cell r="AZ286"/>
          <cell r="BA286"/>
          <cell r="BB286"/>
          <cell r="BC286"/>
          <cell r="BD286"/>
          <cell r="BE286"/>
          <cell r="BF286">
            <v>0</v>
          </cell>
          <cell r="BH286"/>
          <cell r="BI286">
            <v>1475865</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row>
        <row r="287">
          <cell r="B287">
            <v>531</v>
          </cell>
          <cell r="C287" t="str">
            <v>ACADEMY</v>
          </cell>
          <cell r="D287" t="str">
            <v>Westley Middle School</v>
          </cell>
          <cell r="I287">
            <v>2124423.0051185102</v>
          </cell>
          <cell r="J287"/>
          <cell r="K287"/>
          <cell r="L287"/>
          <cell r="M287"/>
          <cell r="N287"/>
          <cell r="O287"/>
          <cell r="P287"/>
          <cell r="Q287"/>
          <cell r="R287"/>
          <cell r="S287"/>
          <cell r="T287"/>
          <cell r="U287"/>
          <cell r="V287">
            <v>0</v>
          </cell>
          <cell r="W287"/>
          <cell r="X287"/>
          <cell r="Y287">
            <v>2124423.0051185102</v>
          </cell>
          <cell r="AC287">
            <v>0</v>
          </cell>
          <cell r="AD287"/>
          <cell r="AE287"/>
          <cell r="AF287"/>
          <cell r="AG287"/>
          <cell r="AH287"/>
          <cell r="AI287"/>
          <cell r="AJ287"/>
          <cell r="AK287"/>
          <cell r="AL287"/>
          <cell r="AM287"/>
          <cell r="AN287"/>
          <cell r="AO287"/>
          <cell r="AP287">
            <v>0</v>
          </cell>
          <cell r="AQ287"/>
          <cell r="AS287">
            <v>0</v>
          </cell>
          <cell r="AT287"/>
          <cell r="AU287"/>
          <cell r="AV287"/>
          <cell r="AW287"/>
          <cell r="AX287"/>
          <cell r="AY287"/>
          <cell r="AZ287"/>
          <cell r="BA287"/>
          <cell r="BB287"/>
          <cell r="BC287"/>
          <cell r="BD287"/>
          <cell r="BE287"/>
          <cell r="BF287">
            <v>0</v>
          </cell>
          <cell r="BH287"/>
          <cell r="BI287">
            <v>2124423</v>
          </cell>
          <cell r="BJ287">
            <v>0</v>
          </cell>
          <cell r="BK287">
            <v>0</v>
          </cell>
          <cell r="BL287">
            <v>0</v>
          </cell>
          <cell r="BM287">
            <v>0</v>
          </cell>
          <cell r="BN287">
            <v>0</v>
          </cell>
          <cell r="BO287">
            <v>0</v>
          </cell>
          <cell r="BP287">
            <v>0</v>
          </cell>
          <cell r="BQ287">
            <v>0</v>
          </cell>
          <cell r="BR287">
            <v>0</v>
          </cell>
          <cell r="BS287">
            <v>0</v>
          </cell>
          <cell r="BT287">
            <v>0</v>
          </cell>
          <cell r="BU287">
            <v>0</v>
          </cell>
          <cell r="BV287">
            <v>0</v>
          </cell>
        </row>
        <row r="288">
          <cell r="B288">
            <v>551</v>
          </cell>
          <cell r="C288" t="str">
            <v>ACADEMY</v>
          </cell>
          <cell r="D288" t="str">
            <v>County Upper School</v>
          </cell>
          <cell r="I288">
            <v>3647396.4014136977</v>
          </cell>
          <cell r="J288"/>
          <cell r="K288"/>
          <cell r="L288"/>
          <cell r="M288"/>
          <cell r="N288"/>
          <cell r="O288"/>
          <cell r="P288"/>
          <cell r="Q288"/>
          <cell r="R288"/>
          <cell r="S288"/>
          <cell r="T288"/>
          <cell r="U288"/>
          <cell r="V288">
            <v>0</v>
          </cell>
          <cell r="W288"/>
          <cell r="X288"/>
          <cell r="Y288">
            <v>3647396.4014136977</v>
          </cell>
          <cell r="AC288">
            <v>0</v>
          </cell>
          <cell r="AD288"/>
          <cell r="AE288"/>
          <cell r="AF288"/>
          <cell r="AG288"/>
          <cell r="AH288"/>
          <cell r="AI288"/>
          <cell r="AJ288"/>
          <cell r="AK288"/>
          <cell r="AL288"/>
          <cell r="AM288"/>
          <cell r="AN288"/>
          <cell r="AO288"/>
          <cell r="AP288">
            <v>0</v>
          </cell>
          <cell r="AQ288"/>
          <cell r="AS288">
            <v>0</v>
          </cell>
          <cell r="AT288"/>
          <cell r="AU288"/>
          <cell r="AV288"/>
          <cell r="AW288"/>
          <cell r="AX288"/>
          <cell r="AY288"/>
          <cell r="AZ288"/>
          <cell r="BA288"/>
          <cell r="BB288"/>
          <cell r="BC288"/>
          <cell r="BD288"/>
          <cell r="BE288"/>
          <cell r="BF288">
            <v>0</v>
          </cell>
          <cell r="BH288"/>
          <cell r="BI288">
            <v>3647396</v>
          </cell>
          <cell r="BJ288">
            <v>0</v>
          </cell>
          <cell r="BK288">
            <v>0</v>
          </cell>
          <cell r="BL288">
            <v>0</v>
          </cell>
          <cell r="BM288">
            <v>0</v>
          </cell>
          <cell r="BN288">
            <v>0</v>
          </cell>
          <cell r="BO288">
            <v>0</v>
          </cell>
          <cell r="BP288">
            <v>0</v>
          </cell>
          <cell r="BQ288">
            <v>0</v>
          </cell>
          <cell r="BR288">
            <v>0</v>
          </cell>
          <cell r="BS288">
            <v>0</v>
          </cell>
          <cell r="BT288">
            <v>0</v>
          </cell>
          <cell r="BU288">
            <v>0</v>
          </cell>
          <cell r="BV288">
            <v>0</v>
          </cell>
        </row>
        <row r="289">
          <cell r="B289">
            <v>552</v>
          </cell>
          <cell r="C289">
            <v>0</v>
          </cell>
          <cell r="D289" t="str">
            <v>King Edward VI CEVC Upper School</v>
          </cell>
          <cell r="F289" t="str">
            <v>3269/1</v>
          </cell>
          <cell r="I289">
            <v>6789094.4647998307</v>
          </cell>
          <cell r="J289">
            <v>1044476.0715076663</v>
          </cell>
          <cell r="K289">
            <v>522238.03575383313</v>
          </cell>
          <cell r="L289">
            <v>522238.03575383313</v>
          </cell>
          <cell r="M289">
            <v>522238.03575383313</v>
          </cell>
          <cell r="N289">
            <v>522238.03575383313</v>
          </cell>
          <cell r="O289">
            <v>522238.03575383313</v>
          </cell>
          <cell r="P289">
            <v>522238.03575383313</v>
          </cell>
          <cell r="Q289">
            <v>522238.03575383313</v>
          </cell>
          <cell r="R289">
            <v>522238.03575383313</v>
          </cell>
          <cell r="S289">
            <v>522238.03575383313</v>
          </cell>
          <cell r="T289">
            <v>522238.03575383313</v>
          </cell>
          <cell r="U289">
            <v>522238.03575383313</v>
          </cell>
          <cell r="V289">
            <v>6789094.4647998307</v>
          </cell>
          <cell r="W289"/>
          <cell r="X289"/>
          <cell r="Y289">
            <v>0</v>
          </cell>
          <cell r="AC289">
            <v>90000</v>
          </cell>
          <cell r="AD289">
            <v>13846.153846153846</v>
          </cell>
          <cell r="AE289">
            <v>6923.0769230769229</v>
          </cell>
          <cell r="AF289">
            <v>6923.0769230769229</v>
          </cell>
          <cell r="AG289">
            <v>6923.0769230769229</v>
          </cell>
          <cell r="AH289">
            <v>6923.0769230769229</v>
          </cell>
          <cell r="AI289">
            <v>6923.0769230769229</v>
          </cell>
          <cell r="AJ289">
            <v>6923.0769230769229</v>
          </cell>
          <cell r="AK289">
            <v>6923.0769230769229</v>
          </cell>
          <cell r="AL289">
            <v>6923.0769230769229</v>
          </cell>
          <cell r="AM289">
            <v>6923.0769230769229</v>
          </cell>
          <cell r="AN289">
            <v>6923.0769230769229</v>
          </cell>
          <cell r="AO289">
            <v>6923.0769230769229</v>
          </cell>
          <cell r="AP289">
            <v>90000</v>
          </cell>
          <cell r="AQ289"/>
          <cell r="AS289">
            <v>0</v>
          </cell>
          <cell r="AT289"/>
          <cell r="AU289"/>
          <cell r="AV289"/>
          <cell r="AW289"/>
          <cell r="AX289"/>
          <cell r="AY289"/>
          <cell r="AZ289"/>
          <cell r="BA289"/>
          <cell r="BB289"/>
          <cell r="BC289"/>
          <cell r="BD289"/>
          <cell r="BE289"/>
          <cell r="BF289">
            <v>0</v>
          </cell>
          <cell r="BG289"/>
          <cell r="BH289">
            <v>1429.9230769232299</v>
          </cell>
          <cell r="BI289">
            <v>6879094</v>
          </cell>
          <cell r="BJ289">
            <v>1087664</v>
          </cell>
          <cell r="BK289">
            <v>526494</v>
          </cell>
          <cell r="BL289">
            <v>526494</v>
          </cell>
          <cell r="BM289">
            <v>526494</v>
          </cell>
          <cell r="BN289">
            <v>526494</v>
          </cell>
          <cell r="BO289">
            <v>526494</v>
          </cell>
          <cell r="BP289">
            <v>526494</v>
          </cell>
          <cell r="BQ289">
            <v>526494</v>
          </cell>
          <cell r="BR289">
            <v>526494</v>
          </cell>
          <cell r="BS289">
            <v>526494</v>
          </cell>
          <cell r="BT289">
            <v>526494</v>
          </cell>
          <cell r="BU289">
            <v>526494</v>
          </cell>
          <cell r="BV289">
            <v>6879098</v>
          </cell>
        </row>
        <row r="290">
          <cell r="B290">
            <v>553</v>
          </cell>
          <cell r="C290">
            <v>0</v>
          </cell>
          <cell r="D290" t="str">
            <v>St Benedict's Catholic School</v>
          </cell>
          <cell r="F290" t="str">
            <v>3315/1</v>
          </cell>
          <cell r="G290" t="str">
            <v>01.09.22</v>
          </cell>
          <cell r="I290">
            <v>4400382.833240496</v>
          </cell>
          <cell r="J290">
            <v>676981.97434469173</v>
          </cell>
          <cell r="K290">
            <v>338490.98717234586</v>
          </cell>
          <cell r="L290">
            <v>338490.98717234586</v>
          </cell>
          <cell r="M290">
            <v>338490.98717234586</v>
          </cell>
          <cell r="N290">
            <v>141037.91132181068</v>
          </cell>
          <cell r="O290"/>
          <cell r="P290"/>
          <cell r="Q290"/>
          <cell r="R290"/>
          <cell r="S290"/>
          <cell r="T290"/>
          <cell r="U290"/>
          <cell r="V290">
            <v>1833492.84718354</v>
          </cell>
          <cell r="W290">
            <v>2566889.986056956</v>
          </cell>
          <cell r="X290"/>
          <cell r="Y290">
            <v>2566889.986056956</v>
          </cell>
          <cell r="AC290">
            <v>0</v>
          </cell>
          <cell r="AD290"/>
          <cell r="AE290"/>
          <cell r="AF290"/>
          <cell r="AG290"/>
          <cell r="AH290"/>
          <cell r="AI290"/>
          <cell r="AJ290"/>
          <cell r="AK290"/>
          <cell r="AL290"/>
          <cell r="AM290"/>
          <cell r="AN290"/>
          <cell r="AO290"/>
          <cell r="AP290"/>
          <cell r="AQ290"/>
          <cell r="AS290">
            <v>757378</v>
          </cell>
          <cell r="AT290">
            <v>116519.69230769231</v>
          </cell>
          <cell r="AU290">
            <v>58259.846153846156</v>
          </cell>
          <cell r="AV290">
            <v>58259.846153846156</v>
          </cell>
          <cell r="AW290">
            <v>58259.846153846156</v>
          </cell>
          <cell r="AX290">
            <v>24274.935897435935</v>
          </cell>
          <cell r="AY290"/>
          <cell r="AZ290"/>
          <cell r="BA290"/>
          <cell r="BB290"/>
          <cell r="BC290"/>
          <cell r="BD290"/>
          <cell r="BE290"/>
          <cell r="BF290">
            <v>315574.16666666669</v>
          </cell>
          <cell r="BG290"/>
          <cell r="BH290">
            <v>555.23076923086774</v>
          </cell>
          <cell r="BI290">
            <v>5157761</v>
          </cell>
          <cell r="BJ290">
            <v>793501.66665238398</v>
          </cell>
          <cell r="BK290">
            <v>396750.83332619199</v>
          </cell>
          <cell r="BL290">
            <v>396750.83332619199</v>
          </cell>
          <cell r="BM290">
            <v>396750.83332619199</v>
          </cell>
          <cell r="BN290">
            <v>165312.84721924661</v>
          </cell>
          <cell r="BO290"/>
          <cell r="BP290"/>
          <cell r="BQ290"/>
          <cell r="BR290"/>
          <cell r="BS290"/>
          <cell r="BT290"/>
          <cell r="BU290"/>
          <cell r="BV290">
            <v>2149067.0138502065</v>
          </cell>
        </row>
        <row r="291">
          <cell r="B291">
            <v>554</v>
          </cell>
          <cell r="C291" t="str">
            <v>ACADEMY</v>
          </cell>
          <cell r="D291" t="str">
            <v>Samuel Ward Academy</v>
          </cell>
          <cell r="I291">
            <v>5946062.4786122032</v>
          </cell>
          <cell r="J291"/>
          <cell r="K291"/>
          <cell r="L291"/>
          <cell r="M291"/>
          <cell r="N291"/>
          <cell r="O291"/>
          <cell r="P291"/>
          <cell r="Q291"/>
          <cell r="R291"/>
          <cell r="S291"/>
          <cell r="T291"/>
          <cell r="U291"/>
          <cell r="V291">
            <v>0</v>
          </cell>
          <cell r="W291"/>
          <cell r="X291"/>
          <cell r="Y291">
            <v>5946062.4786122032</v>
          </cell>
          <cell r="AC291">
            <v>0</v>
          </cell>
          <cell r="AD291"/>
          <cell r="AE291"/>
          <cell r="AF291"/>
          <cell r="AG291"/>
          <cell r="AH291"/>
          <cell r="AI291"/>
          <cell r="AJ291"/>
          <cell r="AK291"/>
          <cell r="AL291"/>
          <cell r="AM291"/>
          <cell r="AN291"/>
          <cell r="AO291"/>
          <cell r="AP291">
            <v>0</v>
          </cell>
          <cell r="AQ291"/>
          <cell r="AS291">
            <v>0</v>
          </cell>
          <cell r="AT291"/>
          <cell r="AU291"/>
          <cell r="AV291"/>
          <cell r="AW291"/>
          <cell r="AX291"/>
          <cell r="AY291"/>
          <cell r="AZ291"/>
          <cell r="BA291"/>
          <cell r="BB291"/>
          <cell r="BC291"/>
          <cell r="BD291"/>
          <cell r="BE291"/>
          <cell r="BF291">
            <v>0</v>
          </cell>
          <cell r="BH291"/>
          <cell r="BI291">
            <v>5946062</v>
          </cell>
          <cell r="BJ291">
            <v>0</v>
          </cell>
          <cell r="BK291">
            <v>0</v>
          </cell>
          <cell r="BL291">
            <v>0</v>
          </cell>
          <cell r="BM291">
            <v>0</v>
          </cell>
          <cell r="BN291">
            <v>0</v>
          </cell>
          <cell r="BO291">
            <v>0</v>
          </cell>
          <cell r="BP291">
            <v>0</v>
          </cell>
          <cell r="BQ291">
            <v>0</v>
          </cell>
          <cell r="BR291">
            <v>0</v>
          </cell>
          <cell r="BS291">
            <v>0</v>
          </cell>
          <cell r="BT291">
            <v>0</v>
          </cell>
          <cell r="BU291">
            <v>0</v>
          </cell>
          <cell r="BV291">
            <v>0</v>
          </cell>
        </row>
        <row r="292">
          <cell r="B292">
            <v>555</v>
          </cell>
          <cell r="C292" t="str">
            <v>ACADEMY</v>
          </cell>
          <cell r="D292" t="str">
            <v>Thomas Gainsborough School</v>
          </cell>
          <cell r="I292">
            <v>7680025</v>
          </cell>
          <cell r="J292"/>
          <cell r="K292"/>
          <cell r="L292"/>
          <cell r="M292"/>
          <cell r="N292"/>
          <cell r="O292"/>
          <cell r="P292"/>
          <cell r="Q292"/>
          <cell r="R292"/>
          <cell r="S292"/>
          <cell r="T292"/>
          <cell r="U292"/>
          <cell r="V292">
            <v>0</v>
          </cell>
          <cell r="W292"/>
          <cell r="X292"/>
          <cell r="Y292">
            <v>7680025</v>
          </cell>
          <cell r="AC292">
            <v>0</v>
          </cell>
          <cell r="AD292"/>
          <cell r="AE292"/>
          <cell r="AF292"/>
          <cell r="AG292"/>
          <cell r="AH292"/>
          <cell r="AI292"/>
          <cell r="AJ292"/>
          <cell r="AK292"/>
          <cell r="AL292"/>
          <cell r="AM292"/>
          <cell r="AN292"/>
          <cell r="AO292"/>
          <cell r="AP292">
            <v>0</v>
          </cell>
          <cell r="AQ292"/>
          <cell r="AS292">
            <v>0</v>
          </cell>
          <cell r="AT292"/>
          <cell r="AU292"/>
          <cell r="AV292"/>
          <cell r="AW292"/>
          <cell r="AX292"/>
          <cell r="AY292"/>
          <cell r="AZ292"/>
          <cell r="BA292"/>
          <cell r="BB292"/>
          <cell r="BC292"/>
          <cell r="BD292"/>
          <cell r="BE292"/>
          <cell r="BF292">
            <v>0</v>
          </cell>
          <cell r="BH292"/>
          <cell r="BI292">
            <v>7680025</v>
          </cell>
          <cell r="BJ292">
            <v>0</v>
          </cell>
          <cell r="BK292">
            <v>0</v>
          </cell>
          <cell r="BL292">
            <v>0</v>
          </cell>
          <cell r="BM292">
            <v>0</v>
          </cell>
          <cell r="BN292">
            <v>0</v>
          </cell>
          <cell r="BO292">
            <v>0</v>
          </cell>
          <cell r="BP292">
            <v>0</v>
          </cell>
          <cell r="BQ292">
            <v>0</v>
          </cell>
          <cell r="BR292">
            <v>0</v>
          </cell>
          <cell r="BS292">
            <v>0</v>
          </cell>
          <cell r="BT292">
            <v>0</v>
          </cell>
          <cell r="BU292">
            <v>0</v>
          </cell>
          <cell r="BV292">
            <v>0</v>
          </cell>
        </row>
        <row r="293">
          <cell r="B293">
            <v>556</v>
          </cell>
          <cell r="C293" t="str">
            <v>ACADEMY</v>
          </cell>
          <cell r="D293" t="str">
            <v>Castle Manor Academy</v>
          </cell>
          <cell r="I293">
            <v>4251297.1037771655</v>
          </cell>
          <cell r="J293"/>
          <cell r="K293"/>
          <cell r="L293"/>
          <cell r="M293"/>
          <cell r="N293"/>
          <cell r="O293"/>
          <cell r="P293"/>
          <cell r="Q293"/>
          <cell r="R293"/>
          <cell r="S293"/>
          <cell r="T293"/>
          <cell r="U293"/>
          <cell r="V293">
            <v>0</v>
          </cell>
          <cell r="W293"/>
          <cell r="X293"/>
          <cell r="Y293">
            <v>4251297.1037771655</v>
          </cell>
          <cell r="AC293">
            <v>0</v>
          </cell>
          <cell r="AD293"/>
          <cell r="AE293"/>
          <cell r="AF293"/>
          <cell r="AG293"/>
          <cell r="AH293"/>
          <cell r="AI293"/>
          <cell r="AJ293"/>
          <cell r="AK293"/>
          <cell r="AL293"/>
          <cell r="AM293"/>
          <cell r="AN293"/>
          <cell r="AO293"/>
          <cell r="AP293">
            <v>0</v>
          </cell>
          <cell r="AQ293"/>
          <cell r="AS293">
            <v>0</v>
          </cell>
          <cell r="AT293"/>
          <cell r="AU293"/>
          <cell r="AV293"/>
          <cell r="AW293"/>
          <cell r="AX293"/>
          <cell r="AY293"/>
          <cell r="AZ293"/>
          <cell r="BA293"/>
          <cell r="BB293"/>
          <cell r="BC293"/>
          <cell r="BD293"/>
          <cell r="BE293"/>
          <cell r="BF293">
            <v>0</v>
          </cell>
          <cell r="BH293"/>
          <cell r="BI293">
            <v>4251297</v>
          </cell>
          <cell r="BJ293">
            <v>0</v>
          </cell>
          <cell r="BK293">
            <v>0</v>
          </cell>
          <cell r="BL293">
            <v>0</v>
          </cell>
          <cell r="BM293">
            <v>0</v>
          </cell>
          <cell r="BN293">
            <v>0</v>
          </cell>
          <cell r="BO293">
            <v>0</v>
          </cell>
          <cell r="BP293">
            <v>0</v>
          </cell>
          <cell r="BQ293">
            <v>0</v>
          </cell>
          <cell r="BR293">
            <v>0</v>
          </cell>
          <cell r="BS293">
            <v>0</v>
          </cell>
          <cell r="BT293">
            <v>0</v>
          </cell>
          <cell r="BU293">
            <v>0</v>
          </cell>
          <cell r="BV293">
            <v>0</v>
          </cell>
        </row>
        <row r="294">
          <cell r="B294">
            <v>557</v>
          </cell>
          <cell r="C294" t="str">
            <v>ACADEMY</v>
          </cell>
          <cell r="D294" t="str">
            <v>Newmarket College</v>
          </cell>
          <cell r="I294">
            <v>4522766.0240385849</v>
          </cell>
          <cell r="J294"/>
          <cell r="K294"/>
          <cell r="L294"/>
          <cell r="M294"/>
          <cell r="N294"/>
          <cell r="O294"/>
          <cell r="P294"/>
          <cell r="Q294"/>
          <cell r="R294"/>
          <cell r="S294"/>
          <cell r="T294"/>
          <cell r="U294"/>
          <cell r="V294">
            <v>0</v>
          </cell>
          <cell r="W294"/>
          <cell r="X294"/>
          <cell r="Y294">
            <v>4522766.0240385849</v>
          </cell>
          <cell r="AC294">
            <v>0</v>
          </cell>
          <cell r="AD294"/>
          <cell r="AE294"/>
          <cell r="AF294"/>
          <cell r="AG294"/>
          <cell r="AH294"/>
          <cell r="AI294"/>
          <cell r="AJ294"/>
          <cell r="AK294"/>
          <cell r="AL294"/>
          <cell r="AM294"/>
          <cell r="AN294"/>
          <cell r="AO294"/>
          <cell r="AP294">
            <v>0</v>
          </cell>
          <cell r="AQ294"/>
          <cell r="AS294">
            <v>0</v>
          </cell>
          <cell r="AT294"/>
          <cell r="AU294"/>
          <cell r="AV294"/>
          <cell r="AW294"/>
          <cell r="AX294"/>
          <cell r="AY294"/>
          <cell r="AZ294"/>
          <cell r="BA294"/>
          <cell r="BB294"/>
          <cell r="BC294"/>
          <cell r="BD294"/>
          <cell r="BE294"/>
          <cell r="BF294">
            <v>0</v>
          </cell>
          <cell r="BH294"/>
          <cell r="BI294">
            <v>4522766</v>
          </cell>
          <cell r="BJ294">
            <v>0</v>
          </cell>
          <cell r="BK294">
            <v>0</v>
          </cell>
          <cell r="BL294">
            <v>0</v>
          </cell>
          <cell r="BM294">
            <v>0</v>
          </cell>
          <cell r="BN294">
            <v>0</v>
          </cell>
          <cell r="BO294">
            <v>0</v>
          </cell>
          <cell r="BP294">
            <v>0</v>
          </cell>
          <cell r="BQ294">
            <v>0</v>
          </cell>
          <cell r="BR294">
            <v>0</v>
          </cell>
          <cell r="BS294">
            <v>0</v>
          </cell>
          <cell r="BT294">
            <v>0</v>
          </cell>
          <cell r="BU294">
            <v>0</v>
          </cell>
          <cell r="BV294">
            <v>0</v>
          </cell>
        </row>
        <row r="295">
          <cell r="B295">
            <v>558</v>
          </cell>
          <cell r="C295" t="str">
            <v>ACADEMY</v>
          </cell>
          <cell r="D295" t="str">
            <v>Stowmarket High School</v>
          </cell>
          <cell r="G295"/>
          <cell r="I295">
            <v>4741305.8980035819</v>
          </cell>
          <cell r="J295"/>
          <cell r="K295"/>
          <cell r="L295"/>
          <cell r="M295"/>
          <cell r="N295"/>
          <cell r="O295"/>
          <cell r="P295"/>
          <cell r="Q295"/>
          <cell r="R295"/>
          <cell r="S295"/>
          <cell r="T295"/>
          <cell r="U295"/>
          <cell r="V295">
            <v>0</v>
          </cell>
          <cell r="W295"/>
          <cell r="X295"/>
          <cell r="Y295">
            <v>4741305.8980035819</v>
          </cell>
          <cell r="AC295">
            <v>0</v>
          </cell>
          <cell r="AD295"/>
          <cell r="AE295"/>
          <cell r="AF295"/>
          <cell r="AG295"/>
          <cell r="AH295"/>
          <cell r="AI295"/>
          <cell r="AJ295"/>
          <cell r="AK295"/>
          <cell r="AL295"/>
          <cell r="AM295"/>
          <cell r="AN295"/>
          <cell r="AO295"/>
          <cell r="AP295">
            <v>0</v>
          </cell>
          <cell r="AQ295"/>
          <cell r="AS295">
            <v>0</v>
          </cell>
          <cell r="AT295"/>
          <cell r="AU295"/>
          <cell r="AV295"/>
          <cell r="AW295"/>
          <cell r="AX295"/>
          <cell r="AY295"/>
          <cell r="AZ295"/>
          <cell r="BA295"/>
          <cell r="BB295"/>
          <cell r="BC295"/>
          <cell r="BD295"/>
          <cell r="BE295"/>
          <cell r="BF295">
            <v>0</v>
          </cell>
          <cell r="BG295">
            <v>0</v>
          </cell>
          <cell r="BH295">
            <v>827.0769230768783</v>
          </cell>
          <cell r="BI295">
            <v>4741306</v>
          </cell>
          <cell r="BJ295">
            <v>0</v>
          </cell>
          <cell r="BK295">
            <v>0</v>
          </cell>
          <cell r="BL295">
            <v>0</v>
          </cell>
          <cell r="BM295">
            <v>0</v>
          </cell>
          <cell r="BN295">
            <v>0</v>
          </cell>
          <cell r="BO295">
            <v>0</v>
          </cell>
          <cell r="BP295">
            <v>0</v>
          </cell>
          <cell r="BQ295">
            <v>0</v>
          </cell>
          <cell r="BR295">
            <v>0</v>
          </cell>
          <cell r="BS295">
            <v>0</v>
          </cell>
          <cell r="BT295">
            <v>0</v>
          </cell>
          <cell r="BU295">
            <v>0</v>
          </cell>
          <cell r="BV295">
            <v>0</v>
          </cell>
        </row>
        <row r="296">
          <cell r="B296">
            <v>559</v>
          </cell>
          <cell r="C296" t="str">
            <v>ACADEMY</v>
          </cell>
          <cell r="D296" t="str">
            <v>Orminston Sudbury Academy</v>
          </cell>
          <cell r="G296"/>
          <cell r="H296"/>
          <cell r="I296">
            <v>3930283.6678041113</v>
          </cell>
          <cell r="J296"/>
          <cell r="K296"/>
          <cell r="L296"/>
          <cell r="M296"/>
          <cell r="N296"/>
          <cell r="O296"/>
          <cell r="P296"/>
          <cell r="Q296"/>
          <cell r="R296"/>
          <cell r="S296"/>
          <cell r="T296"/>
          <cell r="U296"/>
          <cell r="V296">
            <v>0</v>
          </cell>
          <cell r="W296"/>
          <cell r="X296"/>
          <cell r="Y296">
            <v>3930283.6678041113</v>
          </cell>
          <cell r="AC296">
            <v>0</v>
          </cell>
          <cell r="AD296"/>
          <cell r="AE296"/>
          <cell r="AF296"/>
          <cell r="AG296"/>
          <cell r="AH296"/>
          <cell r="AI296"/>
          <cell r="AJ296"/>
          <cell r="AK296"/>
          <cell r="AL296"/>
          <cell r="AM296"/>
          <cell r="AN296"/>
          <cell r="AO296"/>
          <cell r="AP296">
            <v>0</v>
          </cell>
          <cell r="AQ296"/>
          <cell r="AS296">
            <v>0</v>
          </cell>
          <cell r="AT296"/>
          <cell r="AU296"/>
          <cell r="AV296"/>
          <cell r="AW296"/>
          <cell r="AX296"/>
          <cell r="AY296"/>
          <cell r="AZ296"/>
          <cell r="BA296"/>
          <cell r="BB296"/>
          <cell r="BC296"/>
          <cell r="BD296"/>
          <cell r="BE296"/>
          <cell r="BF296">
            <v>0</v>
          </cell>
          <cell r="BG296"/>
          <cell r="BH296"/>
          <cell r="BI296">
            <v>3930284</v>
          </cell>
          <cell r="BJ296">
            <v>0</v>
          </cell>
          <cell r="BK296">
            <v>0</v>
          </cell>
          <cell r="BL296">
            <v>0</v>
          </cell>
          <cell r="BM296">
            <v>0</v>
          </cell>
          <cell r="BN296">
            <v>0</v>
          </cell>
          <cell r="BO296">
            <v>0</v>
          </cell>
          <cell r="BP296">
            <v>0</v>
          </cell>
          <cell r="BQ296">
            <v>0</v>
          </cell>
          <cell r="BR296">
            <v>0</v>
          </cell>
          <cell r="BS296">
            <v>0</v>
          </cell>
          <cell r="BT296">
            <v>0</v>
          </cell>
          <cell r="BU296">
            <v>0</v>
          </cell>
          <cell r="BV296">
            <v>0</v>
          </cell>
        </row>
        <row r="297">
          <cell r="B297">
            <v>560</v>
          </cell>
          <cell r="C297">
            <v>0</v>
          </cell>
          <cell r="D297" t="str">
            <v>Thurston Community College</v>
          </cell>
          <cell r="F297" t="str">
            <v>3345/1</v>
          </cell>
          <cell r="G297"/>
          <cell r="H297"/>
          <cell r="I297">
            <v>7238147.1100000003</v>
          </cell>
          <cell r="J297">
            <v>1113561.0938461539</v>
          </cell>
          <cell r="K297">
            <v>556780.54692307697</v>
          </cell>
          <cell r="L297">
            <v>556780.54692307697</v>
          </cell>
          <cell r="M297">
            <v>556780.54692307697</v>
          </cell>
          <cell r="N297">
            <v>556780.54692307697</v>
          </cell>
          <cell r="O297">
            <v>556780.54692307697</v>
          </cell>
          <cell r="P297">
            <v>556780.54692307697</v>
          </cell>
          <cell r="Q297">
            <v>556780.54692307697</v>
          </cell>
          <cell r="R297">
            <v>556780.54692307697</v>
          </cell>
          <cell r="S297">
            <v>556780.54692307697</v>
          </cell>
          <cell r="T297">
            <v>556780.54692307697</v>
          </cell>
          <cell r="U297">
            <v>556780.54692307697</v>
          </cell>
          <cell r="V297">
            <v>7238147.1099999985</v>
          </cell>
          <cell r="W297"/>
          <cell r="X297"/>
          <cell r="Y297">
            <v>0</v>
          </cell>
          <cell r="AC297">
            <v>0</v>
          </cell>
          <cell r="AD297"/>
          <cell r="AE297"/>
          <cell r="AF297"/>
          <cell r="AG297"/>
          <cell r="AH297"/>
          <cell r="AI297"/>
          <cell r="AJ297"/>
          <cell r="AK297"/>
          <cell r="AL297"/>
          <cell r="AM297"/>
          <cell r="AN297"/>
          <cell r="AO297"/>
          <cell r="AP297"/>
          <cell r="AQ297"/>
          <cell r="AS297">
            <v>1302239</v>
          </cell>
          <cell r="AT297">
            <v>200344.46153846153</v>
          </cell>
          <cell r="AU297">
            <v>100172.23076923077</v>
          </cell>
          <cell r="AV297">
            <v>100172.23076923077</v>
          </cell>
          <cell r="AW297">
            <v>100172.23076923077</v>
          </cell>
          <cell r="AX297">
            <v>100172.23076923077</v>
          </cell>
          <cell r="AY297">
            <v>100172.23076923077</v>
          </cell>
          <cell r="AZ297">
            <v>100172.23076923077</v>
          </cell>
          <cell r="BA297">
            <v>100172.23076923077</v>
          </cell>
          <cell r="BB297">
            <v>100172.23076923077</v>
          </cell>
          <cell r="BC297">
            <v>100172.23076923077</v>
          </cell>
          <cell r="BD297">
            <v>100172.23076923077</v>
          </cell>
          <cell r="BE297">
            <v>100172.23076923077</v>
          </cell>
          <cell r="BF297">
            <v>1302239</v>
          </cell>
          <cell r="BG297"/>
          <cell r="BH297">
            <v>1388.9230769232381</v>
          </cell>
          <cell r="BI297">
            <v>8540386</v>
          </cell>
          <cell r="BJ297">
            <v>1361325</v>
          </cell>
          <cell r="BK297">
            <v>652642</v>
          </cell>
          <cell r="BL297">
            <v>652642</v>
          </cell>
          <cell r="BM297">
            <v>652642</v>
          </cell>
          <cell r="BN297">
            <v>652642</v>
          </cell>
          <cell r="BO297">
            <v>652642</v>
          </cell>
          <cell r="BP297">
            <v>652642</v>
          </cell>
          <cell r="BQ297">
            <v>652642</v>
          </cell>
          <cell r="BR297">
            <v>652642</v>
          </cell>
          <cell r="BS297">
            <v>652642</v>
          </cell>
          <cell r="BT297">
            <v>652642</v>
          </cell>
          <cell r="BU297">
            <v>652642</v>
          </cell>
          <cell r="BV297">
            <v>8540387</v>
          </cell>
        </row>
        <row r="298">
          <cell r="B298">
            <v>561</v>
          </cell>
          <cell r="C298" t="str">
            <v>ACADEMY</v>
          </cell>
          <cell r="D298" t="str">
            <v>Mildenhall College Academy</v>
          </cell>
          <cell r="G298"/>
          <cell r="H298"/>
          <cell r="I298">
            <v>6277261.8661614899</v>
          </cell>
          <cell r="J298"/>
          <cell r="K298"/>
          <cell r="L298"/>
          <cell r="M298"/>
          <cell r="N298"/>
          <cell r="O298"/>
          <cell r="P298"/>
          <cell r="Q298"/>
          <cell r="R298"/>
          <cell r="S298"/>
          <cell r="T298"/>
          <cell r="U298"/>
          <cell r="V298">
            <v>0</v>
          </cell>
          <cell r="W298"/>
          <cell r="X298"/>
          <cell r="Y298">
            <v>6277261.8661614899</v>
          </cell>
          <cell r="AC298">
            <v>0</v>
          </cell>
          <cell r="AD298"/>
          <cell r="AE298"/>
          <cell r="AF298"/>
          <cell r="AG298"/>
          <cell r="AH298"/>
          <cell r="AI298"/>
          <cell r="AJ298"/>
          <cell r="AK298"/>
          <cell r="AL298"/>
          <cell r="AM298"/>
          <cell r="AN298"/>
          <cell r="AO298"/>
          <cell r="AP298">
            <v>0</v>
          </cell>
          <cell r="AQ298"/>
          <cell r="AS298">
            <v>0</v>
          </cell>
          <cell r="AT298"/>
          <cell r="AU298"/>
          <cell r="AV298"/>
          <cell r="AW298"/>
          <cell r="AX298"/>
          <cell r="AY298"/>
          <cell r="AZ298"/>
          <cell r="BA298"/>
          <cell r="BB298"/>
          <cell r="BC298"/>
          <cell r="BD298"/>
          <cell r="BE298"/>
          <cell r="BF298">
            <v>0</v>
          </cell>
          <cell r="BG298"/>
          <cell r="BH298"/>
          <cell r="BI298">
            <v>6277262</v>
          </cell>
          <cell r="BJ298">
            <v>0</v>
          </cell>
          <cell r="BK298">
            <v>0</v>
          </cell>
          <cell r="BL298">
            <v>0</v>
          </cell>
          <cell r="BM298">
            <v>0</v>
          </cell>
          <cell r="BN298">
            <v>0</v>
          </cell>
          <cell r="BO298">
            <v>0</v>
          </cell>
          <cell r="BP298">
            <v>0</v>
          </cell>
          <cell r="BQ298">
            <v>0</v>
          </cell>
          <cell r="BR298">
            <v>0</v>
          </cell>
          <cell r="BS298">
            <v>0</v>
          </cell>
          <cell r="BT298">
            <v>0</v>
          </cell>
          <cell r="BU298">
            <v>0</v>
          </cell>
          <cell r="BV298">
            <v>0</v>
          </cell>
        </row>
        <row r="299">
          <cell r="B299">
            <v>562</v>
          </cell>
          <cell r="C299" t="str">
            <v>ACADEMY</v>
          </cell>
          <cell r="D299" t="str">
            <v>Stowupland High School</v>
          </cell>
          <cell r="G299"/>
          <cell r="H299"/>
          <cell r="I299">
            <v>5135038.198411338</v>
          </cell>
          <cell r="J299"/>
          <cell r="K299"/>
          <cell r="L299"/>
          <cell r="M299"/>
          <cell r="N299"/>
          <cell r="O299"/>
          <cell r="P299"/>
          <cell r="Q299"/>
          <cell r="R299"/>
          <cell r="S299"/>
          <cell r="T299"/>
          <cell r="U299"/>
          <cell r="V299">
            <v>0</v>
          </cell>
          <cell r="W299"/>
          <cell r="X299"/>
          <cell r="Y299">
            <v>5135038.198411338</v>
          </cell>
          <cell r="AC299">
            <v>0</v>
          </cell>
          <cell r="AD299"/>
          <cell r="AE299"/>
          <cell r="AF299"/>
          <cell r="AG299"/>
          <cell r="AH299"/>
          <cell r="AI299"/>
          <cell r="AJ299"/>
          <cell r="AK299"/>
          <cell r="AL299"/>
          <cell r="AM299"/>
          <cell r="AN299"/>
          <cell r="AO299"/>
          <cell r="AP299">
            <v>0</v>
          </cell>
          <cell r="AQ299"/>
          <cell r="AS299">
            <v>0</v>
          </cell>
          <cell r="AT299"/>
          <cell r="AU299"/>
          <cell r="AV299"/>
          <cell r="AW299"/>
          <cell r="AX299"/>
          <cell r="AY299"/>
          <cell r="AZ299"/>
          <cell r="BA299"/>
          <cell r="BB299"/>
          <cell r="BC299"/>
          <cell r="BD299"/>
          <cell r="BE299"/>
          <cell r="BF299">
            <v>0</v>
          </cell>
          <cell r="BG299">
            <v>0</v>
          </cell>
          <cell r="BH299">
            <v>841.8461538462434</v>
          </cell>
          <cell r="BI299">
            <v>5135038</v>
          </cell>
          <cell r="BJ299">
            <v>0</v>
          </cell>
          <cell r="BK299">
            <v>0</v>
          </cell>
          <cell r="BL299">
            <v>0</v>
          </cell>
          <cell r="BM299">
            <v>0</v>
          </cell>
          <cell r="BN299">
            <v>0</v>
          </cell>
          <cell r="BO299">
            <v>0</v>
          </cell>
          <cell r="BP299">
            <v>0</v>
          </cell>
          <cell r="BQ299">
            <v>0</v>
          </cell>
          <cell r="BR299">
            <v>0</v>
          </cell>
          <cell r="BS299">
            <v>0</v>
          </cell>
          <cell r="BT299">
            <v>0</v>
          </cell>
          <cell r="BU299">
            <v>0</v>
          </cell>
          <cell r="BV299">
            <v>0</v>
          </cell>
        </row>
        <row r="300">
          <cell r="B300">
            <v>599</v>
          </cell>
          <cell r="C300" t="str">
            <v>FREE SCH</v>
          </cell>
          <cell r="D300" t="str">
            <v>Stour Valley Community School</v>
          </cell>
          <cell r="E300"/>
          <cell r="I300">
            <v>3762525</v>
          </cell>
          <cell r="J300"/>
          <cell r="K300"/>
          <cell r="L300"/>
          <cell r="M300"/>
          <cell r="N300"/>
          <cell r="O300"/>
          <cell r="P300"/>
          <cell r="Q300"/>
          <cell r="R300"/>
          <cell r="S300"/>
          <cell r="T300"/>
          <cell r="U300"/>
          <cell r="V300">
            <v>0</v>
          </cell>
          <cell r="W300"/>
          <cell r="X300"/>
          <cell r="Y300">
            <v>3762525</v>
          </cell>
          <cell r="AC300">
            <v>0</v>
          </cell>
          <cell r="AD300"/>
          <cell r="AE300"/>
          <cell r="AF300"/>
          <cell r="AG300"/>
          <cell r="AH300"/>
          <cell r="AI300"/>
          <cell r="AJ300"/>
          <cell r="AK300"/>
          <cell r="AL300"/>
          <cell r="AM300"/>
          <cell r="AN300"/>
          <cell r="AO300"/>
          <cell r="AP300">
            <v>0</v>
          </cell>
          <cell r="AQ300"/>
          <cell r="AS300">
            <v>0</v>
          </cell>
          <cell r="AT300"/>
          <cell r="AU300"/>
          <cell r="AV300"/>
          <cell r="AW300"/>
          <cell r="AX300"/>
          <cell r="AY300"/>
          <cell r="AZ300"/>
          <cell r="BA300"/>
          <cell r="BB300"/>
          <cell r="BC300"/>
          <cell r="BD300"/>
          <cell r="BE300"/>
          <cell r="BF300">
            <v>0</v>
          </cell>
          <cell r="BH300"/>
          <cell r="BI300">
            <v>3762525</v>
          </cell>
          <cell r="BJ300">
            <v>0</v>
          </cell>
          <cell r="BK300">
            <v>0</v>
          </cell>
          <cell r="BL300">
            <v>0</v>
          </cell>
          <cell r="BM300">
            <v>0</v>
          </cell>
          <cell r="BN300">
            <v>0</v>
          </cell>
          <cell r="BO300">
            <v>0</v>
          </cell>
          <cell r="BP300">
            <v>0</v>
          </cell>
          <cell r="BQ300">
            <v>0</v>
          </cell>
          <cell r="BR300">
            <v>0</v>
          </cell>
          <cell r="BS300">
            <v>0</v>
          </cell>
          <cell r="BT300">
            <v>0</v>
          </cell>
          <cell r="BU300">
            <v>0</v>
          </cell>
          <cell r="BV300">
            <v>0</v>
          </cell>
        </row>
        <row r="301">
          <cell r="B301">
            <v>990</v>
          </cell>
          <cell r="C301" t="str">
            <v>FREE SCH</v>
          </cell>
          <cell r="D301" t="str">
            <v>IES Breckland</v>
          </cell>
          <cell r="E301"/>
          <cell r="I301">
            <v>3264555.4403338241</v>
          </cell>
          <cell r="J301"/>
          <cell r="K301"/>
          <cell r="L301"/>
          <cell r="M301"/>
          <cell r="N301"/>
          <cell r="O301"/>
          <cell r="P301"/>
          <cell r="Q301"/>
          <cell r="R301"/>
          <cell r="S301"/>
          <cell r="T301"/>
          <cell r="U301"/>
          <cell r="V301">
            <v>0</v>
          </cell>
          <cell r="W301"/>
          <cell r="X301"/>
          <cell r="Y301">
            <v>3264555.4403338241</v>
          </cell>
          <cell r="AC301">
            <v>0</v>
          </cell>
          <cell r="AD301"/>
          <cell r="AE301"/>
          <cell r="AF301"/>
          <cell r="AG301"/>
          <cell r="AH301"/>
          <cell r="AI301"/>
          <cell r="AJ301"/>
          <cell r="AK301"/>
          <cell r="AL301"/>
          <cell r="AM301"/>
          <cell r="AN301"/>
          <cell r="AO301"/>
          <cell r="AP301">
            <v>0</v>
          </cell>
          <cell r="AQ301"/>
          <cell r="AS301">
            <v>0</v>
          </cell>
          <cell r="AT301"/>
          <cell r="AU301"/>
          <cell r="AV301"/>
          <cell r="AW301"/>
          <cell r="AX301"/>
          <cell r="AY301"/>
          <cell r="AZ301"/>
          <cell r="BA301"/>
          <cell r="BB301"/>
          <cell r="BC301"/>
          <cell r="BD301"/>
          <cell r="BE301"/>
          <cell r="BF301">
            <v>0</v>
          </cell>
          <cell r="BH301"/>
          <cell r="BI301">
            <v>3264555</v>
          </cell>
          <cell r="BJ301">
            <v>0</v>
          </cell>
          <cell r="BK301">
            <v>0</v>
          </cell>
          <cell r="BL301">
            <v>0</v>
          </cell>
          <cell r="BM301">
            <v>0</v>
          </cell>
          <cell r="BN301">
            <v>0</v>
          </cell>
          <cell r="BO301">
            <v>0</v>
          </cell>
          <cell r="BP301">
            <v>0</v>
          </cell>
          <cell r="BQ301">
            <v>0</v>
          </cell>
          <cell r="BR301">
            <v>0</v>
          </cell>
          <cell r="BS301">
            <v>0</v>
          </cell>
          <cell r="BT301">
            <v>0</v>
          </cell>
          <cell r="BU301">
            <v>0</v>
          </cell>
          <cell r="BV301">
            <v>0</v>
          </cell>
        </row>
        <row r="302">
          <cell r="B302">
            <v>991</v>
          </cell>
          <cell r="C302" t="str">
            <v>FREE SCH</v>
          </cell>
          <cell r="D302" t="str">
            <v>Saxmundham Free School</v>
          </cell>
          <cell r="E302"/>
          <cell r="I302">
            <v>3177145.3840963743</v>
          </cell>
          <cell r="J302"/>
          <cell r="K302"/>
          <cell r="L302"/>
          <cell r="M302"/>
          <cell r="N302"/>
          <cell r="O302"/>
          <cell r="P302"/>
          <cell r="Q302"/>
          <cell r="R302"/>
          <cell r="S302"/>
          <cell r="T302"/>
          <cell r="U302"/>
          <cell r="V302">
            <v>0</v>
          </cell>
          <cell r="W302"/>
          <cell r="X302"/>
          <cell r="Y302">
            <v>3177145.3840963743</v>
          </cell>
          <cell r="AC302">
            <v>0</v>
          </cell>
          <cell r="AD302"/>
          <cell r="AE302"/>
          <cell r="AF302"/>
          <cell r="AG302"/>
          <cell r="AH302"/>
          <cell r="AI302"/>
          <cell r="AJ302"/>
          <cell r="AK302"/>
          <cell r="AL302"/>
          <cell r="AM302"/>
          <cell r="AN302"/>
          <cell r="AO302"/>
          <cell r="AP302">
            <v>0</v>
          </cell>
          <cell r="AQ302"/>
          <cell r="AS302">
            <v>0</v>
          </cell>
          <cell r="AT302"/>
          <cell r="AU302"/>
          <cell r="AV302"/>
          <cell r="AW302"/>
          <cell r="AX302"/>
          <cell r="AY302"/>
          <cell r="AZ302"/>
          <cell r="BA302"/>
          <cell r="BB302"/>
          <cell r="BC302"/>
          <cell r="BD302"/>
          <cell r="BE302"/>
          <cell r="BF302">
            <v>0</v>
          </cell>
          <cell r="BH302"/>
          <cell r="BI302">
            <v>3177145</v>
          </cell>
          <cell r="BJ302">
            <v>0</v>
          </cell>
          <cell r="BK302">
            <v>0</v>
          </cell>
          <cell r="BL302">
            <v>0</v>
          </cell>
          <cell r="BM302">
            <v>0</v>
          </cell>
          <cell r="BN302">
            <v>0</v>
          </cell>
          <cell r="BO302">
            <v>0</v>
          </cell>
          <cell r="BP302">
            <v>0</v>
          </cell>
          <cell r="BQ302">
            <v>0</v>
          </cell>
          <cell r="BR302">
            <v>0</v>
          </cell>
          <cell r="BS302">
            <v>0</v>
          </cell>
          <cell r="BT302">
            <v>0</v>
          </cell>
          <cell r="BU302">
            <v>0</v>
          </cell>
          <cell r="BV302">
            <v>0</v>
          </cell>
        </row>
        <row r="303">
          <cell r="B303">
            <v>992</v>
          </cell>
          <cell r="C303" t="str">
            <v>FREE SCH</v>
          </cell>
          <cell r="D303" t="str">
            <v>Beccles Free School</v>
          </cell>
          <cell r="E303"/>
          <cell r="I303">
            <v>1800982.8073560051</v>
          </cell>
          <cell r="J303"/>
          <cell r="K303"/>
          <cell r="L303"/>
          <cell r="M303"/>
          <cell r="N303"/>
          <cell r="O303"/>
          <cell r="P303"/>
          <cell r="Q303"/>
          <cell r="R303"/>
          <cell r="S303"/>
          <cell r="T303"/>
          <cell r="U303"/>
          <cell r="V303">
            <v>0</v>
          </cell>
          <cell r="W303"/>
          <cell r="X303"/>
          <cell r="Y303">
            <v>1800982.8073560051</v>
          </cell>
          <cell r="AC303">
            <v>0</v>
          </cell>
          <cell r="AD303"/>
          <cell r="AE303"/>
          <cell r="AF303"/>
          <cell r="AG303"/>
          <cell r="AH303"/>
          <cell r="AI303"/>
          <cell r="AJ303"/>
          <cell r="AK303"/>
          <cell r="AL303"/>
          <cell r="AM303"/>
          <cell r="AN303"/>
          <cell r="AO303"/>
          <cell r="AP303">
            <v>0</v>
          </cell>
          <cell r="AQ303"/>
          <cell r="AS303">
            <v>0</v>
          </cell>
          <cell r="AT303"/>
          <cell r="AU303"/>
          <cell r="AV303"/>
          <cell r="AW303"/>
          <cell r="AX303"/>
          <cell r="AY303"/>
          <cell r="AZ303"/>
          <cell r="BA303"/>
          <cell r="BB303"/>
          <cell r="BC303"/>
          <cell r="BD303"/>
          <cell r="BE303"/>
          <cell r="BF303">
            <v>0</v>
          </cell>
          <cell r="BH303"/>
          <cell r="BI303">
            <v>1800983</v>
          </cell>
          <cell r="BJ303">
            <v>0</v>
          </cell>
          <cell r="BK303">
            <v>0</v>
          </cell>
          <cell r="BL303">
            <v>0</v>
          </cell>
          <cell r="BM303">
            <v>0</v>
          </cell>
          <cell r="BN303">
            <v>0</v>
          </cell>
          <cell r="BO303">
            <v>0</v>
          </cell>
          <cell r="BP303">
            <v>0</v>
          </cell>
          <cell r="BQ303">
            <v>0</v>
          </cell>
          <cell r="BR303">
            <v>0</v>
          </cell>
          <cell r="BS303">
            <v>0</v>
          </cell>
          <cell r="BT303">
            <v>0</v>
          </cell>
          <cell r="BU303">
            <v>0</v>
          </cell>
          <cell r="BV303">
            <v>0</v>
          </cell>
        </row>
        <row r="304">
          <cell r="B304">
            <v>993</v>
          </cell>
          <cell r="C304" t="str">
            <v>FREE SCH</v>
          </cell>
          <cell r="D304" t="str">
            <v>Ixworth Free School</v>
          </cell>
          <cell r="E304"/>
          <cell r="I304">
            <v>1795451.9480543705</v>
          </cell>
          <cell r="J304"/>
          <cell r="K304"/>
          <cell r="L304"/>
          <cell r="M304"/>
          <cell r="N304"/>
          <cell r="O304"/>
          <cell r="P304"/>
          <cell r="Q304"/>
          <cell r="R304"/>
          <cell r="S304"/>
          <cell r="T304"/>
          <cell r="U304"/>
          <cell r="V304">
            <v>0</v>
          </cell>
          <cell r="W304"/>
          <cell r="X304"/>
          <cell r="Y304">
            <v>1795451.9480543705</v>
          </cell>
          <cell r="AC304">
            <v>0</v>
          </cell>
          <cell r="AD304"/>
          <cell r="AE304"/>
          <cell r="AF304"/>
          <cell r="AG304"/>
          <cell r="AH304"/>
          <cell r="AI304"/>
          <cell r="AJ304"/>
          <cell r="AK304"/>
          <cell r="AL304"/>
          <cell r="AM304"/>
          <cell r="AN304"/>
          <cell r="AO304"/>
          <cell r="AP304">
            <v>0</v>
          </cell>
          <cell r="AQ304"/>
          <cell r="AS304">
            <v>0</v>
          </cell>
          <cell r="AT304"/>
          <cell r="AU304"/>
          <cell r="AV304"/>
          <cell r="AW304"/>
          <cell r="AX304"/>
          <cell r="AY304"/>
          <cell r="AZ304"/>
          <cell r="BA304"/>
          <cell r="BB304"/>
          <cell r="BC304"/>
          <cell r="BD304"/>
          <cell r="BE304"/>
          <cell r="BF304">
            <v>0</v>
          </cell>
          <cell r="BH304"/>
          <cell r="BI304">
            <v>1795452</v>
          </cell>
          <cell r="BJ304">
            <v>0</v>
          </cell>
          <cell r="BK304">
            <v>0</v>
          </cell>
          <cell r="BL304">
            <v>0</v>
          </cell>
          <cell r="BM304">
            <v>0</v>
          </cell>
          <cell r="BN304">
            <v>0</v>
          </cell>
          <cell r="BO304">
            <v>0</v>
          </cell>
          <cell r="BP304">
            <v>0</v>
          </cell>
          <cell r="BQ304">
            <v>0</v>
          </cell>
          <cell r="BR304">
            <v>0</v>
          </cell>
          <cell r="BS304">
            <v>0</v>
          </cell>
          <cell r="BT304">
            <v>0</v>
          </cell>
          <cell r="BU304">
            <v>0</v>
          </cell>
          <cell r="BV304">
            <v>0</v>
          </cell>
        </row>
        <row r="305">
          <cell r="B305">
            <v>994</v>
          </cell>
          <cell r="C305" t="str">
            <v>FREE SCH</v>
          </cell>
          <cell r="D305" t="str">
            <v>Sybil Andrews Academy</v>
          </cell>
          <cell r="E305"/>
          <cell r="I305">
            <v>2633729.383062535</v>
          </cell>
          <cell r="J305"/>
          <cell r="K305"/>
          <cell r="L305"/>
          <cell r="M305"/>
          <cell r="N305"/>
          <cell r="O305"/>
          <cell r="P305"/>
          <cell r="Q305"/>
          <cell r="R305"/>
          <cell r="S305"/>
          <cell r="T305"/>
          <cell r="U305"/>
          <cell r="V305">
            <v>0</v>
          </cell>
          <cell r="W305"/>
          <cell r="X305"/>
          <cell r="Y305">
            <v>2633729.383062535</v>
          </cell>
          <cell r="AC305">
            <v>0</v>
          </cell>
          <cell r="AD305"/>
          <cell r="AE305"/>
          <cell r="AF305"/>
          <cell r="AG305"/>
          <cell r="AH305"/>
          <cell r="AI305"/>
          <cell r="AJ305"/>
          <cell r="AK305"/>
          <cell r="AL305"/>
          <cell r="AM305"/>
          <cell r="AN305"/>
          <cell r="AO305"/>
          <cell r="AP305">
            <v>0</v>
          </cell>
          <cell r="AQ305"/>
          <cell r="AS305">
            <v>0</v>
          </cell>
          <cell r="AT305"/>
          <cell r="AU305"/>
          <cell r="AV305"/>
          <cell r="AW305"/>
          <cell r="AX305"/>
          <cell r="AY305"/>
          <cell r="AZ305"/>
          <cell r="BA305"/>
          <cell r="BB305"/>
          <cell r="BC305"/>
          <cell r="BD305"/>
          <cell r="BE305"/>
          <cell r="BF305">
            <v>0</v>
          </cell>
          <cell r="BH305"/>
          <cell r="BI305">
            <v>2633729</v>
          </cell>
          <cell r="BJ305">
            <v>0</v>
          </cell>
          <cell r="BK305">
            <v>0</v>
          </cell>
          <cell r="BL305">
            <v>0</v>
          </cell>
          <cell r="BM305">
            <v>0</v>
          </cell>
          <cell r="BN305">
            <v>0</v>
          </cell>
          <cell r="BO305">
            <v>0</v>
          </cell>
          <cell r="BP305">
            <v>0</v>
          </cell>
          <cell r="BQ305">
            <v>0</v>
          </cell>
          <cell r="BR305">
            <v>0</v>
          </cell>
          <cell r="BS305">
            <v>0</v>
          </cell>
          <cell r="BT305">
            <v>0</v>
          </cell>
          <cell r="BU305">
            <v>0</v>
          </cell>
          <cell r="BV305">
            <v>0</v>
          </cell>
        </row>
        <row r="306">
          <cell r="B306">
            <v>1001</v>
          </cell>
          <cell r="C306" t="str">
            <v>FREE SCH</v>
          </cell>
          <cell r="D306" t="str">
            <v>Churchill Free Special</v>
          </cell>
          <cell r="E306"/>
          <cell r="I306">
            <v>0</v>
          </cell>
          <cell r="J306"/>
          <cell r="K306"/>
          <cell r="L306"/>
          <cell r="M306"/>
          <cell r="N306"/>
          <cell r="O306"/>
          <cell r="P306"/>
          <cell r="Q306"/>
          <cell r="R306"/>
          <cell r="S306"/>
          <cell r="T306"/>
          <cell r="U306"/>
          <cell r="V306">
            <v>0</v>
          </cell>
          <cell r="W306"/>
          <cell r="X306"/>
          <cell r="Y306">
            <v>0</v>
          </cell>
          <cell r="AC306">
            <v>0</v>
          </cell>
          <cell r="AD306"/>
          <cell r="AE306"/>
          <cell r="AF306"/>
          <cell r="AG306"/>
          <cell r="AH306"/>
          <cell r="AI306"/>
          <cell r="AJ306"/>
          <cell r="AK306"/>
          <cell r="AL306"/>
          <cell r="AM306"/>
          <cell r="AN306"/>
          <cell r="AO306"/>
          <cell r="AP306">
            <v>0</v>
          </cell>
          <cell r="AQ306"/>
          <cell r="AS306">
            <v>0</v>
          </cell>
          <cell r="AT306"/>
          <cell r="AU306"/>
          <cell r="AV306"/>
          <cell r="AW306"/>
          <cell r="AX306"/>
          <cell r="AY306"/>
          <cell r="AZ306"/>
          <cell r="BA306"/>
          <cell r="BB306"/>
          <cell r="BC306"/>
          <cell r="BD306"/>
          <cell r="BE306"/>
          <cell r="BF306">
            <v>0</v>
          </cell>
          <cell r="BH306"/>
          <cell r="BI306">
            <v>0</v>
          </cell>
          <cell r="BJ306">
            <v>0</v>
          </cell>
          <cell r="BK306">
            <v>0</v>
          </cell>
          <cell r="BL306">
            <v>0</v>
          </cell>
          <cell r="BM306">
            <v>0</v>
          </cell>
          <cell r="BN306">
            <v>0</v>
          </cell>
          <cell r="BO306">
            <v>0</v>
          </cell>
          <cell r="BP306">
            <v>0</v>
          </cell>
          <cell r="BQ306">
            <v>0</v>
          </cell>
          <cell r="BR306">
            <v>0</v>
          </cell>
          <cell r="BS306">
            <v>0</v>
          </cell>
          <cell r="BT306">
            <v>0</v>
          </cell>
          <cell r="BU306">
            <v>0</v>
          </cell>
          <cell r="BV306">
            <v>0</v>
          </cell>
        </row>
        <row r="307">
          <cell r="B307">
            <v>1002</v>
          </cell>
          <cell r="C307" t="str">
            <v>FREE SCH</v>
          </cell>
          <cell r="D307" t="str">
            <v>Everitt Academy</v>
          </cell>
          <cell r="E307"/>
          <cell r="I307">
            <v>0</v>
          </cell>
          <cell r="J307"/>
          <cell r="K307"/>
          <cell r="L307"/>
          <cell r="M307"/>
          <cell r="N307"/>
          <cell r="O307"/>
          <cell r="P307"/>
          <cell r="Q307"/>
          <cell r="R307"/>
          <cell r="S307"/>
          <cell r="T307"/>
          <cell r="U307"/>
          <cell r="V307">
            <v>0</v>
          </cell>
          <cell r="W307"/>
          <cell r="X307"/>
          <cell r="Y307">
            <v>0</v>
          </cell>
          <cell r="AC307">
            <v>0</v>
          </cell>
          <cell r="AD307"/>
          <cell r="AE307"/>
          <cell r="AF307"/>
          <cell r="AG307"/>
          <cell r="AH307"/>
          <cell r="AI307"/>
          <cell r="AJ307"/>
          <cell r="AK307"/>
          <cell r="AL307"/>
          <cell r="AM307"/>
          <cell r="AN307"/>
          <cell r="AO307"/>
          <cell r="AP307">
            <v>0</v>
          </cell>
          <cell r="AQ307"/>
          <cell r="AS307">
            <v>0</v>
          </cell>
          <cell r="AT307"/>
          <cell r="AU307"/>
          <cell r="AV307"/>
          <cell r="AW307"/>
          <cell r="AX307"/>
          <cell r="AY307"/>
          <cell r="AZ307"/>
          <cell r="BA307"/>
          <cell r="BB307"/>
          <cell r="BC307"/>
          <cell r="BD307"/>
          <cell r="BE307"/>
          <cell r="BF307">
            <v>0</v>
          </cell>
          <cell r="BH307"/>
          <cell r="BI307">
            <v>0</v>
          </cell>
          <cell r="BJ307">
            <v>0</v>
          </cell>
          <cell r="BK307">
            <v>0</v>
          </cell>
          <cell r="BL307">
            <v>0</v>
          </cell>
          <cell r="BM307">
            <v>0</v>
          </cell>
          <cell r="BN307">
            <v>0</v>
          </cell>
          <cell r="BO307">
            <v>0</v>
          </cell>
          <cell r="BP307">
            <v>0</v>
          </cell>
          <cell r="BQ307">
            <v>0</v>
          </cell>
          <cell r="BR307">
            <v>0</v>
          </cell>
          <cell r="BS307">
            <v>0</v>
          </cell>
          <cell r="BT307">
            <v>0</v>
          </cell>
          <cell r="BU307">
            <v>0</v>
          </cell>
          <cell r="BV307">
            <v>0</v>
          </cell>
        </row>
        <row r="308">
          <cell r="B308">
            <v>195</v>
          </cell>
          <cell r="C308" t="str">
            <v>ACADEMY</v>
          </cell>
          <cell r="D308" t="str">
            <v>The Ashley School</v>
          </cell>
          <cell r="I308">
            <v>0</v>
          </cell>
          <cell r="J308"/>
          <cell r="K308"/>
          <cell r="L308"/>
          <cell r="M308"/>
          <cell r="N308"/>
          <cell r="O308"/>
          <cell r="P308"/>
          <cell r="Q308"/>
          <cell r="R308"/>
          <cell r="S308"/>
          <cell r="T308"/>
          <cell r="U308"/>
          <cell r="V308">
            <v>0</v>
          </cell>
          <cell r="W308"/>
          <cell r="X308"/>
          <cell r="Y308">
            <v>0</v>
          </cell>
          <cell r="AC308">
            <v>0</v>
          </cell>
          <cell r="AD308"/>
          <cell r="AE308"/>
          <cell r="AF308"/>
          <cell r="AG308"/>
          <cell r="AH308"/>
          <cell r="AI308"/>
          <cell r="AJ308"/>
          <cell r="AK308"/>
          <cell r="AL308"/>
          <cell r="AM308"/>
          <cell r="AN308"/>
          <cell r="AO308"/>
          <cell r="AP308">
            <v>0</v>
          </cell>
          <cell r="AQ308"/>
          <cell r="AS308">
            <v>0</v>
          </cell>
          <cell r="AT308"/>
          <cell r="AU308"/>
          <cell r="AV308"/>
          <cell r="AW308"/>
          <cell r="AX308"/>
          <cell r="AY308"/>
          <cell r="AZ308"/>
          <cell r="BA308"/>
          <cell r="BB308"/>
          <cell r="BC308"/>
          <cell r="BD308"/>
          <cell r="BE308"/>
          <cell r="BF308">
            <v>0</v>
          </cell>
          <cell r="BH308"/>
          <cell r="BI308">
            <v>0</v>
          </cell>
          <cell r="BJ308">
            <v>0</v>
          </cell>
          <cell r="BK308">
            <v>0</v>
          </cell>
          <cell r="BL308">
            <v>0</v>
          </cell>
          <cell r="BM308">
            <v>0</v>
          </cell>
          <cell r="BN308">
            <v>0</v>
          </cell>
          <cell r="BO308">
            <v>0</v>
          </cell>
          <cell r="BP308">
            <v>0</v>
          </cell>
          <cell r="BQ308">
            <v>0</v>
          </cell>
          <cell r="BR308">
            <v>0</v>
          </cell>
          <cell r="BS308">
            <v>0</v>
          </cell>
          <cell r="BT308">
            <v>0</v>
          </cell>
          <cell r="BU308">
            <v>0</v>
          </cell>
          <cell r="BV308">
            <v>0</v>
          </cell>
        </row>
        <row r="309">
          <cell r="B309">
            <v>196</v>
          </cell>
          <cell r="C309" t="str">
            <v>ACADEMY</v>
          </cell>
          <cell r="D309" t="str">
            <v>Warren School</v>
          </cell>
          <cell r="G309"/>
          <cell r="I309">
            <v>0</v>
          </cell>
          <cell r="J309"/>
          <cell r="K309"/>
          <cell r="L309"/>
          <cell r="M309"/>
          <cell r="N309"/>
          <cell r="O309"/>
          <cell r="P309"/>
          <cell r="Q309"/>
          <cell r="R309"/>
          <cell r="S309"/>
          <cell r="T309"/>
          <cell r="U309"/>
          <cell r="V309">
            <v>0</v>
          </cell>
          <cell r="W309"/>
          <cell r="X309"/>
          <cell r="Y309">
            <v>0</v>
          </cell>
          <cell r="AC309">
            <v>0</v>
          </cell>
          <cell r="AD309"/>
          <cell r="AE309"/>
          <cell r="AF309"/>
          <cell r="AG309"/>
          <cell r="AH309"/>
          <cell r="AI309"/>
          <cell r="AJ309"/>
          <cell r="AK309"/>
          <cell r="AL309"/>
          <cell r="AM309"/>
          <cell r="AN309"/>
          <cell r="AO309"/>
          <cell r="AP309">
            <v>0</v>
          </cell>
          <cell r="AQ309">
            <v>0</v>
          </cell>
          <cell r="AS309">
            <v>0</v>
          </cell>
          <cell r="AT309"/>
          <cell r="AU309"/>
          <cell r="AV309"/>
          <cell r="AW309"/>
          <cell r="AX309"/>
          <cell r="AY309"/>
          <cell r="AZ309"/>
          <cell r="BA309"/>
          <cell r="BB309"/>
          <cell r="BC309"/>
          <cell r="BD309"/>
          <cell r="BE309"/>
          <cell r="BF309">
            <v>0</v>
          </cell>
          <cell r="BG309"/>
          <cell r="BH309"/>
          <cell r="BI309">
            <v>0</v>
          </cell>
          <cell r="BJ309">
            <v>0</v>
          </cell>
          <cell r="BK309">
            <v>0</v>
          </cell>
          <cell r="BL309">
            <v>0</v>
          </cell>
          <cell r="BM309">
            <v>0</v>
          </cell>
          <cell r="BN309">
            <v>0</v>
          </cell>
          <cell r="BO309">
            <v>0</v>
          </cell>
          <cell r="BP309">
            <v>0</v>
          </cell>
          <cell r="BQ309">
            <v>0</v>
          </cell>
          <cell r="BR309">
            <v>0</v>
          </cell>
          <cell r="BS309">
            <v>0</v>
          </cell>
          <cell r="BT309">
            <v>0</v>
          </cell>
          <cell r="BU309">
            <v>0</v>
          </cell>
          <cell r="BV309">
            <v>0</v>
          </cell>
        </row>
        <row r="310">
          <cell r="B310">
            <v>393</v>
          </cell>
          <cell r="C310" t="str">
            <v>ACADEMY</v>
          </cell>
          <cell r="D310" t="str">
            <v>Stone Lodge Academy</v>
          </cell>
          <cell r="I310">
            <v>0</v>
          </cell>
          <cell r="J310"/>
          <cell r="K310"/>
          <cell r="L310"/>
          <cell r="M310"/>
          <cell r="N310"/>
          <cell r="O310"/>
          <cell r="P310"/>
          <cell r="Q310"/>
          <cell r="R310"/>
          <cell r="S310"/>
          <cell r="T310"/>
          <cell r="U310"/>
          <cell r="V310">
            <v>0</v>
          </cell>
          <cell r="W310"/>
          <cell r="X310"/>
          <cell r="Y310">
            <v>0</v>
          </cell>
          <cell r="AC310">
            <v>0</v>
          </cell>
          <cell r="AD310"/>
          <cell r="AE310"/>
          <cell r="AF310"/>
          <cell r="AG310"/>
          <cell r="AH310"/>
          <cell r="AI310"/>
          <cell r="AJ310"/>
          <cell r="AK310"/>
          <cell r="AL310"/>
          <cell r="AM310"/>
          <cell r="AN310"/>
          <cell r="AO310"/>
          <cell r="AP310">
            <v>0</v>
          </cell>
          <cell r="AQ310"/>
          <cell r="AS310">
            <v>0</v>
          </cell>
          <cell r="AT310"/>
          <cell r="AU310"/>
          <cell r="AV310"/>
          <cell r="AW310"/>
          <cell r="AX310"/>
          <cell r="AY310"/>
          <cell r="AZ310"/>
          <cell r="BA310"/>
          <cell r="BB310"/>
          <cell r="BC310"/>
          <cell r="BD310"/>
          <cell r="BE310"/>
          <cell r="BF310">
            <v>0</v>
          </cell>
          <cell r="BH310"/>
          <cell r="BI310">
            <v>0</v>
          </cell>
          <cell r="BJ310">
            <v>0</v>
          </cell>
          <cell r="BK310">
            <v>0</v>
          </cell>
          <cell r="BL310">
            <v>0</v>
          </cell>
          <cell r="BM310">
            <v>0</v>
          </cell>
          <cell r="BN310">
            <v>0</v>
          </cell>
          <cell r="BO310">
            <v>0</v>
          </cell>
          <cell r="BP310">
            <v>0</v>
          </cell>
          <cell r="BQ310">
            <v>0</v>
          </cell>
          <cell r="BR310">
            <v>0</v>
          </cell>
          <cell r="BS310">
            <v>0</v>
          </cell>
          <cell r="BT310">
            <v>0</v>
          </cell>
          <cell r="BU310">
            <v>0</v>
          </cell>
          <cell r="BV310">
            <v>0</v>
          </cell>
        </row>
        <row r="311">
          <cell r="B311">
            <v>395</v>
          </cell>
          <cell r="C311" t="str">
            <v>ACADEMY</v>
          </cell>
          <cell r="D311" t="str">
            <v>Thomas Wolsey School</v>
          </cell>
          <cell r="I311">
            <v>0</v>
          </cell>
          <cell r="J311"/>
          <cell r="K311"/>
          <cell r="L311"/>
          <cell r="M311"/>
          <cell r="N311"/>
          <cell r="O311"/>
          <cell r="P311"/>
          <cell r="Q311"/>
          <cell r="R311"/>
          <cell r="S311"/>
          <cell r="T311"/>
          <cell r="U311"/>
          <cell r="V311">
            <v>0</v>
          </cell>
          <cell r="W311"/>
          <cell r="X311"/>
          <cell r="Y311">
            <v>0</v>
          </cell>
          <cell r="AC311">
            <v>0</v>
          </cell>
          <cell r="AD311"/>
          <cell r="AE311"/>
          <cell r="AF311"/>
          <cell r="AG311"/>
          <cell r="AH311"/>
          <cell r="AI311"/>
          <cell r="AJ311"/>
          <cell r="AK311"/>
          <cell r="AL311"/>
          <cell r="AM311"/>
          <cell r="AN311"/>
          <cell r="AO311"/>
          <cell r="AP311">
            <v>0</v>
          </cell>
          <cell r="AQ311"/>
          <cell r="AS311">
            <v>0</v>
          </cell>
          <cell r="AT311"/>
          <cell r="AU311"/>
          <cell r="AV311"/>
          <cell r="AW311"/>
          <cell r="AX311"/>
          <cell r="AY311"/>
          <cell r="AZ311"/>
          <cell r="BA311"/>
          <cell r="BB311"/>
          <cell r="BC311"/>
          <cell r="BD311"/>
          <cell r="BE311"/>
          <cell r="BF311">
            <v>0</v>
          </cell>
          <cell r="BH311"/>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row>
        <row r="312">
          <cell r="B312">
            <v>396</v>
          </cell>
          <cell r="C312" t="str">
            <v>ACADEMY</v>
          </cell>
          <cell r="D312" t="str">
            <v>The Bridge School</v>
          </cell>
          <cell r="G312"/>
          <cell r="I312">
            <v>0</v>
          </cell>
          <cell r="J312"/>
          <cell r="K312"/>
          <cell r="L312"/>
          <cell r="M312"/>
          <cell r="N312"/>
          <cell r="O312"/>
          <cell r="P312"/>
          <cell r="Q312"/>
          <cell r="R312"/>
          <cell r="S312"/>
          <cell r="T312"/>
          <cell r="U312"/>
          <cell r="V312">
            <v>0</v>
          </cell>
          <cell r="W312"/>
          <cell r="X312"/>
          <cell r="Y312">
            <v>0</v>
          </cell>
          <cell r="AC312">
            <v>0</v>
          </cell>
          <cell r="AD312"/>
          <cell r="AE312"/>
          <cell r="AF312"/>
          <cell r="AG312"/>
          <cell r="AH312"/>
          <cell r="AI312"/>
          <cell r="AJ312"/>
          <cell r="AK312"/>
          <cell r="AL312"/>
          <cell r="AM312"/>
          <cell r="AN312"/>
          <cell r="AO312"/>
          <cell r="AP312">
            <v>0</v>
          </cell>
          <cell r="AQ312">
            <v>0</v>
          </cell>
          <cell r="AS312">
            <v>0</v>
          </cell>
          <cell r="AT312"/>
          <cell r="AU312"/>
          <cell r="AV312"/>
          <cell r="AW312"/>
          <cell r="AX312"/>
          <cell r="AY312"/>
          <cell r="AZ312"/>
          <cell r="BA312"/>
          <cell r="BB312"/>
          <cell r="BC312"/>
          <cell r="BD312"/>
          <cell r="BE312"/>
          <cell r="BF312">
            <v>0</v>
          </cell>
          <cell r="BG312"/>
          <cell r="BH312"/>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row>
        <row r="313">
          <cell r="B313">
            <v>575</v>
          </cell>
          <cell r="C313" t="str">
            <v>ACADEMY</v>
          </cell>
          <cell r="D313" t="str">
            <v>Priory School</v>
          </cell>
          <cell r="I313">
            <v>0</v>
          </cell>
          <cell r="J313"/>
          <cell r="K313"/>
          <cell r="L313"/>
          <cell r="M313"/>
          <cell r="N313"/>
          <cell r="O313"/>
          <cell r="P313"/>
          <cell r="Q313"/>
          <cell r="R313"/>
          <cell r="S313"/>
          <cell r="T313"/>
          <cell r="U313"/>
          <cell r="V313">
            <v>0</v>
          </cell>
          <cell r="W313"/>
          <cell r="X313"/>
          <cell r="Y313">
            <v>0</v>
          </cell>
          <cell r="AC313">
            <v>0</v>
          </cell>
          <cell r="AD313"/>
          <cell r="AE313"/>
          <cell r="AF313"/>
          <cell r="AG313"/>
          <cell r="AH313"/>
          <cell r="AI313"/>
          <cell r="AJ313"/>
          <cell r="AK313"/>
          <cell r="AL313"/>
          <cell r="AM313"/>
          <cell r="AN313"/>
          <cell r="AO313"/>
          <cell r="AP313">
            <v>0</v>
          </cell>
          <cell r="AQ313"/>
          <cell r="AS313">
            <v>0</v>
          </cell>
          <cell r="AT313"/>
          <cell r="AU313"/>
          <cell r="AV313"/>
          <cell r="AW313"/>
          <cell r="AX313"/>
          <cell r="AY313"/>
          <cell r="AZ313"/>
          <cell r="BA313"/>
          <cell r="BB313"/>
          <cell r="BC313"/>
          <cell r="BD313"/>
          <cell r="BE313"/>
          <cell r="BF313">
            <v>0</v>
          </cell>
          <cell r="BH313"/>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row>
        <row r="314">
          <cell r="B314">
            <v>576</v>
          </cell>
          <cell r="C314" t="str">
            <v>ACADEMY</v>
          </cell>
          <cell r="D314" t="str">
            <v>Riverwalk School</v>
          </cell>
          <cell r="G314"/>
          <cell r="I314">
            <v>0</v>
          </cell>
          <cell r="J314"/>
          <cell r="K314"/>
          <cell r="L314"/>
          <cell r="M314"/>
          <cell r="N314"/>
          <cell r="O314"/>
          <cell r="P314"/>
          <cell r="Q314"/>
          <cell r="R314"/>
          <cell r="S314"/>
          <cell r="T314"/>
          <cell r="U314"/>
          <cell r="V314">
            <v>0</v>
          </cell>
          <cell r="W314"/>
          <cell r="X314"/>
          <cell r="Y314">
            <v>0</v>
          </cell>
          <cell r="AC314">
            <v>0</v>
          </cell>
          <cell r="AD314"/>
          <cell r="AE314"/>
          <cell r="AF314"/>
          <cell r="AG314"/>
          <cell r="AH314"/>
          <cell r="AI314"/>
          <cell r="AJ314"/>
          <cell r="AK314"/>
          <cell r="AL314"/>
          <cell r="AM314"/>
          <cell r="AN314"/>
          <cell r="AO314"/>
          <cell r="AP314">
            <v>0</v>
          </cell>
          <cell r="AQ314">
            <v>0</v>
          </cell>
          <cell r="AS314">
            <v>0</v>
          </cell>
          <cell r="AT314"/>
          <cell r="AU314"/>
          <cell r="AV314"/>
          <cell r="AW314"/>
          <cell r="AX314"/>
          <cell r="AY314"/>
          <cell r="AZ314"/>
          <cell r="BA314"/>
          <cell r="BB314"/>
          <cell r="BC314"/>
          <cell r="BD314"/>
          <cell r="BE314"/>
          <cell r="BF314">
            <v>0</v>
          </cell>
          <cell r="BG314"/>
          <cell r="BH314"/>
          <cell r="BI314">
            <v>0</v>
          </cell>
          <cell r="BJ314">
            <v>0</v>
          </cell>
          <cell r="BK314">
            <v>0</v>
          </cell>
          <cell r="BL314">
            <v>0</v>
          </cell>
          <cell r="BM314">
            <v>0</v>
          </cell>
          <cell r="BN314">
            <v>0</v>
          </cell>
          <cell r="BO314">
            <v>0</v>
          </cell>
          <cell r="BP314">
            <v>0</v>
          </cell>
          <cell r="BQ314">
            <v>0</v>
          </cell>
          <cell r="BR314">
            <v>0</v>
          </cell>
          <cell r="BS314">
            <v>0</v>
          </cell>
          <cell r="BT314">
            <v>0</v>
          </cell>
          <cell r="BU314">
            <v>0</v>
          </cell>
          <cell r="BV314">
            <v>0</v>
          </cell>
        </row>
        <row r="315">
          <cell r="B315">
            <v>579</v>
          </cell>
          <cell r="C315">
            <v>0</v>
          </cell>
          <cell r="D315" t="str">
            <v>Hillside Special School</v>
          </cell>
          <cell r="F315" t="str">
            <v>3258/1</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cell r="X315"/>
          <cell r="Y315">
            <v>0</v>
          </cell>
          <cell r="AC315">
            <v>860000</v>
          </cell>
          <cell r="AD315">
            <v>132307.69230769231</v>
          </cell>
          <cell r="AE315">
            <v>66153.846153846156</v>
          </cell>
          <cell r="AF315">
            <v>66153.846153846156</v>
          </cell>
          <cell r="AG315">
            <v>66153.846153846156</v>
          </cell>
          <cell r="AH315">
            <v>66153.846153846156</v>
          </cell>
          <cell r="AI315">
            <v>66153.846153846156</v>
          </cell>
          <cell r="AJ315">
            <v>66153.846153846156</v>
          </cell>
          <cell r="AK315">
            <v>66153.846153846156</v>
          </cell>
          <cell r="AL315">
            <v>66153.846153846156</v>
          </cell>
          <cell r="AM315">
            <v>66153.846153846156</v>
          </cell>
          <cell r="AN315">
            <v>66153.846153846156</v>
          </cell>
          <cell r="AO315">
            <v>66153.846153846156</v>
          </cell>
          <cell r="AP315">
            <v>859999.99999999977</v>
          </cell>
          <cell r="AQ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cell r="BH315"/>
          <cell r="BI315">
            <v>860000</v>
          </cell>
          <cell r="BJ315">
            <v>132308</v>
          </cell>
          <cell r="BK315">
            <v>66154</v>
          </cell>
          <cell r="BL315">
            <v>66154</v>
          </cell>
          <cell r="BM315">
            <v>66154</v>
          </cell>
          <cell r="BN315">
            <v>66154</v>
          </cell>
          <cell r="BO315">
            <v>66154</v>
          </cell>
          <cell r="BP315">
            <v>66154</v>
          </cell>
          <cell r="BQ315">
            <v>66154</v>
          </cell>
          <cell r="BR315">
            <v>66154</v>
          </cell>
          <cell r="BS315">
            <v>66154</v>
          </cell>
          <cell r="BT315">
            <v>66154</v>
          </cell>
          <cell r="BU315">
            <v>66154</v>
          </cell>
          <cell r="BV315">
            <v>860002</v>
          </cell>
        </row>
        <row r="316">
          <cell r="B316">
            <v>187</v>
          </cell>
          <cell r="C316">
            <v>0</v>
          </cell>
          <cell r="D316" t="str">
            <v>Horizon School</v>
          </cell>
          <cell r="F316" t="str">
            <v>195871/1</v>
          </cell>
          <cell r="I316">
            <v>0</v>
          </cell>
          <cell r="J316">
            <v>0</v>
          </cell>
          <cell r="K316">
            <v>0</v>
          </cell>
          <cell r="L316">
            <v>0</v>
          </cell>
          <cell r="M316">
            <v>0</v>
          </cell>
          <cell r="N316">
            <v>0</v>
          </cell>
          <cell r="O316">
            <v>0</v>
          </cell>
          <cell r="P316">
            <v>0</v>
          </cell>
          <cell r="Q316">
            <v>0</v>
          </cell>
          <cell r="R316">
            <v>0</v>
          </cell>
          <cell r="S316">
            <v>0</v>
          </cell>
          <cell r="T316">
            <v>0</v>
          </cell>
          <cell r="U316">
            <v>0</v>
          </cell>
          <cell r="V316">
            <v>0</v>
          </cell>
          <cell r="W316"/>
          <cell r="X316"/>
          <cell r="Y316">
            <v>0</v>
          </cell>
          <cell r="AC316">
            <v>1100000</v>
          </cell>
          <cell r="AD316">
            <v>169230.76923076922</v>
          </cell>
          <cell r="AE316">
            <v>84615.38461538461</v>
          </cell>
          <cell r="AF316">
            <v>84615.38461538461</v>
          </cell>
          <cell r="AG316">
            <v>84615.38461538461</v>
          </cell>
          <cell r="AH316">
            <v>35256.410256410294</v>
          </cell>
          <cell r="AI316">
            <v>75000</v>
          </cell>
          <cell r="AJ316">
            <v>75000</v>
          </cell>
          <cell r="AK316">
            <v>75000</v>
          </cell>
          <cell r="AL316">
            <v>75000</v>
          </cell>
          <cell r="AM316">
            <v>75000</v>
          </cell>
          <cell r="AN316">
            <v>75000</v>
          </cell>
          <cell r="AO316">
            <v>75000</v>
          </cell>
          <cell r="AP316">
            <v>983333.33333333337</v>
          </cell>
          <cell r="AQ316"/>
          <cell r="AS316">
            <v>0</v>
          </cell>
          <cell r="AT316">
            <v>0</v>
          </cell>
          <cell r="AU316">
            <v>0</v>
          </cell>
          <cell r="AV316">
            <v>0</v>
          </cell>
          <cell r="AW316">
            <v>0</v>
          </cell>
          <cell r="AX316">
            <v>0</v>
          </cell>
          <cell r="AY316">
            <v>0</v>
          </cell>
          <cell r="AZ316">
            <v>0</v>
          </cell>
          <cell r="BA316">
            <v>0</v>
          </cell>
          <cell r="BB316">
            <v>0</v>
          </cell>
          <cell r="BC316">
            <v>0</v>
          </cell>
          <cell r="BD316">
            <v>0</v>
          </cell>
          <cell r="BE316">
            <v>0</v>
          </cell>
          <cell r="BF316">
            <v>0</v>
          </cell>
          <cell r="BG316"/>
          <cell r="BH316"/>
          <cell r="BI316">
            <v>1100000</v>
          </cell>
          <cell r="BJ316">
            <v>169231</v>
          </cell>
          <cell r="BK316">
            <v>84615</v>
          </cell>
          <cell r="BL316">
            <v>84615</v>
          </cell>
          <cell r="BM316">
            <v>84615</v>
          </cell>
          <cell r="BN316">
            <v>35256</v>
          </cell>
          <cell r="BO316">
            <v>75000</v>
          </cell>
          <cell r="BP316">
            <v>75000</v>
          </cell>
          <cell r="BQ316">
            <v>75000</v>
          </cell>
          <cell r="BR316">
            <v>75000</v>
          </cell>
          <cell r="BS316">
            <v>75000</v>
          </cell>
          <cell r="BT316">
            <v>75000</v>
          </cell>
          <cell r="BU316">
            <v>75000</v>
          </cell>
          <cell r="BV316">
            <v>983332</v>
          </cell>
        </row>
        <row r="317">
          <cell r="B317">
            <v>351</v>
          </cell>
          <cell r="C317" t="str">
            <v>ACADEMY</v>
          </cell>
          <cell r="D317" t="str">
            <v>Alderwood Pupil Referral Unit</v>
          </cell>
          <cell r="G317"/>
          <cell r="I317">
            <v>0</v>
          </cell>
          <cell r="J317"/>
          <cell r="K317"/>
          <cell r="L317"/>
          <cell r="M317"/>
          <cell r="N317"/>
          <cell r="O317"/>
          <cell r="P317"/>
          <cell r="Q317"/>
          <cell r="R317"/>
          <cell r="S317"/>
          <cell r="T317"/>
          <cell r="U317"/>
          <cell r="V317">
            <v>0</v>
          </cell>
          <cell r="W317"/>
          <cell r="X317"/>
          <cell r="Y317">
            <v>0</v>
          </cell>
          <cell r="AC317">
            <v>0</v>
          </cell>
          <cell r="AD317"/>
          <cell r="AE317"/>
          <cell r="AF317"/>
          <cell r="AG317"/>
          <cell r="AH317"/>
          <cell r="AI317"/>
          <cell r="AJ317"/>
          <cell r="AK317"/>
          <cell r="AL317"/>
          <cell r="AM317"/>
          <cell r="AN317"/>
          <cell r="AO317"/>
          <cell r="AP317">
            <v>0</v>
          </cell>
          <cell r="AQ317"/>
          <cell r="AS317">
            <v>0</v>
          </cell>
          <cell r="AT317"/>
          <cell r="AU317"/>
          <cell r="AV317"/>
          <cell r="AW317"/>
          <cell r="AX317"/>
          <cell r="AY317"/>
          <cell r="AZ317"/>
          <cell r="BA317"/>
          <cell r="BB317"/>
          <cell r="BC317"/>
          <cell r="BD317"/>
          <cell r="BE317"/>
          <cell r="BF317">
            <v>0</v>
          </cell>
          <cell r="BG317"/>
          <cell r="BH317"/>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row>
        <row r="318">
          <cell r="B318">
            <v>352</v>
          </cell>
          <cell r="C318" t="str">
            <v>ACADEMY</v>
          </cell>
          <cell r="D318" t="str">
            <v>First Base (Ipswich) Pupil Referral Unit</v>
          </cell>
          <cell r="G318"/>
          <cell r="I318">
            <v>0</v>
          </cell>
          <cell r="J318"/>
          <cell r="K318"/>
          <cell r="L318"/>
          <cell r="M318"/>
          <cell r="N318"/>
          <cell r="O318"/>
          <cell r="P318"/>
          <cell r="Q318"/>
          <cell r="R318"/>
          <cell r="S318"/>
          <cell r="T318"/>
          <cell r="U318"/>
          <cell r="V318">
            <v>0</v>
          </cell>
          <cell r="W318"/>
          <cell r="X318"/>
          <cell r="Y318">
            <v>0</v>
          </cell>
          <cell r="AC318">
            <v>0</v>
          </cell>
          <cell r="AD318"/>
          <cell r="AE318"/>
          <cell r="AF318"/>
          <cell r="AG318"/>
          <cell r="AH318"/>
          <cell r="AI318"/>
          <cell r="AJ318"/>
          <cell r="AK318"/>
          <cell r="AL318"/>
          <cell r="AM318"/>
          <cell r="AN318"/>
          <cell r="AO318"/>
          <cell r="AP318">
            <v>0</v>
          </cell>
          <cell r="AQ318"/>
          <cell r="AS318">
            <v>0</v>
          </cell>
          <cell r="AT318"/>
          <cell r="AU318"/>
          <cell r="AV318"/>
          <cell r="AW318"/>
          <cell r="AX318"/>
          <cell r="AY318"/>
          <cell r="AZ318"/>
          <cell r="BA318"/>
          <cell r="BB318"/>
          <cell r="BC318"/>
          <cell r="BD318"/>
          <cell r="BE318"/>
          <cell r="BF318">
            <v>0</v>
          </cell>
          <cell r="BG318"/>
          <cell r="BH318"/>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row>
        <row r="319">
          <cell r="B319">
            <v>353</v>
          </cell>
          <cell r="C319" t="str">
            <v>ACADEMY</v>
          </cell>
          <cell r="D319" t="str">
            <v>St Christopher's Pupil Referral Unit</v>
          </cell>
          <cell r="G319"/>
          <cell r="H319"/>
          <cell r="I319">
            <v>0</v>
          </cell>
          <cell r="J319"/>
          <cell r="K319"/>
          <cell r="L319"/>
          <cell r="M319"/>
          <cell r="N319"/>
          <cell r="O319"/>
          <cell r="P319"/>
          <cell r="Q319"/>
          <cell r="R319"/>
          <cell r="S319"/>
          <cell r="T319"/>
          <cell r="U319"/>
          <cell r="V319">
            <v>0</v>
          </cell>
          <cell r="W319"/>
          <cell r="X319"/>
          <cell r="Y319">
            <v>0</v>
          </cell>
          <cell r="AC319">
            <v>0</v>
          </cell>
          <cell r="AD319"/>
          <cell r="AE319"/>
          <cell r="AF319"/>
          <cell r="AG319"/>
          <cell r="AH319"/>
          <cell r="AI319"/>
          <cell r="AJ319"/>
          <cell r="AK319"/>
          <cell r="AL319"/>
          <cell r="AM319"/>
          <cell r="AN319"/>
          <cell r="AO319"/>
          <cell r="AP319">
            <v>0</v>
          </cell>
          <cell r="AQ319"/>
          <cell r="AS319">
            <v>0</v>
          </cell>
          <cell r="AT319"/>
          <cell r="AU319"/>
          <cell r="AV319"/>
          <cell r="AW319"/>
          <cell r="AX319"/>
          <cell r="AY319"/>
          <cell r="AZ319"/>
          <cell r="BA319"/>
          <cell r="BB319"/>
          <cell r="BC319"/>
          <cell r="BD319"/>
          <cell r="BE319"/>
          <cell r="BF319">
            <v>0</v>
          </cell>
          <cell r="BG319"/>
          <cell r="BH319"/>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row>
        <row r="320">
          <cell r="B320">
            <v>367</v>
          </cell>
          <cell r="C320" t="str">
            <v>ACADEMY</v>
          </cell>
          <cell r="D320" t="str">
            <v>Parkside Pupil Referral Unit</v>
          </cell>
          <cell r="G320"/>
          <cell r="H320"/>
          <cell r="I320">
            <v>0</v>
          </cell>
          <cell r="J320"/>
          <cell r="K320"/>
          <cell r="L320"/>
          <cell r="M320"/>
          <cell r="N320"/>
          <cell r="O320"/>
          <cell r="P320"/>
          <cell r="Q320"/>
          <cell r="R320"/>
          <cell r="S320"/>
          <cell r="T320"/>
          <cell r="U320"/>
          <cell r="V320">
            <v>0</v>
          </cell>
          <cell r="W320"/>
          <cell r="X320"/>
          <cell r="Y320">
            <v>0</v>
          </cell>
          <cell r="AC320">
            <v>0</v>
          </cell>
          <cell r="AD320"/>
          <cell r="AE320"/>
          <cell r="AF320"/>
          <cell r="AG320"/>
          <cell r="AH320"/>
          <cell r="AI320"/>
          <cell r="AJ320"/>
          <cell r="AK320"/>
          <cell r="AL320"/>
          <cell r="AM320"/>
          <cell r="AN320"/>
          <cell r="AO320"/>
          <cell r="AP320">
            <v>0</v>
          </cell>
          <cell r="AQ320"/>
          <cell r="AS320">
            <v>0</v>
          </cell>
          <cell r="AT320"/>
          <cell r="AU320"/>
          <cell r="AV320"/>
          <cell r="AW320"/>
          <cell r="AX320"/>
          <cell r="AY320"/>
          <cell r="AZ320"/>
          <cell r="BA320"/>
          <cell r="BB320"/>
          <cell r="BC320"/>
          <cell r="BD320"/>
          <cell r="BE320"/>
          <cell r="BF320">
            <v>0</v>
          </cell>
          <cell r="BG320"/>
          <cell r="BH320"/>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row>
        <row r="321">
          <cell r="B321">
            <v>389</v>
          </cell>
          <cell r="C321" t="str">
            <v>ACADEMY</v>
          </cell>
          <cell r="D321" t="str">
            <v>Westbridge Pupil Referral Unit</v>
          </cell>
          <cell r="G321"/>
          <cell r="H321"/>
          <cell r="I321">
            <v>0</v>
          </cell>
          <cell r="J321"/>
          <cell r="K321"/>
          <cell r="L321"/>
          <cell r="M321"/>
          <cell r="N321"/>
          <cell r="O321"/>
          <cell r="P321"/>
          <cell r="Q321"/>
          <cell r="R321"/>
          <cell r="S321"/>
          <cell r="T321"/>
          <cell r="U321"/>
          <cell r="V321">
            <v>0</v>
          </cell>
          <cell r="W321"/>
          <cell r="X321"/>
          <cell r="Y321">
            <v>0</v>
          </cell>
          <cell r="AC321">
            <v>0</v>
          </cell>
          <cell r="AD321"/>
          <cell r="AE321"/>
          <cell r="AF321"/>
          <cell r="AG321"/>
          <cell r="AH321"/>
          <cell r="AI321"/>
          <cell r="AJ321"/>
          <cell r="AK321"/>
          <cell r="AL321"/>
          <cell r="AM321"/>
          <cell r="AN321"/>
          <cell r="AO321"/>
          <cell r="AP321">
            <v>0</v>
          </cell>
          <cell r="AQ321"/>
          <cell r="AS321">
            <v>0</v>
          </cell>
          <cell r="AT321"/>
          <cell r="AU321"/>
          <cell r="AV321"/>
          <cell r="AW321"/>
          <cell r="AX321"/>
          <cell r="AY321"/>
          <cell r="AZ321"/>
          <cell r="BA321"/>
          <cell r="BB321"/>
          <cell r="BC321"/>
          <cell r="BD321"/>
          <cell r="BE321"/>
          <cell r="BF321">
            <v>0</v>
          </cell>
          <cell r="BG321"/>
          <cell r="BH321"/>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row>
        <row r="322">
          <cell r="B322">
            <v>577</v>
          </cell>
          <cell r="C322" t="str">
            <v>ACADEMY</v>
          </cell>
          <cell r="D322" t="str">
            <v>Hampden House Pupil Referral Unit</v>
          </cell>
          <cell r="G322"/>
          <cell r="I322">
            <v>0</v>
          </cell>
          <cell r="J322"/>
          <cell r="K322"/>
          <cell r="L322"/>
          <cell r="M322"/>
          <cell r="N322"/>
          <cell r="O322"/>
          <cell r="P322"/>
          <cell r="Q322"/>
          <cell r="R322"/>
          <cell r="S322"/>
          <cell r="T322"/>
          <cell r="U322"/>
          <cell r="V322">
            <v>0</v>
          </cell>
          <cell r="W322"/>
          <cell r="X322"/>
          <cell r="Y322">
            <v>0</v>
          </cell>
          <cell r="AC322">
            <v>0</v>
          </cell>
          <cell r="AD322"/>
          <cell r="AE322"/>
          <cell r="AF322"/>
          <cell r="AG322"/>
          <cell r="AH322"/>
          <cell r="AI322"/>
          <cell r="AJ322"/>
          <cell r="AK322"/>
          <cell r="AL322"/>
          <cell r="AM322"/>
          <cell r="AN322"/>
          <cell r="AO322"/>
          <cell r="AP322">
            <v>0</v>
          </cell>
          <cell r="AQ322">
            <v>0</v>
          </cell>
          <cell r="AS322">
            <v>0</v>
          </cell>
          <cell r="AT322"/>
          <cell r="AU322"/>
          <cell r="AV322"/>
          <cell r="AW322"/>
          <cell r="AX322"/>
          <cell r="AY322"/>
          <cell r="AZ322"/>
          <cell r="BA322"/>
          <cell r="BB322"/>
          <cell r="BC322"/>
          <cell r="BD322"/>
          <cell r="BE322"/>
          <cell r="BF322">
            <v>0</v>
          </cell>
          <cell r="BG322"/>
          <cell r="BH322"/>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row>
        <row r="323">
          <cell r="B323">
            <v>580</v>
          </cell>
          <cell r="C323" t="str">
            <v>ACADEMY</v>
          </cell>
          <cell r="D323" t="str">
            <v>The Albany Centre Pupil Referral Unit</v>
          </cell>
          <cell r="G323"/>
          <cell r="I323">
            <v>0</v>
          </cell>
          <cell r="J323"/>
          <cell r="K323"/>
          <cell r="L323"/>
          <cell r="M323"/>
          <cell r="N323"/>
          <cell r="O323"/>
          <cell r="P323"/>
          <cell r="Q323"/>
          <cell r="R323"/>
          <cell r="S323"/>
          <cell r="T323"/>
          <cell r="U323"/>
          <cell r="V323">
            <v>0</v>
          </cell>
          <cell r="W323"/>
          <cell r="X323"/>
          <cell r="Y323">
            <v>0</v>
          </cell>
          <cell r="AC323">
            <v>0</v>
          </cell>
          <cell r="AD323"/>
          <cell r="AE323"/>
          <cell r="AF323"/>
          <cell r="AG323"/>
          <cell r="AH323"/>
          <cell r="AI323"/>
          <cell r="AJ323"/>
          <cell r="AK323"/>
          <cell r="AL323"/>
          <cell r="AM323"/>
          <cell r="AN323"/>
          <cell r="AO323"/>
          <cell r="AP323">
            <v>0</v>
          </cell>
          <cell r="AQ323">
            <v>0</v>
          </cell>
          <cell r="AS323">
            <v>0</v>
          </cell>
          <cell r="AT323"/>
          <cell r="AU323"/>
          <cell r="AV323"/>
          <cell r="AW323"/>
          <cell r="AX323"/>
          <cell r="AY323"/>
          <cell r="AZ323"/>
          <cell r="BA323"/>
          <cell r="BB323"/>
          <cell r="BC323"/>
          <cell r="BD323"/>
          <cell r="BE323"/>
          <cell r="BF323">
            <v>0</v>
          </cell>
          <cell r="BG323"/>
          <cell r="BH323"/>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row>
        <row r="324">
          <cell r="B324">
            <v>584</v>
          </cell>
          <cell r="C324" t="str">
            <v>ACADEMY</v>
          </cell>
          <cell r="D324" t="str">
            <v>The Kingsfield Centre Pupil Referral Unit</v>
          </cell>
          <cell r="G324"/>
          <cell r="H324"/>
          <cell r="I324">
            <v>0</v>
          </cell>
          <cell r="J324"/>
          <cell r="K324"/>
          <cell r="L324"/>
          <cell r="M324"/>
          <cell r="N324"/>
          <cell r="O324"/>
          <cell r="P324"/>
          <cell r="Q324"/>
          <cell r="R324"/>
          <cell r="S324"/>
          <cell r="T324"/>
          <cell r="U324"/>
          <cell r="V324">
            <v>0</v>
          </cell>
          <cell r="W324"/>
          <cell r="X324"/>
          <cell r="Y324">
            <v>0</v>
          </cell>
          <cell r="AC324">
            <v>0</v>
          </cell>
          <cell r="AD324"/>
          <cell r="AE324"/>
          <cell r="AF324"/>
          <cell r="AG324"/>
          <cell r="AH324"/>
          <cell r="AI324"/>
          <cell r="AJ324"/>
          <cell r="AK324"/>
          <cell r="AL324"/>
          <cell r="AM324"/>
          <cell r="AN324"/>
          <cell r="AO324"/>
          <cell r="AP324">
            <v>0</v>
          </cell>
          <cell r="AQ324"/>
          <cell r="AS324">
            <v>0</v>
          </cell>
          <cell r="AT324"/>
          <cell r="AU324"/>
          <cell r="AV324"/>
          <cell r="AW324"/>
          <cell r="AX324"/>
          <cell r="AY324"/>
          <cell r="AZ324"/>
          <cell r="BA324"/>
          <cell r="BB324"/>
          <cell r="BC324"/>
          <cell r="BD324"/>
          <cell r="BE324"/>
          <cell r="BF324">
            <v>0</v>
          </cell>
          <cell r="BG324"/>
          <cell r="BH324"/>
          <cell r="BI324">
            <v>0</v>
          </cell>
          <cell r="BJ324">
            <v>0</v>
          </cell>
          <cell r="BK324">
            <v>0</v>
          </cell>
          <cell r="BL324">
            <v>0</v>
          </cell>
          <cell r="BM324">
            <v>0</v>
          </cell>
          <cell r="BN324">
            <v>0</v>
          </cell>
          <cell r="BO324">
            <v>0</v>
          </cell>
          <cell r="BP324">
            <v>0</v>
          </cell>
          <cell r="BQ324">
            <v>0</v>
          </cell>
          <cell r="BR324">
            <v>0</v>
          </cell>
          <cell r="BS324">
            <v>0</v>
          </cell>
          <cell r="BT324">
            <v>0</v>
          </cell>
          <cell r="BU324">
            <v>0</v>
          </cell>
          <cell r="BV324">
            <v>0</v>
          </cell>
        </row>
        <row r="325">
          <cell r="B325">
            <v>597</v>
          </cell>
          <cell r="C325" t="str">
            <v>ACADEMY</v>
          </cell>
          <cell r="D325" t="str">
            <v>First Base (BSE) Pupil Referral Unit</v>
          </cell>
          <cell r="G325"/>
          <cell r="I325">
            <v>0</v>
          </cell>
          <cell r="J325"/>
          <cell r="K325"/>
          <cell r="L325"/>
          <cell r="M325"/>
          <cell r="N325"/>
          <cell r="O325"/>
          <cell r="P325"/>
          <cell r="Q325"/>
          <cell r="R325"/>
          <cell r="S325"/>
          <cell r="T325"/>
          <cell r="U325"/>
          <cell r="V325">
            <v>0</v>
          </cell>
          <cell r="W325"/>
          <cell r="X325"/>
          <cell r="Y325">
            <v>0</v>
          </cell>
          <cell r="AC325">
            <v>0</v>
          </cell>
          <cell r="AD325"/>
          <cell r="AE325"/>
          <cell r="AF325"/>
          <cell r="AG325"/>
          <cell r="AH325"/>
          <cell r="AI325"/>
          <cell r="AJ325"/>
          <cell r="AK325"/>
          <cell r="AL325"/>
          <cell r="AM325"/>
          <cell r="AN325"/>
          <cell r="AO325"/>
          <cell r="AP325">
            <v>0</v>
          </cell>
          <cell r="AQ325">
            <v>0</v>
          </cell>
          <cell r="AS325">
            <v>0</v>
          </cell>
          <cell r="AT325"/>
          <cell r="AU325"/>
          <cell r="AV325"/>
          <cell r="AW325"/>
          <cell r="AX325"/>
          <cell r="AY325"/>
          <cell r="AZ325"/>
          <cell r="BA325"/>
          <cell r="BB325"/>
          <cell r="BC325"/>
          <cell r="BD325"/>
          <cell r="BE325"/>
          <cell r="BF325">
            <v>0</v>
          </cell>
          <cell r="BG325"/>
          <cell r="BH325"/>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row>
        <row r="326">
          <cell r="B326">
            <v>266</v>
          </cell>
          <cell r="C326">
            <v>0</v>
          </cell>
          <cell r="D326" t="str">
            <v>Highfield Nursery School</v>
          </cell>
          <cell r="F326" t="str">
            <v>94130/1</v>
          </cell>
          <cell r="I326">
            <v>0</v>
          </cell>
          <cell r="J326">
            <v>0</v>
          </cell>
          <cell r="K326">
            <v>0</v>
          </cell>
          <cell r="L326">
            <v>0</v>
          </cell>
          <cell r="M326">
            <v>0</v>
          </cell>
          <cell r="N326">
            <v>0</v>
          </cell>
          <cell r="O326">
            <v>0</v>
          </cell>
          <cell r="P326">
            <v>0</v>
          </cell>
          <cell r="Q326">
            <v>0</v>
          </cell>
          <cell r="R326">
            <v>0</v>
          </cell>
          <cell r="S326">
            <v>0</v>
          </cell>
          <cell r="T326">
            <v>0</v>
          </cell>
          <cell r="U326">
            <v>0</v>
          </cell>
          <cell r="V326">
            <v>0</v>
          </cell>
          <cell r="W326"/>
          <cell r="X326"/>
          <cell r="Y326">
            <v>0</v>
          </cell>
          <cell r="AC326">
            <v>0</v>
          </cell>
          <cell r="AD326"/>
          <cell r="AE326"/>
          <cell r="AF326"/>
          <cell r="AG326"/>
          <cell r="AH326"/>
          <cell r="AI326"/>
          <cell r="AJ326"/>
          <cell r="AK326"/>
          <cell r="AL326"/>
          <cell r="AM326"/>
          <cell r="AN326"/>
          <cell r="AO326"/>
          <cell r="AP326"/>
          <cell r="AQ326">
            <v>0</v>
          </cell>
          <cell r="AS326"/>
          <cell r="AT326"/>
          <cell r="AU326"/>
          <cell r="AV326"/>
          <cell r="AW326"/>
          <cell r="AX326"/>
          <cell r="AY326"/>
          <cell r="AZ326"/>
          <cell r="BA326"/>
          <cell r="BB326"/>
          <cell r="BC326"/>
          <cell r="BD326"/>
          <cell r="BE326"/>
          <cell r="BF326">
            <v>0</v>
          </cell>
          <cell r="BG326"/>
          <cell r="BH326"/>
          <cell r="BI326">
            <v>0</v>
          </cell>
          <cell r="BJ326">
            <v>0</v>
          </cell>
          <cell r="BK326">
            <v>0</v>
          </cell>
          <cell r="BL326">
            <v>0</v>
          </cell>
          <cell r="BM326">
            <v>0</v>
          </cell>
          <cell r="BN326">
            <v>0</v>
          </cell>
          <cell r="BO326">
            <v>0</v>
          </cell>
          <cell r="BP326">
            <v>0</v>
          </cell>
          <cell r="BQ326">
            <v>0</v>
          </cell>
          <cell r="BR326">
            <v>0</v>
          </cell>
          <cell r="BS326">
            <v>0</v>
          </cell>
          <cell r="BT326">
            <v>0</v>
          </cell>
          <cell r="BU326">
            <v>0</v>
          </cell>
          <cell r="BV326">
            <v>0</v>
          </cell>
        </row>
      </sheetData>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DUBASE data 18.4.23"/>
    </sheetNames>
    <sheetDataSet>
      <sheetData sheetId="0" refreshError="1">
        <row r="2">
          <cell r="E2">
            <v>9351001</v>
          </cell>
          <cell r="F2" t="str">
            <v>Highfield Nursery School</v>
          </cell>
          <cell r="G2" t="str">
            <v>Local authority nursery school</v>
          </cell>
          <cell r="H2" t="str">
            <v>Open</v>
          </cell>
          <cell r="I2" t="str">
            <v>Not applicable</v>
          </cell>
          <cell r="K2" t="str">
            <v>Nursery</v>
          </cell>
          <cell r="L2">
            <v>2</v>
          </cell>
          <cell r="M2">
            <v>5</v>
          </cell>
          <cell r="N2" t="str">
            <v>No boarders</v>
          </cell>
          <cell r="O2" t="str">
            <v>Not applicable</v>
          </cell>
          <cell r="P2" t="str">
            <v>Mixed</v>
          </cell>
          <cell r="Q2" t="str">
            <v>Does not apply</v>
          </cell>
          <cell r="R2" t="str">
            <v>Not applicable</v>
          </cell>
          <cell r="T2" t="str">
            <v>Chesterfield Drive</v>
          </cell>
          <cell r="W2" t="str">
            <v>Ipswich</v>
          </cell>
          <cell r="X2" t="str">
            <v>Suffolk</v>
          </cell>
          <cell r="Y2" t="str">
            <v>IP1 6DW</v>
          </cell>
          <cell r="Z2" t="str">
            <v>www.highfield.suffolk.sch.uk</v>
          </cell>
          <cell r="AA2">
            <v>1473742534</v>
          </cell>
          <cell r="AB2" t="str">
            <v>'01473742534</v>
          </cell>
          <cell r="AC2" t="str">
            <v>Mrs</v>
          </cell>
          <cell r="AD2" t="str">
            <v>Ruth</v>
          </cell>
          <cell r="AE2" t="str">
            <v>Coleman</v>
          </cell>
          <cell r="AF2" t="str">
            <v>Mrs Ruth Coleman</v>
          </cell>
        </row>
        <row r="3">
          <cell r="E3">
            <v>9352002</v>
          </cell>
          <cell r="F3" t="str">
            <v>Bildeston Primary School</v>
          </cell>
          <cell r="G3" t="str">
            <v>Community school</v>
          </cell>
          <cell r="H3" t="str">
            <v>Open</v>
          </cell>
          <cell r="I3" t="str">
            <v>Not applicable</v>
          </cell>
          <cell r="K3" t="str">
            <v>Primary</v>
          </cell>
          <cell r="L3">
            <v>4</v>
          </cell>
          <cell r="M3">
            <v>11</v>
          </cell>
          <cell r="N3" t="str">
            <v>No boarders</v>
          </cell>
          <cell r="O3" t="str">
            <v>Does not have a sixth form</v>
          </cell>
          <cell r="P3" t="str">
            <v>Mixed</v>
          </cell>
          <cell r="Q3" t="str">
            <v>Does not apply</v>
          </cell>
          <cell r="R3" t="str">
            <v>Not applicable</v>
          </cell>
          <cell r="S3">
            <v>10072942</v>
          </cell>
          <cell r="T3" t="str">
            <v>Newberry Road</v>
          </cell>
          <cell r="U3" t="str">
            <v>Bildeston</v>
          </cell>
          <cell r="W3" t="str">
            <v>Ipswich</v>
          </cell>
          <cell r="X3" t="str">
            <v>Suffolk</v>
          </cell>
          <cell r="Y3" t="str">
            <v>IP7 7ES</v>
          </cell>
          <cell r="Z3" t="str">
            <v>http://www.bildeston.suffolk.sch.uk</v>
          </cell>
          <cell r="AA3">
            <v>1449740269</v>
          </cell>
          <cell r="AB3" t="str">
            <v>'01449740269</v>
          </cell>
          <cell r="AC3" t="str">
            <v>Mrs</v>
          </cell>
          <cell r="AD3" t="str">
            <v>Julia</v>
          </cell>
          <cell r="AE3" t="str">
            <v>Shaw</v>
          </cell>
          <cell r="AF3" t="str">
            <v>Mrs Julia Shaw</v>
          </cell>
        </row>
        <row r="4">
          <cell r="E4">
            <v>9352007</v>
          </cell>
          <cell r="F4" t="str">
            <v>Elmswell Community Primary School</v>
          </cell>
          <cell r="G4" t="str">
            <v>Community school</v>
          </cell>
          <cell r="H4" t="str">
            <v>Open</v>
          </cell>
          <cell r="I4" t="str">
            <v>Not applicable</v>
          </cell>
          <cell r="K4" t="str">
            <v>Primary</v>
          </cell>
          <cell r="L4">
            <v>3</v>
          </cell>
          <cell r="M4">
            <v>11</v>
          </cell>
          <cell r="N4" t="str">
            <v>No boarders</v>
          </cell>
          <cell r="O4" t="str">
            <v>Does not have a sixth form</v>
          </cell>
          <cell r="P4" t="str">
            <v>Mixed</v>
          </cell>
          <cell r="Q4" t="str">
            <v>Does not apply</v>
          </cell>
          <cell r="R4" t="str">
            <v>Not applicable</v>
          </cell>
          <cell r="S4">
            <v>10077207</v>
          </cell>
          <cell r="T4" t="str">
            <v>Oxer Close</v>
          </cell>
          <cell r="U4" t="str">
            <v>Elmswell</v>
          </cell>
          <cell r="W4" t="str">
            <v>Bury St Edmunds</v>
          </cell>
          <cell r="X4" t="str">
            <v>Suffolk</v>
          </cell>
          <cell r="Y4" t="str">
            <v>IP30 9UE</v>
          </cell>
          <cell r="Z4" t="str">
            <v>http://www.elmswell.suffolk.sch.uk</v>
          </cell>
          <cell r="AA4">
            <v>1359240261</v>
          </cell>
          <cell r="AB4" t="str">
            <v>'01359240261</v>
          </cell>
          <cell r="AC4" t="str">
            <v>Mrs</v>
          </cell>
          <cell r="AD4" t="str">
            <v>Jane</v>
          </cell>
          <cell r="AE4" t="str">
            <v>Ash</v>
          </cell>
          <cell r="AF4" t="str">
            <v>Mrs Jane Ash</v>
          </cell>
        </row>
        <row r="5">
          <cell r="E5">
            <v>9352009</v>
          </cell>
          <cell r="F5" t="str">
            <v>Pot Kiln Primary School</v>
          </cell>
          <cell r="G5" t="str">
            <v>Community school</v>
          </cell>
          <cell r="H5" t="str">
            <v>Open</v>
          </cell>
          <cell r="I5" t="str">
            <v>Not applicable</v>
          </cell>
          <cell r="K5" t="str">
            <v>Primary</v>
          </cell>
          <cell r="L5">
            <v>3</v>
          </cell>
          <cell r="M5">
            <v>11</v>
          </cell>
          <cell r="N5" t="str">
            <v>No boarders</v>
          </cell>
          <cell r="O5" t="str">
            <v>Does not have a sixth form</v>
          </cell>
          <cell r="P5" t="str">
            <v>Mixed</v>
          </cell>
          <cell r="Q5" t="str">
            <v>Does not apply</v>
          </cell>
          <cell r="R5" t="str">
            <v>Not applicable</v>
          </cell>
          <cell r="S5">
            <v>10077206</v>
          </cell>
          <cell r="T5" t="str">
            <v>Butt Road</v>
          </cell>
          <cell r="U5" t="str">
            <v>Great Cornard</v>
          </cell>
          <cell r="W5" t="str">
            <v>Sudbury</v>
          </cell>
          <cell r="X5" t="str">
            <v>Suffolk</v>
          </cell>
          <cell r="Y5" t="str">
            <v>CO10 0DS</v>
          </cell>
          <cell r="Z5" t="str">
            <v>www.potkiln.net/</v>
          </cell>
          <cell r="AA5">
            <v>1787372107</v>
          </cell>
          <cell r="AB5" t="str">
            <v>'01787372107</v>
          </cell>
          <cell r="AC5" t="str">
            <v>Mrs</v>
          </cell>
          <cell r="AD5" t="str">
            <v>Laura</v>
          </cell>
          <cell r="AE5" t="str">
            <v>Jestico</v>
          </cell>
          <cell r="AF5" t="str">
            <v>Mrs Laura Jestico</v>
          </cell>
        </row>
        <row r="6">
          <cell r="E6">
            <v>9352011</v>
          </cell>
          <cell r="F6" t="str">
            <v>New Cangle Community Primary School</v>
          </cell>
          <cell r="G6" t="str">
            <v>Community school</v>
          </cell>
          <cell r="H6" t="str">
            <v>Open</v>
          </cell>
          <cell r="I6" t="str">
            <v>Not applicable</v>
          </cell>
          <cell r="K6" t="str">
            <v>Primary</v>
          </cell>
          <cell r="L6">
            <v>4</v>
          </cell>
          <cell r="M6">
            <v>11</v>
          </cell>
          <cell r="N6" t="str">
            <v>No boarders</v>
          </cell>
          <cell r="O6" t="str">
            <v>Does not have a sixth form</v>
          </cell>
          <cell r="P6" t="str">
            <v>Mixed</v>
          </cell>
          <cell r="Q6" t="str">
            <v>Does not apply</v>
          </cell>
          <cell r="R6" t="str">
            <v>Not applicable</v>
          </cell>
          <cell r="S6">
            <v>10043173</v>
          </cell>
          <cell r="T6" t="str">
            <v>Chapple Drive</v>
          </cell>
          <cell r="W6" t="str">
            <v>Haverhill</v>
          </cell>
          <cell r="X6" t="str">
            <v>Suffolk</v>
          </cell>
          <cell r="Y6" t="str">
            <v>CB9 0DU</v>
          </cell>
          <cell r="Z6" t="str">
            <v>http://www.newcangle.co.uk</v>
          </cell>
          <cell r="AA6">
            <v>1440702143</v>
          </cell>
          <cell r="AB6" t="str">
            <v>'01440702143</v>
          </cell>
          <cell r="AC6" t="str">
            <v>Ms</v>
          </cell>
          <cell r="AD6" t="str">
            <v>Jacqueline</v>
          </cell>
          <cell r="AE6" t="str">
            <v>Brading</v>
          </cell>
          <cell r="AF6" t="str">
            <v>Ms Jacqueline Brading</v>
          </cell>
        </row>
        <row r="7">
          <cell r="E7">
            <v>9352012</v>
          </cell>
          <cell r="F7" t="str">
            <v>Hundon Community Primary School</v>
          </cell>
          <cell r="G7" t="str">
            <v>Community school</v>
          </cell>
          <cell r="H7" t="str">
            <v>Open</v>
          </cell>
          <cell r="I7" t="str">
            <v>Not applicable</v>
          </cell>
          <cell r="K7" t="str">
            <v>Primary</v>
          </cell>
          <cell r="L7">
            <v>4</v>
          </cell>
          <cell r="M7">
            <v>11</v>
          </cell>
          <cell r="N7" t="str">
            <v>No boarders</v>
          </cell>
          <cell r="O7" t="str">
            <v>Does not have a sixth form</v>
          </cell>
          <cell r="P7" t="str">
            <v>Mixed</v>
          </cell>
          <cell r="Q7" t="str">
            <v>Does not apply</v>
          </cell>
          <cell r="R7" t="str">
            <v>Not applicable</v>
          </cell>
          <cell r="S7">
            <v>10072941</v>
          </cell>
          <cell r="T7" t="str">
            <v>North Street</v>
          </cell>
          <cell r="U7" t="str">
            <v>Hundon</v>
          </cell>
          <cell r="W7" t="str">
            <v>Sudbury</v>
          </cell>
          <cell r="X7" t="str">
            <v>Suffolk</v>
          </cell>
          <cell r="Y7" t="str">
            <v>CO10 8EE</v>
          </cell>
          <cell r="Z7" t="str">
            <v>https://www.htpfederation.co.uk/index.php/hundon</v>
          </cell>
          <cell r="AA7">
            <v>1440786217</v>
          </cell>
          <cell r="AB7" t="str">
            <v>'01440786217</v>
          </cell>
          <cell r="AC7" t="str">
            <v>Mrs</v>
          </cell>
          <cell r="AD7" t="str">
            <v>Sharon</v>
          </cell>
          <cell r="AE7" t="str">
            <v>FitzGerald</v>
          </cell>
          <cell r="AF7" t="str">
            <v>Mrs Sharon FitzGerald</v>
          </cell>
        </row>
        <row r="8">
          <cell r="E8">
            <v>9352013</v>
          </cell>
          <cell r="F8" t="str">
            <v>Lakenheath Community Primary School</v>
          </cell>
          <cell r="G8" t="str">
            <v>Community school</v>
          </cell>
          <cell r="H8" t="str">
            <v>Open</v>
          </cell>
          <cell r="I8" t="str">
            <v>Not applicable</v>
          </cell>
          <cell r="K8" t="str">
            <v>Primary</v>
          </cell>
          <cell r="L8">
            <v>4</v>
          </cell>
          <cell r="M8">
            <v>11</v>
          </cell>
          <cell r="N8" t="str">
            <v>No boarders</v>
          </cell>
          <cell r="O8" t="str">
            <v>Does not have a sixth form</v>
          </cell>
          <cell r="P8" t="str">
            <v>Mixed</v>
          </cell>
          <cell r="Q8" t="str">
            <v>Does not apply</v>
          </cell>
          <cell r="R8" t="str">
            <v>Not applicable</v>
          </cell>
          <cell r="S8">
            <v>10072940</v>
          </cell>
          <cell r="T8" t="str">
            <v>Mill Road</v>
          </cell>
          <cell r="U8" t="str">
            <v>Lakenheath</v>
          </cell>
          <cell r="W8" t="str">
            <v>Brandon</v>
          </cell>
          <cell r="X8" t="str">
            <v>Suffolk</v>
          </cell>
          <cell r="Y8" t="str">
            <v>IP27 9DU</v>
          </cell>
          <cell r="Z8" t="str">
            <v>www.lakenheath.suffolk.sch.uk</v>
          </cell>
          <cell r="AA8">
            <v>1842860256</v>
          </cell>
          <cell r="AB8" t="str">
            <v>'01842860256</v>
          </cell>
          <cell r="AC8" t="str">
            <v>Mr</v>
          </cell>
          <cell r="AD8" t="str">
            <v>Michael</v>
          </cell>
          <cell r="AE8" t="str">
            <v>Tingey</v>
          </cell>
          <cell r="AF8" t="str">
            <v>Mr Michael Tingey</v>
          </cell>
        </row>
        <row r="9">
          <cell r="E9">
            <v>9352015</v>
          </cell>
          <cell r="F9" t="str">
            <v>Lavenham Community Primary School</v>
          </cell>
          <cell r="G9" t="str">
            <v>Community school</v>
          </cell>
          <cell r="H9" t="str">
            <v>Open</v>
          </cell>
          <cell r="I9" t="str">
            <v>Not applicable</v>
          </cell>
          <cell r="K9" t="str">
            <v>Primary</v>
          </cell>
          <cell r="L9">
            <v>4</v>
          </cell>
          <cell r="M9">
            <v>11</v>
          </cell>
          <cell r="N9" t="str">
            <v>No boarders</v>
          </cell>
          <cell r="O9" t="str">
            <v>Does not have a sixth form</v>
          </cell>
          <cell r="P9" t="str">
            <v>Mixed</v>
          </cell>
          <cell r="Q9" t="str">
            <v>Does not apply</v>
          </cell>
          <cell r="R9" t="str">
            <v>Not applicable</v>
          </cell>
          <cell r="S9">
            <v>10072939</v>
          </cell>
          <cell r="T9" t="str">
            <v>Barn Street</v>
          </cell>
          <cell r="U9" t="str">
            <v>Lavenham</v>
          </cell>
          <cell r="W9" t="str">
            <v>Sudbury</v>
          </cell>
          <cell r="X9" t="str">
            <v>Suffolk</v>
          </cell>
          <cell r="Y9" t="str">
            <v>CO10 9RB</v>
          </cell>
          <cell r="Z9" t="str">
            <v>www.lavenham.suffolk.sch.uk</v>
          </cell>
          <cell r="AA9">
            <v>1787247350</v>
          </cell>
          <cell r="AB9" t="str">
            <v>'01787247350</v>
          </cell>
          <cell r="AC9" t="str">
            <v>Mr</v>
          </cell>
          <cell r="AD9" t="str">
            <v>Rory</v>
          </cell>
          <cell r="AE9" t="str">
            <v>Michael</v>
          </cell>
          <cell r="AF9" t="str">
            <v>Mr Rory Michael</v>
          </cell>
        </row>
        <row r="10">
          <cell r="E10">
            <v>9352020</v>
          </cell>
          <cell r="F10" t="str">
            <v>Nayland Primary School</v>
          </cell>
          <cell r="G10" t="str">
            <v>Community school</v>
          </cell>
          <cell r="H10" t="str">
            <v>Open</v>
          </cell>
          <cell r="I10" t="str">
            <v>Not applicable</v>
          </cell>
          <cell r="K10" t="str">
            <v>Primary</v>
          </cell>
          <cell r="L10">
            <v>4</v>
          </cell>
          <cell r="M10">
            <v>11</v>
          </cell>
          <cell r="N10" t="str">
            <v>No boarders</v>
          </cell>
          <cell r="O10" t="str">
            <v>Does not have a sixth form</v>
          </cell>
          <cell r="P10" t="str">
            <v>Mixed</v>
          </cell>
          <cell r="Q10" t="str">
            <v>Does not apply</v>
          </cell>
          <cell r="R10" t="str">
            <v>Not applicable</v>
          </cell>
          <cell r="S10">
            <v>10072938</v>
          </cell>
          <cell r="T10" t="str">
            <v>Bear Street</v>
          </cell>
          <cell r="U10" t="str">
            <v>Nayland</v>
          </cell>
          <cell r="W10" t="str">
            <v>Nr Colchester</v>
          </cell>
          <cell r="X10" t="str">
            <v>Suffolk</v>
          </cell>
          <cell r="Y10" t="str">
            <v>CO6 4HZ</v>
          </cell>
          <cell r="Z10" t="str">
            <v>www.naylandschool.com</v>
          </cell>
          <cell r="AA10">
            <v>1206262348</v>
          </cell>
          <cell r="AB10" t="str">
            <v>'01206262348</v>
          </cell>
          <cell r="AC10" t="str">
            <v>Miss</v>
          </cell>
          <cell r="AD10" t="str">
            <v>Raegan N</v>
          </cell>
          <cell r="AE10" t="str">
            <v>Delaney</v>
          </cell>
          <cell r="AF10" t="str">
            <v>Miss Raegan N Delaney</v>
          </cell>
        </row>
        <row r="11">
          <cell r="E11">
            <v>9352021</v>
          </cell>
          <cell r="F11" t="str">
            <v>Exning Primary School</v>
          </cell>
          <cell r="G11" t="str">
            <v>Community school</v>
          </cell>
          <cell r="H11" t="str">
            <v>Open</v>
          </cell>
          <cell r="I11" t="str">
            <v>Not applicable</v>
          </cell>
          <cell r="K11" t="str">
            <v>Primary</v>
          </cell>
          <cell r="L11">
            <v>5</v>
          </cell>
          <cell r="M11">
            <v>11</v>
          </cell>
          <cell r="N11" t="str">
            <v>No boarders</v>
          </cell>
          <cell r="O11" t="str">
            <v>Does not have a sixth form</v>
          </cell>
          <cell r="P11" t="str">
            <v>Mixed</v>
          </cell>
          <cell r="Q11" t="str">
            <v>Does not apply</v>
          </cell>
          <cell r="R11" t="str">
            <v>Not applicable</v>
          </cell>
          <cell r="S11">
            <v>10072937</v>
          </cell>
          <cell r="T11" t="str">
            <v>Oxford Street</v>
          </cell>
          <cell r="U11" t="str">
            <v>Exning</v>
          </cell>
          <cell r="W11" t="str">
            <v>Newmarket</v>
          </cell>
          <cell r="X11" t="str">
            <v>Suffolk</v>
          </cell>
          <cell r="Y11" t="str">
            <v>CB8 7EW</v>
          </cell>
          <cell r="Z11" t="str">
            <v>www.exning.schooljotter2.com/</v>
          </cell>
          <cell r="AA11">
            <v>1638600123</v>
          </cell>
          <cell r="AB11" t="str">
            <v>'01638600123</v>
          </cell>
          <cell r="AC11" t="str">
            <v>Mr</v>
          </cell>
          <cell r="AD11" t="str">
            <v>James</v>
          </cell>
          <cell r="AE11" t="str">
            <v>Clark</v>
          </cell>
          <cell r="AF11" t="str">
            <v>Mr James Clark</v>
          </cell>
        </row>
        <row r="12">
          <cell r="E12">
            <v>9352026</v>
          </cell>
          <cell r="F12" t="str">
            <v>Stanton Community Primary School</v>
          </cell>
          <cell r="G12" t="str">
            <v>Community school</v>
          </cell>
          <cell r="H12" t="str">
            <v>Open</v>
          </cell>
          <cell r="I12" t="str">
            <v>Not applicable</v>
          </cell>
          <cell r="K12" t="str">
            <v>Primary</v>
          </cell>
          <cell r="L12">
            <v>3</v>
          </cell>
          <cell r="M12">
            <v>11</v>
          </cell>
          <cell r="N12" t="str">
            <v>No boarders</v>
          </cell>
          <cell r="O12" t="str">
            <v>Does not have a sixth form</v>
          </cell>
          <cell r="P12" t="str">
            <v>Mixed</v>
          </cell>
          <cell r="Q12" t="str">
            <v>Does not apply</v>
          </cell>
          <cell r="R12" t="str">
            <v>Not applicable</v>
          </cell>
          <cell r="S12">
            <v>10077205</v>
          </cell>
          <cell r="T12" t="str">
            <v>Upthorpe Road</v>
          </cell>
          <cell r="U12" t="str">
            <v>Stanton</v>
          </cell>
          <cell r="W12" t="str">
            <v>Bury St. Edmunds</v>
          </cell>
          <cell r="X12" t="str">
            <v>Suffolk</v>
          </cell>
          <cell r="Y12" t="str">
            <v>IP31 2AW</v>
          </cell>
          <cell r="Z12" t="str">
            <v>www.stantonprimarysch.co.uk</v>
          </cell>
          <cell r="AA12">
            <v>1359250225</v>
          </cell>
          <cell r="AB12" t="str">
            <v>'01359250225</v>
          </cell>
          <cell r="AC12" t="str">
            <v>Mrs</v>
          </cell>
          <cell r="AD12" t="str">
            <v>Sue</v>
          </cell>
          <cell r="AE12" t="str">
            <v>Chapman</v>
          </cell>
          <cell r="AF12" t="str">
            <v>Mrs Sue Chapman</v>
          </cell>
        </row>
        <row r="13">
          <cell r="E13">
            <v>9352032</v>
          </cell>
          <cell r="F13" t="str">
            <v>Guildhall Feoffment Community Primary School</v>
          </cell>
          <cell r="G13" t="str">
            <v>Community school</v>
          </cell>
          <cell r="H13" t="str">
            <v>Open</v>
          </cell>
          <cell r="I13" t="str">
            <v>Not applicable</v>
          </cell>
          <cell r="K13" t="str">
            <v>Primary</v>
          </cell>
          <cell r="L13">
            <v>5</v>
          </cell>
          <cell r="M13">
            <v>11</v>
          </cell>
          <cell r="N13" t="str">
            <v>No boarders</v>
          </cell>
          <cell r="O13" t="str">
            <v>Does not have a sixth form</v>
          </cell>
          <cell r="P13" t="str">
            <v>Mixed</v>
          </cell>
          <cell r="Q13" t="str">
            <v>Does not apply</v>
          </cell>
          <cell r="R13" t="str">
            <v>Not applicable</v>
          </cell>
          <cell r="S13">
            <v>10072936</v>
          </cell>
          <cell r="T13" t="str">
            <v>Bridewell Lane</v>
          </cell>
          <cell r="W13" t="str">
            <v>Bury St Edmunds</v>
          </cell>
          <cell r="X13" t="str">
            <v>Suffolk</v>
          </cell>
          <cell r="Y13" t="str">
            <v>IP33 1RE</v>
          </cell>
          <cell r="Z13" t="str">
            <v>www.guildhallfeoffment.org</v>
          </cell>
          <cell r="AA13">
            <v>1284754840</v>
          </cell>
          <cell r="AB13" t="str">
            <v>'01284754840</v>
          </cell>
          <cell r="AC13" t="str">
            <v>Mr</v>
          </cell>
          <cell r="AD13" t="str">
            <v>Andrew</v>
          </cell>
          <cell r="AE13" t="str">
            <v>Matthews</v>
          </cell>
          <cell r="AF13" t="str">
            <v>Mr Andrew Matthews</v>
          </cell>
        </row>
        <row r="14">
          <cell r="E14">
            <v>9352034</v>
          </cell>
          <cell r="F14" t="str">
            <v>Westgate Community Primary School and Nursery</v>
          </cell>
          <cell r="G14" t="str">
            <v>Community school</v>
          </cell>
          <cell r="H14" t="str">
            <v>Open</v>
          </cell>
          <cell r="I14" t="str">
            <v>Not applicable</v>
          </cell>
          <cell r="K14" t="str">
            <v>Primary</v>
          </cell>
          <cell r="L14">
            <v>4</v>
          </cell>
          <cell r="M14">
            <v>11</v>
          </cell>
          <cell r="N14" t="str">
            <v>No boarders</v>
          </cell>
          <cell r="O14" t="str">
            <v>Does not have a sixth form</v>
          </cell>
          <cell r="P14" t="str">
            <v>Mixed</v>
          </cell>
          <cell r="Q14" t="str">
            <v>Does not apply</v>
          </cell>
          <cell r="R14" t="str">
            <v>Not applicable</v>
          </cell>
          <cell r="S14">
            <v>10077204</v>
          </cell>
          <cell r="T14" t="str">
            <v>Brooklands Close</v>
          </cell>
          <cell r="W14" t="str">
            <v>Bury St Edmunds</v>
          </cell>
          <cell r="X14" t="str">
            <v>Suffolk</v>
          </cell>
          <cell r="Y14" t="str">
            <v>IP33 3JX</v>
          </cell>
          <cell r="Z14" t="str">
            <v>http://www.westgatecp.co.uk</v>
          </cell>
          <cell r="AA14">
            <v>1284755988</v>
          </cell>
          <cell r="AB14" t="str">
            <v>'01284755988</v>
          </cell>
          <cell r="AC14" t="str">
            <v>Mrs</v>
          </cell>
          <cell r="AD14" t="str">
            <v>Rhonda</v>
          </cell>
          <cell r="AE14" t="str">
            <v>Kidd</v>
          </cell>
          <cell r="AF14" t="str">
            <v>Mrs Rhonda Kidd</v>
          </cell>
        </row>
        <row r="15">
          <cell r="E15">
            <v>9352035</v>
          </cell>
          <cell r="F15" t="str">
            <v>Sexton's Manor Community Primary School</v>
          </cell>
          <cell r="G15" t="str">
            <v>Community school</v>
          </cell>
          <cell r="H15" t="str">
            <v>Open</v>
          </cell>
          <cell r="I15" t="str">
            <v>Not applicable</v>
          </cell>
          <cell r="K15" t="str">
            <v>Primary</v>
          </cell>
          <cell r="L15">
            <v>3</v>
          </cell>
          <cell r="M15">
            <v>11</v>
          </cell>
          <cell r="N15" t="str">
            <v>No boarders</v>
          </cell>
          <cell r="O15" t="str">
            <v>Does not have a sixth form</v>
          </cell>
          <cell r="P15" t="str">
            <v>Mixed</v>
          </cell>
          <cell r="Q15" t="str">
            <v>Does not apply</v>
          </cell>
          <cell r="R15" t="str">
            <v>Not applicable</v>
          </cell>
          <cell r="S15">
            <v>10077203</v>
          </cell>
          <cell r="T15" t="str">
            <v>Greene Road</v>
          </cell>
          <cell r="W15" t="str">
            <v>Bury St Edmunds</v>
          </cell>
          <cell r="X15" t="str">
            <v>Suffolk</v>
          </cell>
          <cell r="Y15" t="str">
            <v>IP33 3HG</v>
          </cell>
          <cell r="Z15" t="str">
            <v>www.sextonsmanorschool.com/</v>
          </cell>
          <cell r="AA15">
            <v>1284754371</v>
          </cell>
          <cell r="AB15" t="str">
            <v>'01284754371</v>
          </cell>
          <cell r="AC15" t="str">
            <v>Mrs</v>
          </cell>
          <cell r="AD15" t="str">
            <v>Debbie</v>
          </cell>
          <cell r="AE15" t="str">
            <v>Knight</v>
          </cell>
          <cell r="AF15" t="str">
            <v>Mrs Debbie Knight</v>
          </cell>
        </row>
        <row r="16">
          <cell r="E16">
            <v>9352042</v>
          </cell>
          <cell r="F16" t="str">
            <v>Hadleigh Community Primary School</v>
          </cell>
          <cell r="G16" t="str">
            <v>Community school</v>
          </cell>
          <cell r="H16" t="str">
            <v>Open</v>
          </cell>
          <cell r="I16" t="str">
            <v>Not applicable</v>
          </cell>
          <cell r="K16" t="str">
            <v>Primary</v>
          </cell>
          <cell r="L16">
            <v>3</v>
          </cell>
          <cell r="M16">
            <v>11</v>
          </cell>
          <cell r="N16" t="str">
            <v>No boarders</v>
          </cell>
          <cell r="O16" t="str">
            <v>Does not have a sixth form</v>
          </cell>
          <cell r="P16" t="str">
            <v>Mixed</v>
          </cell>
          <cell r="Q16" t="str">
            <v>Does not apply</v>
          </cell>
          <cell r="R16" t="str">
            <v>Not applicable</v>
          </cell>
          <cell r="S16">
            <v>10077202</v>
          </cell>
          <cell r="T16" t="str">
            <v>Station Road</v>
          </cell>
          <cell r="W16" t="str">
            <v>Hadleigh</v>
          </cell>
          <cell r="X16" t="str">
            <v>Suffolk</v>
          </cell>
          <cell r="Y16" t="str">
            <v>IP7 5HQ</v>
          </cell>
          <cell r="Z16" t="str">
            <v>https://hadleighcp.school/</v>
          </cell>
          <cell r="AA16">
            <v>1473822161</v>
          </cell>
          <cell r="AB16" t="str">
            <v>'01473822161</v>
          </cell>
          <cell r="AC16" t="str">
            <v>Mr</v>
          </cell>
          <cell r="AD16" t="str">
            <v>Gary</v>
          </cell>
          <cell r="AE16" t="str">
            <v>Pilkington</v>
          </cell>
          <cell r="AF16" t="str">
            <v>Mr Gary Pilkington</v>
          </cell>
        </row>
        <row r="17">
          <cell r="E17">
            <v>9352055</v>
          </cell>
          <cell r="F17" t="str">
            <v>Paddocks Primary School</v>
          </cell>
          <cell r="G17" t="str">
            <v>Community school</v>
          </cell>
          <cell r="H17" t="str">
            <v>Open</v>
          </cell>
          <cell r="I17" t="str">
            <v>Not applicable</v>
          </cell>
          <cell r="K17" t="str">
            <v>Primary</v>
          </cell>
          <cell r="L17">
            <v>4</v>
          </cell>
          <cell r="M17">
            <v>11</v>
          </cell>
          <cell r="N17" t="str">
            <v>No boarders</v>
          </cell>
          <cell r="O17" t="str">
            <v>Does not have a sixth form</v>
          </cell>
          <cell r="P17" t="str">
            <v>Mixed</v>
          </cell>
          <cell r="Q17" t="str">
            <v>Does not apply</v>
          </cell>
          <cell r="R17" t="str">
            <v>Not applicable</v>
          </cell>
          <cell r="S17">
            <v>10072934</v>
          </cell>
          <cell r="T17" t="str">
            <v>Rochfort Avenue</v>
          </cell>
          <cell r="W17" t="str">
            <v>Newmarket</v>
          </cell>
          <cell r="X17" t="str">
            <v>Suffolk</v>
          </cell>
          <cell r="Y17" t="str">
            <v>CB8 0DL</v>
          </cell>
          <cell r="Z17" t="str">
            <v>www.paddocksprimary.org.uk/</v>
          </cell>
          <cell r="AA17">
            <v>1638664127</v>
          </cell>
          <cell r="AB17" t="str">
            <v>'01638664127</v>
          </cell>
          <cell r="AC17" t="str">
            <v>Mrs</v>
          </cell>
          <cell r="AD17" t="str">
            <v>Amanda</v>
          </cell>
          <cell r="AE17" t="str">
            <v>Thompson</v>
          </cell>
          <cell r="AF17" t="str">
            <v>Mrs Amanda Thompson</v>
          </cell>
        </row>
        <row r="18">
          <cell r="E18">
            <v>9352066</v>
          </cell>
          <cell r="F18" t="str">
            <v>Bucklesham Primary School</v>
          </cell>
          <cell r="G18" t="str">
            <v>Community school</v>
          </cell>
          <cell r="H18" t="str">
            <v>Open</v>
          </cell>
          <cell r="I18" t="str">
            <v>Not applicable</v>
          </cell>
          <cell r="K18" t="str">
            <v>Primary</v>
          </cell>
          <cell r="L18">
            <v>4</v>
          </cell>
          <cell r="M18">
            <v>11</v>
          </cell>
          <cell r="N18" t="str">
            <v>No boarders</v>
          </cell>
          <cell r="O18" t="str">
            <v>Does not have a sixth form</v>
          </cell>
          <cell r="P18" t="str">
            <v>Mixed</v>
          </cell>
          <cell r="Q18" t="str">
            <v>Does not apply</v>
          </cell>
          <cell r="R18" t="str">
            <v>Not applicable</v>
          </cell>
          <cell r="S18">
            <v>10072933</v>
          </cell>
          <cell r="T18" t="str">
            <v>Main Road</v>
          </cell>
          <cell r="U18" t="str">
            <v>Bucklesham</v>
          </cell>
          <cell r="W18" t="str">
            <v>Ipswich</v>
          </cell>
          <cell r="X18" t="str">
            <v>Suffolk</v>
          </cell>
          <cell r="Y18" t="str">
            <v>IP10 0AX</v>
          </cell>
          <cell r="Z18" t="str">
            <v>http://www.buckleshamprimaryschool.co.uk/</v>
          </cell>
          <cell r="AA18">
            <v>1473659389</v>
          </cell>
          <cell r="AB18" t="str">
            <v>'01473659389</v>
          </cell>
          <cell r="AC18" t="str">
            <v>Miss</v>
          </cell>
          <cell r="AD18" t="str">
            <v>Rachael</v>
          </cell>
          <cell r="AE18" t="str">
            <v>Rudge</v>
          </cell>
          <cell r="AF18" t="str">
            <v>Miss Rachael Rudge</v>
          </cell>
        </row>
        <row r="19">
          <cell r="E19">
            <v>9352068</v>
          </cell>
          <cell r="F19" t="str">
            <v>Carlton Colville Primary School</v>
          </cell>
          <cell r="G19" t="str">
            <v>Community school</v>
          </cell>
          <cell r="H19" t="str">
            <v>Open</v>
          </cell>
          <cell r="I19" t="str">
            <v>Not applicable</v>
          </cell>
          <cell r="K19" t="str">
            <v>Primary</v>
          </cell>
          <cell r="L19">
            <v>3</v>
          </cell>
          <cell r="M19">
            <v>11</v>
          </cell>
          <cell r="N19" t="str">
            <v>No boarders</v>
          </cell>
          <cell r="O19" t="str">
            <v>Does not have a sixth form</v>
          </cell>
          <cell r="P19" t="str">
            <v>Mixed</v>
          </cell>
          <cell r="Q19" t="str">
            <v>Does not apply</v>
          </cell>
          <cell r="R19" t="str">
            <v>Not applicable</v>
          </cell>
          <cell r="S19">
            <v>10077201</v>
          </cell>
          <cell r="T19" t="str">
            <v>Gisleham Road</v>
          </cell>
          <cell r="U19" t="str">
            <v>Carlton Colville</v>
          </cell>
          <cell r="W19" t="str">
            <v>Lowestoft</v>
          </cell>
          <cell r="X19" t="str">
            <v>Suffolk</v>
          </cell>
          <cell r="Y19" t="str">
            <v>NR33 8DG</v>
          </cell>
          <cell r="Z19" t="str">
            <v>http://www.carltoncolville.suffolk.sch.uk</v>
          </cell>
          <cell r="AA19">
            <v>1502572682</v>
          </cell>
          <cell r="AB19" t="str">
            <v>'01502572682</v>
          </cell>
          <cell r="AC19" t="str">
            <v>Mr</v>
          </cell>
          <cell r="AD19" t="str">
            <v>Benjamin</v>
          </cell>
          <cell r="AE19" t="str">
            <v>Axon</v>
          </cell>
          <cell r="AF19" t="str">
            <v>Mr Benjamin Axon</v>
          </cell>
        </row>
        <row r="20">
          <cell r="E20">
            <v>9352071</v>
          </cell>
          <cell r="F20" t="str">
            <v>Copdock Primary School</v>
          </cell>
          <cell r="G20" t="str">
            <v>Community school</v>
          </cell>
          <cell r="H20" t="str">
            <v>Open</v>
          </cell>
          <cell r="I20" t="str">
            <v>Not applicable</v>
          </cell>
          <cell r="K20" t="str">
            <v>Primary</v>
          </cell>
          <cell r="L20">
            <v>5</v>
          </cell>
          <cell r="M20">
            <v>11</v>
          </cell>
          <cell r="N20" t="str">
            <v>No boarders</v>
          </cell>
          <cell r="O20" t="str">
            <v>Does not have a sixth form</v>
          </cell>
          <cell r="P20" t="str">
            <v>Mixed</v>
          </cell>
          <cell r="Q20" t="str">
            <v>Does not apply</v>
          </cell>
          <cell r="R20" t="str">
            <v>Not applicable</v>
          </cell>
          <cell r="S20">
            <v>10072931</v>
          </cell>
          <cell r="T20" t="str">
            <v>School Hill</v>
          </cell>
          <cell r="U20" t="str">
            <v>Copdock</v>
          </cell>
          <cell r="W20" t="str">
            <v>Ipswich</v>
          </cell>
          <cell r="X20" t="str">
            <v>Suffolk</v>
          </cell>
          <cell r="Y20" t="str">
            <v>IP8 3HY</v>
          </cell>
          <cell r="Z20" t="str">
            <v>http://www.copdock.suffolk.sch.uk</v>
          </cell>
          <cell r="AA20">
            <v>1473730337</v>
          </cell>
          <cell r="AB20" t="str">
            <v>'01473730337</v>
          </cell>
          <cell r="AC20" t="str">
            <v>Mrs</v>
          </cell>
          <cell r="AD20" t="str">
            <v>Joanne</v>
          </cell>
          <cell r="AE20" t="str">
            <v>Austin</v>
          </cell>
          <cell r="AF20" t="str">
            <v>Mrs Joanne Austin</v>
          </cell>
        </row>
        <row r="21">
          <cell r="E21">
            <v>9352072</v>
          </cell>
          <cell r="F21" t="str">
            <v>Earl Soham Community Primary School</v>
          </cell>
          <cell r="G21" t="str">
            <v>Community school</v>
          </cell>
          <cell r="H21" t="str">
            <v>Open</v>
          </cell>
          <cell r="I21" t="str">
            <v>Not applicable</v>
          </cell>
          <cell r="K21" t="str">
            <v>Primary</v>
          </cell>
          <cell r="L21">
            <v>4</v>
          </cell>
          <cell r="M21">
            <v>11</v>
          </cell>
          <cell r="N21" t="str">
            <v>No boarders</v>
          </cell>
          <cell r="O21" t="str">
            <v>Does not have a sixth form</v>
          </cell>
          <cell r="P21" t="str">
            <v>Mixed</v>
          </cell>
          <cell r="Q21" t="str">
            <v>Does not apply</v>
          </cell>
          <cell r="R21" t="str">
            <v>Not applicable</v>
          </cell>
          <cell r="S21">
            <v>10072930</v>
          </cell>
          <cell r="T21" t="str">
            <v>Earl Soham</v>
          </cell>
          <cell r="U21" t="str">
            <v>The Street</v>
          </cell>
          <cell r="V21" t="str">
            <v>Earl Soham Primary School</v>
          </cell>
          <cell r="W21" t="str">
            <v>Woodbridge</v>
          </cell>
          <cell r="X21" t="str">
            <v>Suffolk</v>
          </cell>
          <cell r="Y21" t="str">
            <v>IP13 7SA</v>
          </cell>
          <cell r="Z21" t="str">
            <v>http://www.earlsoham.suffolk.sch.uk/</v>
          </cell>
          <cell r="AA21">
            <v>1728685359</v>
          </cell>
          <cell r="AB21" t="str">
            <v>'01728685359</v>
          </cell>
          <cell r="AC21" t="str">
            <v>Mrs</v>
          </cell>
          <cell r="AD21" t="str">
            <v>Jen</v>
          </cell>
          <cell r="AE21" t="str">
            <v>Carlyle</v>
          </cell>
          <cell r="AF21" t="str">
            <v>Mrs Jen Carlyle</v>
          </cell>
        </row>
        <row r="22">
          <cell r="E22">
            <v>9352076</v>
          </cell>
          <cell r="F22" t="str">
            <v>Fairfield Infant School</v>
          </cell>
          <cell r="G22" t="str">
            <v>Community school</v>
          </cell>
          <cell r="H22" t="str">
            <v>Open</v>
          </cell>
          <cell r="I22" t="str">
            <v>Not applicable</v>
          </cell>
          <cell r="K22" t="str">
            <v>Primary</v>
          </cell>
          <cell r="L22">
            <v>3</v>
          </cell>
          <cell r="M22">
            <v>7</v>
          </cell>
          <cell r="N22" t="str">
            <v>No boarders</v>
          </cell>
          <cell r="O22" t="str">
            <v>Does not have a sixth form</v>
          </cell>
          <cell r="P22" t="str">
            <v>Mixed</v>
          </cell>
          <cell r="Q22" t="str">
            <v>Does not apply</v>
          </cell>
          <cell r="R22" t="str">
            <v>Not applicable</v>
          </cell>
          <cell r="S22">
            <v>10080422</v>
          </cell>
          <cell r="T22" t="str">
            <v>High Road West</v>
          </cell>
          <cell r="W22" t="str">
            <v>Felixstowe</v>
          </cell>
          <cell r="X22" t="str">
            <v>Suffolk</v>
          </cell>
          <cell r="Y22" t="str">
            <v>IP11 9JB</v>
          </cell>
          <cell r="Z22" t="str">
            <v>www.fairfieldandcolneis.co.uk</v>
          </cell>
          <cell r="AA22">
            <v>1394283206</v>
          </cell>
          <cell r="AB22" t="str">
            <v>'01394283206</v>
          </cell>
          <cell r="AC22" t="str">
            <v>Mr</v>
          </cell>
          <cell r="AD22" t="str">
            <v>Mark</v>
          </cell>
          <cell r="AE22" t="str">
            <v>Girling</v>
          </cell>
          <cell r="AF22" t="str">
            <v>Mr Mark Girling</v>
          </cell>
        </row>
        <row r="23">
          <cell r="E23">
            <v>9352079</v>
          </cell>
          <cell r="F23" t="str">
            <v>Grundisburgh Primary School</v>
          </cell>
          <cell r="G23" t="str">
            <v>Community school</v>
          </cell>
          <cell r="H23" t="str">
            <v>Open</v>
          </cell>
          <cell r="I23" t="str">
            <v>Not applicable</v>
          </cell>
          <cell r="J23">
            <v>1</v>
          </cell>
          <cell r="K23" t="str">
            <v>Primary</v>
          </cell>
          <cell r="L23">
            <v>5</v>
          </cell>
          <cell r="M23">
            <v>11</v>
          </cell>
          <cell r="N23" t="str">
            <v>No boarders</v>
          </cell>
          <cell r="O23" t="str">
            <v>Does not have a sixth form</v>
          </cell>
          <cell r="P23" t="str">
            <v>Mixed</v>
          </cell>
          <cell r="Q23" t="str">
            <v>Does not apply</v>
          </cell>
          <cell r="R23" t="str">
            <v>Not applicable</v>
          </cell>
          <cell r="S23">
            <v>10072929</v>
          </cell>
          <cell r="T23" t="str">
            <v>Alice Driver Road</v>
          </cell>
          <cell r="U23" t="str">
            <v>Grundisburgh</v>
          </cell>
          <cell r="W23" t="str">
            <v>Woodbridge</v>
          </cell>
          <cell r="X23" t="str">
            <v>Suffolk</v>
          </cell>
          <cell r="Y23" t="str">
            <v>IP13 6XH</v>
          </cell>
          <cell r="Z23" t="str">
            <v>http://www.grundisburghprimaryschool.co.uk/</v>
          </cell>
          <cell r="AA23">
            <v>1473735281</v>
          </cell>
          <cell r="AB23" t="str">
            <v>'01473735281</v>
          </cell>
          <cell r="AC23" t="str">
            <v>Mr</v>
          </cell>
          <cell r="AD23" t="str">
            <v>Adam</v>
          </cell>
          <cell r="AE23" t="str">
            <v>Wilson</v>
          </cell>
          <cell r="AF23" t="str">
            <v>Mr Adam Wilson</v>
          </cell>
        </row>
        <row r="24">
          <cell r="E24">
            <v>9352084</v>
          </cell>
          <cell r="F24" t="str">
            <v>Holbrook Primary School</v>
          </cell>
          <cell r="G24" t="str">
            <v>Community school</v>
          </cell>
          <cell r="H24" t="str">
            <v>Open</v>
          </cell>
          <cell r="I24" t="str">
            <v>Not applicable</v>
          </cell>
          <cell r="K24" t="str">
            <v>Primary</v>
          </cell>
          <cell r="L24">
            <v>4</v>
          </cell>
          <cell r="M24">
            <v>11</v>
          </cell>
          <cell r="N24" t="str">
            <v>No boarders</v>
          </cell>
          <cell r="O24" t="str">
            <v>Does not have a sixth form</v>
          </cell>
          <cell r="P24" t="str">
            <v>Mixed</v>
          </cell>
          <cell r="Q24" t="str">
            <v>Does not apply</v>
          </cell>
          <cell r="R24" t="str">
            <v>Not applicable</v>
          </cell>
          <cell r="S24">
            <v>10069215</v>
          </cell>
          <cell r="T24" t="str">
            <v>The Street</v>
          </cell>
          <cell r="U24" t="str">
            <v>Holbrook</v>
          </cell>
          <cell r="W24" t="str">
            <v>Ipswich</v>
          </cell>
          <cell r="X24" t="str">
            <v>Suffolk</v>
          </cell>
          <cell r="Y24" t="str">
            <v>IP9 2PZ</v>
          </cell>
          <cell r="Z24" t="str">
            <v>https://www.holbrook-pri.suffolk.sch.uk/</v>
          </cell>
          <cell r="AA24">
            <v>1473328225</v>
          </cell>
          <cell r="AB24" t="str">
            <v>'01473328225</v>
          </cell>
          <cell r="AC24" t="str">
            <v>Mr</v>
          </cell>
          <cell r="AD24" t="str">
            <v>Chris</v>
          </cell>
          <cell r="AE24" t="str">
            <v>Perry</v>
          </cell>
          <cell r="AF24" t="str">
            <v>Mr Chris Perry</v>
          </cell>
        </row>
        <row r="25">
          <cell r="E25">
            <v>9352085</v>
          </cell>
          <cell r="F25" t="str">
            <v>Hollesley Primary School</v>
          </cell>
          <cell r="G25" t="str">
            <v>Community school</v>
          </cell>
          <cell r="H25" t="str">
            <v>Open</v>
          </cell>
          <cell r="I25" t="str">
            <v>Not applicable</v>
          </cell>
          <cell r="J25">
            <v>1</v>
          </cell>
          <cell r="K25" t="str">
            <v>Primary</v>
          </cell>
          <cell r="L25">
            <v>3</v>
          </cell>
          <cell r="M25">
            <v>11</v>
          </cell>
          <cell r="N25" t="str">
            <v>No boarders</v>
          </cell>
          <cell r="O25" t="str">
            <v>Does not have a sixth form</v>
          </cell>
          <cell r="P25" t="str">
            <v>Mixed</v>
          </cell>
          <cell r="Q25" t="str">
            <v>Does not apply</v>
          </cell>
          <cell r="R25" t="str">
            <v>Not applicable</v>
          </cell>
          <cell r="S25">
            <v>10069214</v>
          </cell>
          <cell r="T25" t="str">
            <v>School Lane</v>
          </cell>
          <cell r="U25" t="str">
            <v>Hollesley</v>
          </cell>
          <cell r="W25" t="str">
            <v>Woodbridge</v>
          </cell>
          <cell r="X25" t="str">
            <v>Suffolk</v>
          </cell>
          <cell r="Y25" t="str">
            <v>IP12 3RE</v>
          </cell>
          <cell r="Z25" t="str">
            <v>www.hollesley.suffolk.sch.uk</v>
          </cell>
          <cell r="AA25">
            <v>1394411616</v>
          </cell>
          <cell r="AB25" t="str">
            <v>'01394411616</v>
          </cell>
          <cell r="AC25" t="str">
            <v>Mrs</v>
          </cell>
          <cell r="AD25" t="str">
            <v>Sarah</v>
          </cell>
          <cell r="AE25" t="str">
            <v>Wood</v>
          </cell>
          <cell r="AF25" t="str">
            <v>Mrs Sarah Wood</v>
          </cell>
        </row>
        <row r="26">
          <cell r="E26">
            <v>9352089</v>
          </cell>
          <cell r="F26" t="str">
            <v>Heath Primary School, Kesgrave</v>
          </cell>
          <cell r="G26" t="str">
            <v>Community school</v>
          </cell>
          <cell r="H26" t="str">
            <v>Open</v>
          </cell>
          <cell r="I26" t="str">
            <v>Not applicable</v>
          </cell>
          <cell r="K26" t="str">
            <v>Primary</v>
          </cell>
          <cell r="L26">
            <v>3</v>
          </cell>
          <cell r="M26">
            <v>11</v>
          </cell>
          <cell r="N26" t="str">
            <v>No boarders</v>
          </cell>
          <cell r="O26" t="str">
            <v>Does not have a sixth form</v>
          </cell>
          <cell r="P26" t="str">
            <v>Mixed</v>
          </cell>
          <cell r="Q26" t="str">
            <v>Does not apply</v>
          </cell>
          <cell r="R26" t="str">
            <v>Not applicable</v>
          </cell>
          <cell r="S26">
            <v>10077200</v>
          </cell>
          <cell r="T26" t="str">
            <v>Bell Lane</v>
          </cell>
          <cell r="U26" t="str">
            <v>Kesgrave</v>
          </cell>
          <cell r="W26" t="str">
            <v>Ipswich</v>
          </cell>
          <cell r="X26" t="str">
            <v>Suffolk</v>
          </cell>
          <cell r="Y26" t="str">
            <v>IP5 1JG</v>
          </cell>
          <cell r="Z26" t="str">
            <v>https://heathprimary.co.uk</v>
          </cell>
          <cell r="AA26">
            <v>1473622806</v>
          </cell>
          <cell r="AB26" t="str">
            <v>'01473622806</v>
          </cell>
          <cell r="AC26" t="str">
            <v>Mr</v>
          </cell>
          <cell r="AD26" t="str">
            <v>David</v>
          </cell>
          <cell r="AE26" t="str">
            <v>Whatley</v>
          </cell>
          <cell r="AF26" t="str">
            <v>Mr David Whatley</v>
          </cell>
        </row>
        <row r="27">
          <cell r="E27">
            <v>9352092</v>
          </cell>
          <cell r="F27" t="str">
            <v>Bealings School</v>
          </cell>
          <cell r="G27" t="str">
            <v>Community school</v>
          </cell>
          <cell r="H27" t="str">
            <v>Open</v>
          </cell>
          <cell r="I27" t="str">
            <v>Not applicable</v>
          </cell>
          <cell r="K27" t="str">
            <v>Primary</v>
          </cell>
          <cell r="L27">
            <v>4</v>
          </cell>
          <cell r="M27">
            <v>11</v>
          </cell>
          <cell r="N27" t="str">
            <v>No boarders</v>
          </cell>
          <cell r="O27" t="str">
            <v>Does not have a sixth form</v>
          </cell>
          <cell r="P27" t="str">
            <v>Mixed</v>
          </cell>
          <cell r="Q27" t="str">
            <v>Does not apply</v>
          </cell>
          <cell r="R27" t="str">
            <v>Not applicable</v>
          </cell>
          <cell r="S27">
            <v>10069213</v>
          </cell>
          <cell r="T27" t="str">
            <v>Sandy Lane</v>
          </cell>
          <cell r="U27" t="str">
            <v>Little Bealings</v>
          </cell>
          <cell r="W27" t="str">
            <v>Woodbridge</v>
          </cell>
          <cell r="X27" t="str">
            <v>Suffolk</v>
          </cell>
          <cell r="Y27" t="str">
            <v>IP13 6LW</v>
          </cell>
          <cell r="Z27" t="str">
            <v>www.bealings.org.uk/</v>
          </cell>
          <cell r="AA27">
            <v>1473622376</v>
          </cell>
          <cell r="AB27" t="str">
            <v>'01473622376</v>
          </cell>
          <cell r="AC27" t="str">
            <v>Headteacher</v>
          </cell>
          <cell r="AD27" t="str">
            <v>Duncan</v>
          </cell>
          <cell r="AE27" t="str">
            <v>Bathgate</v>
          </cell>
          <cell r="AF27" t="str">
            <v>Headteacher Duncan Bathgate</v>
          </cell>
        </row>
        <row r="28">
          <cell r="E28">
            <v>9352095</v>
          </cell>
          <cell r="F28" t="str">
            <v>Melton Primary School</v>
          </cell>
          <cell r="G28" t="str">
            <v>Community school</v>
          </cell>
          <cell r="H28" t="str">
            <v>Open</v>
          </cell>
          <cell r="I28" t="str">
            <v>Not applicable</v>
          </cell>
          <cell r="K28" t="str">
            <v>Primary</v>
          </cell>
          <cell r="L28">
            <v>3</v>
          </cell>
          <cell r="M28">
            <v>11</v>
          </cell>
          <cell r="N28" t="str">
            <v>No boarders</v>
          </cell>
          <cell r="O28" t="str">
            <v>Does not have a sixth form</v>
          </cell>
          <cell r="P28" t="str">
            <v>Mixed</v>
          </cell>
          <cell r="Q28" t="str">
            <v>Does not apply</v>
          </cell>
          <cell r="R28" t="str">
            <v>Not applicable</v>
          </cell>
          <cell r="S28">
            <v>10069212</v>
          </cell>
          <cell r="T28" t="str">
            <v>Melton Road</v>
          </cell>
          <cell r="U28" t="str">
            <v>Melton</v>
          </cell>
          <cell r="W28" t="str">
            <v>Woodbridge</v>
          </cell>
          <cell r="X28" t="str">
            <v>Suffolk</v>
          </cell>
          <cell r="Y28" t="str">
            <v>IP12 1PG</v>
          </cell>
          <cell r="Z28" t="str">
            <v>http://www.melton.suffolk.sch.uk</v>
          </cell>
          <cell r="AA28">
            <v>1394382506</v>
          </cell>
          <cell r="AB28" t="str">
            <v>'01394382506</v>
          </cell>
          <cell r="AC28" t="str">
            <v>Mrs</v>
          </cell>
          <cell r="AD28" t="str">
            <v>Caroline</v>
          </cell>
          <cell r="AE28" t="str">
            <v>Richardson</v>
          </cell>
          <cell r="AF28" t="str">
            <v>Mrs Caroline Richardson</v>
          </cell>
        </row>
        <row r="29">
          <cell r="E29">
            <v>9352101</v>
          </cell>
          <cell r="F29" t="str">
            <v>Otley Primary School</v>
          </cell>
          <cell r="G29" t="str">
            <v>Community school</v>
          </cell>
          <cell r="H29" t="str">
            <v>Open</v>
          </cell>
          <cell r="I29" t="str">
            <v>Not applicable</v>
          </cell>
          <cell r="K29" t="str">
            <v>Primary</v>
          </cell>
          <cell r="L29">
            <v>4</v>
          </cell>
          <cell r="M29">
            <v>11</v>
          </cell>
          <cell r="N29" t="str">
            <v>No boarders</v>
          </cell>
          <cell r="O29" t="str">
            <v>Does not have a sixth form</v>
          </cell>
          <cell r="P29" t="str">
            <v>Mixed</v>
          </cell>
          <cell r="Q29" t="str">
            <v>Does not apply</v>
          </cell>
          <cell r="R29" t="str">
            <v>Not applicable</v>
          </cell>
          <cell r="S29">
            <v>10069211</v>
          </cell>
          <cell r="T29" t="str">
            <v>Chapel Road</v>
          </cell>
          <cell r="U29" t="str">
            <v>Otley</v>
          </cell>
          <cell r="W29" t="str">
            <v>Ipswich</v>
          </cell>
          <cell r="X29" t="str">
            <v>Suffolk</v>
          </cell>
          <cell r="Y29" t="str">
            <v>IP6 9NT</v>
          </cell>
          <cell r="Z29" t="str">
            <v>http://www.owfed.co.uk/</v>
          </cell>
          <cell r="AA29">
            <v>1473890302</v>
          </cell>
          <cell r="AB29" t="str">
            <v>'01473890302</v>
          </cell>
          <cell r="AC29" t="str">
            <v>Mrs</v>
          </cell>
          <cell r="AD29" t="str">
            <v>Michaela</v>
          </cell>
          <cell r="AE29" t="str">
            <v>Harris</v>
          </cell>
          <cell r="AF29" t="str">
            <v>Mrs Michaela Harris</v>
          </cell>
        </row>
        <row r="30">
          <cell r="E30">
            <v>9352110</v>
          </cell>
          <cell r="F30" t="str">
            <v>Somersham Primary School</v>
          </cell>
          <cell r="G30" t="str">
            <v>Community school</v>
          </cell>
          <cell r="H30" t="str">
            <v>Open</v>
          </cell>
          <cell r="I30" t="str">
            <v>Not applicable</v>
          </cell>
          <cell r="K30" t="str">
            <v>Primary</v>
          </cell>
          <cell r="L30">
            <v>4</v>
          </cell>
          <cell r="M30">
            <v>11</v>
          </cell>
          <cell r="N30" t="str">
            <v>No boarders</v>
          </cell>
          <cell r="O30" t="str">
            <v>Does not have a sixth form</v>
          </cell>
          <cell r="P30" t="str">
            <v>Mixed</v>
          </cell>
          <cell r="Q30" t="str">
            <v>Does not apply</v>
          </cell>
          <cell r="R30" t="str">
            <v>Not applicable</v>
          </cell>
          <cell r="S30">
            <v>10069207</v>
          </cell>
          <cell r="T30" t="str">
            <v>Church Lane</v>
          </cell>
          <cell r="U30" t="str">
            <v>Lower Somersham</v>
          </cell>
          <cell r="W30" t="str">
            <v>Ipswich</v>
          </cell>
          <cell r="X30" t="str">
            <v>Suffolk</v>
          </cell>
          <cell r="Y30" t="str">
            <v>IP8 4PN</v>
          </cell>
          <cell r="Z30" t="str">
            <v>http://www.bramsomfederation.net/</v>
          </cell>
          <cell r="AA30">
            <v>1473831251</v>
          </cell>
          <cell r="AB30" t="str">
            <v>'01473831251</v>
          </cell>
          <cell r="AC30" t="str">
            <v>Mrs</v>
          </cell>
          <cell r="AD30" t="str">
            <v>Emma</v>
          </cell>
          <cell r="AE30" t="str">
            <v>Burgess</v>
          </cell>
          <cell r="AF30" t="str">
            <v>Mrs Emma Burgess</v>
          </cell>
        </row>
        <row r="31">
          <cell r="E31">
            <v>9352117</v>
          </cell>
          <cell r="F31" t="str">
            <v>Trimley St Mary Primary School</v>
          </cell>
          <cell r="G31" t="str">
            <v>Community school</v>
          </cell>
          <cell r="H31" t="str">
            <v>Open</v>
          </cell>
          <cell r="I31" t="str">
            <v>Not applicable</v>
          </cell>
          <cell r="K31" t="str">
            <v>Primary</v>
          </cell>
          <cell r="L31">
            <v>4</v>
          </cell>
          <cell r="M31">
            <v>11</v>
          </cell>
          <cell r="N31" t="str">
            <v>No boarders</v>
          </cell>
          <cell r="O31" t="str">
            <v>Does not have a sixth form</v>
          </cell>
          <cell r="P31" t="str">
            <v>Mixed</v>
          </cell>
          <cell r="Q31" t="str">
            <v>Does not apply</v>
          </cell>
          <cell r="R31" t="str">
            <v>Not applicable</v>
          </cell>
          <cell r="S31">
            <v>10069206</v>
          </cell>
          <cell r="T31" t="str">
            <v>High Road</v>
          </cell>
          <cell r="U31" t="str">
            <v>Trimley St Mary</v>
          </cell>
          <cell r="W31" t="str">
            <v>Felixstowe</v>
          </cell>
          <cell r="X31" t="str">
            <v>Suffolk</v>
          </cell>
          <cell r="Y31" t="str">
            <v>IP11 0ST</v>
          </cell>
          <cell r="Z31" t="str">
            <v>http://www.trimley.net</v>
          </cell>
          <cell r="AA31">
            <v>1394284130</v>
          </cell>
          <cell r="AB31" t="str">
            <v>'01394284130</v>
          </cell>
          <cell r="AC31" t="str">
            <v>Mrs</v>
          </cell>
          <cell r="AD31" t="str">
            <v>Hayley</v>
          </cell>
          <cell r="AE31" t="str">
            <v>Lloyd</v>
          </cell>
          <cell r="AF31" t="str">
            <v>Mrs Hayley Lloyd</v>
          </cell>
        </row>
        <row r="32">
          <cell r="E32">
            <v>9352118</v>
          </cell>
          <cell r="F32" t="str">
            <v>Trimley St Martin Primary School</v>
          </cell>
          <cell r="G32" t="str">
            <v>Community school</v>
          </cell>
          <cell r="H32" t="str">
            <v>Open</v>
          </cell>
          <cell r="I32" t="str">
            <v>Not applicable</v>
          </cell>
          <cell r="K32" t="str">
            <v>Primary</v>
          </cell>
          <cell r="L32">
            <v>4</v>
          </cell>
          <cell r="M32">
            <v>11</v>
          </cell>
          <cell r="N32" t="str">
            <v>No boarders</v>
          </cell>
          <cell r="O32" t="str">
            <v>Does not have a sixth form</v>
          </cell>
          <cell r="P32" t="str">
            <v>Mixed</v>
          </cell>
          <cell r="Q32" t="str">
            <v>Does not apply</v>
          </cell>
          <cell r="R32" t="str">
            <v>Not applicable</v>
          </cell>
          <cell r="S32">
            <v>10069205</v>
          </cell>
          <cell r="T32" t="str">
            <v>Kirton Road</v>
          </cell>
          <cell r="U32" t="str">
            <v>Trimley St Martin</v>
          </cell>
          <cell r="W32" t="str">
            <v>Felixstowe</v>
          </cell>
          <cell r="X32" t="str">
            <v>Suffolk</v>
          </cell>
          <cell r="Y32" t="str">
            <v>IP11 0QL</v>
          </cell>
          <cell r="Z32" t="str">
            <v>www.trimleystmartinprimaryschool.com</v>
          </cell>
          <cell r="AA32">
            <v>1394448313</v>
          </cell>
          <cell r="AB32" t="str">
            <v>'01394448313</v>
          </cell>
          <cell r="AC32" t="str">
            <v>Mrs</v>
          </cell>
          <cell r="AD32" t="str">
            <v>Samantha</v>
          </cell>
          <cell r="AE32" t="str">
            <v>Ross</v>
          </cell>
          <cell r="AF32" t="str">
            <v>Mrs Samantha Ross</v>
          </cell>
        </row>
        <row r="33">
          <cell r="E33">
            <v>9352121</v>
          </cell>
          <cell r="F33" t="str">
            <v>Waldringfield Primary School</v>
          </cell>
          <cell r="G33" t="str">
            <v>Community school</v>
          </cell>
          <cell r="H33" t="str">
            <v>Open</v>
          </cell>
          <cell r="I33" t="str">
            <v>Not applicable</v>
          </cell>
          <cell r="K33" t="str">
            <v>Primary</v>
          </cell>
          <cell r="L33">
            <v>4</v>
          </cell>
          <cell r="M33">
            <v>11</v>
          </cell>
          <cell r="N33" t="str">
            <v>No boarders</v>
          </cell>
          <cell r="O33" t="str">
            <v>Does not have a sixth form</v>
          </cell>
          <cell r="P33" t="str">
            <v>Mixed</v>
          </cell>
          <cell r="Q33" t="str">
            <v>Does not apply</v>
          </cell>
          <cell r="R33" t="str">
            <v>Not applicable</v>
          </cell>
          <cell r="S33">
            <v>10069204</v>
          </cell>
          <cell r="T33" t="str">
            <v>Cliff Road</v>
          </cell>
          <cell r="U33" t="str">
            <v>Waldringfield</v>
          </cell>
          <cell r="W33" t="str">
            <v>Woodbridge</v>
          </cell>
          <cell r="X33" t="str">
            <v>Suffolk</v>
          </cell>
          <cell r="Y33" t="str">
            <v>IP12 4QL</v>
          </cell>
          <cell r="Z33" t="str">
            <v>http://www.waldringfield.suffolk.sch.uk</v>
          </cell>
          <cell r="AA33">
            <v>1473736276</v>
          </cell>
          <cell r="AB33" t="str">
            <v>'01473736276</v>
          </cell>
          <cell r="AC33" t="str">
            <v>Mrs</v>
          </cell>
          <cell r="AD33" t="str">
            <v>Sarah</v>
          </cell>
          <cell r="AE33" t="str">
            <v>Wood</v>
          </cell>
          <cell r="AF33" t="str">
            <v>Mrs Sarah Wood</v>
          </cell>
        </row>
        <row r="34">
          <cell r="E34">
            <v>9352124</v>
          </cell>
          <cell r="F34" t="str">
            <v>Witnesham Primary School</v>
          </cell>
          <cell r="G34" t="str">
            <v>Community school</v>
          </cell>
          <cell r="H34" t="str">
            <v>Open</v>
          </cell>
          <cell r="I34" t="str">
            <v>Not applicable</v>
          </cell>
          <cell r="K34" t="str">
            <v>Primary</v>
          </cell>
          <cell r="L34">
            <v>4</v>
          </cell>
          <cell r="M34">
            <v>11</v>
          </cell>
          <cell r="N34" t="str">
            <v>No boarders</v>
          </cell>
          <cell r="O34" t="str">
            <v>Does not have a sixth form</v>
          </cell>
          <cell r="P34" t="str">
            <v>Mixed</v>
          </cell>
          <cell r="Q34" t="str">
            <v>Does not apply</v>
          </cell>
          <cell r="R34" t="str">
            <v>Not applicable</v>
          </cell>
          <cell r="S34">
            <v>10069203</v>
          </cell>
          <cell r="T34" t="str">
            <v>High Road</v>
          </cell>
          <cell r="U34" t="str">
            <v>Witnesham</v>
          </cell>
          <cell r="W34" t="str">
            <v>Ipswich</v>
          </cell>
          <cell r="X34" t="str">
            <v>Suffolk</v>
          </cell>
          <cell r="Y34" t="str">
            <v>IP6 9EX</v>
          </cell>
          <cell r="Z34" t="str">
            <v>www.owfed.co.uk</v>
          </cell>
          <cell r="AA34">
            <v>1473785252</v>
          </cell>
          <cell r="AB34" t="str">
            <v>'01473785252</v>
          </cell>
          <cell r="AC34" t="str">
            <v>Mrs</v>
          </cell>
          <cell r="AD34" t="str">
            <v>Michaela</v>
          </cell>
          <cell r="AE34" t="str">
            <v>Harris</v>
          </cell>
          <cell r="AF34" t="str">
            <v>Mrs Michaela Harris</v>
          </cell>
        </row>
        <row r="35">
          <cell r="E35">
            <v>9352125</v>
          </cell>
          <cell r="F35" t="str">
            <v>Woodbridge Primary School</v>
          </cell>
          <cell r="G35" t="str">
            <v>Community school</v>
          </cell>
          <cell r="H35" t="str">
            <v>Open</v>
          </cell>
          <cell r="I35" t="str">
            <v>Not applicable</v>
          </cell>
          <cell r="J35">
            <v>1</v>
          </cell>
          <cell r="K35" t="str">
            <v>Primary</v>
          </cell>
          <cell r="L35">
            <v>3</v>
          </cell>
          <cell r="M35">
            <v>11</v>
          </cell>
          <cell r="N35" t="str">
            <v>No boarders</v>
          </cell>
          <cell r="O35" t="str">
            <v>Does not have a sixth form</v>
          </cell>
          <cell r="P35" t="str">
            <v>Mixed</v>
          </cell>
          <cell r="Q35" t="str">
            <v>Does not apply</v>
          </cell>
          <cell r="R35" t="str">
            <v>Not applicable</v>
          </cell>
          <cell r="S35">
            <v>10077199</v>
          </cell>
          <cell r="T35" t="str">
            <v>Wilkinson Way</v>
          </cell>
          <cell r="W35" t="str">
            <v>Woodbridge</v>
          </cell>
          <cell r="X35" t="str">
            <v>Suffolk</v>
          </cell>
          <cell r="Y35" t="str">
            <v>IP12 1SS</v>
          </cell>
          <cell r="Z35" t="str">
            <v>www.woodbridgeprimary.suffolk.sch.uk</v>
          </cell>
          <cell r="AA35">
            <v>1394382516</v>
          </cell>
          <cell r="AB35" t="str">
            <v>'01394382516</v>
          </cell>
          <cell r="AC35" t="str">
            <v>Co Headteacher</v>
          </cell>
          <cell r="AD35" t="str">
            <v>Lynsey / Mark</v>
          </cell>
          <cell r="AE35" t="str">
            <v>Crossley / Krisson</v>
          </cell>
          <cell r="AF35" t="str">
            <v>Co Headteacher Lynsey / Mark Crossley / Krisson</v>
          </cell>
        </row>
        <row r="36">
          <cell r="E36">
            <v>9352131</v>
          </cell>
          <cell r="F36" t="str">
            <v>Colneis Junior School</v>
          </cell>
          <cell r="G36" t="str">
            <v>Community school</v>
          </cell>
          <cell r="H36" t="str">
            <v>Open</v>
          </cell>
          <cell r="I36" t="str">
            <v>Not applicable</v>
          </cell>
          <cell r="K36" t="str">
            <v>Primary</v>
          </cell>
          <cell r="L36">
            <v>7</v>
          </cell>
          <cell r="M36">
            <v>11</v>
          </cell>
          <cell r="N36" t="str">
            <v>No boarders</v>
          </cell>
          <cell r="O36" t="str">
            <v>Does not have a sixth form</v>
          </cell>
          <cell r="P36" t="str">
            <v>Mixed</v>
          </cell>
          <cell r="Q36" t="str">
            <v>Does not apply</v>
          </cell>
          <cell r="R36" t="str">
            <v>Not applicable</v>
          </cell>
          <cell r="S36">
            <v>10069202</v>
          </cell>
          <cell r="T36" t="str">
            <v>Colneis Road</v>
          </cell>
          <cell r="W36" t="str">
            <v>Felixstowe</v>
          </cell>
          <cell r="X36" t="str">
            <v>Suffolk</v>
          </cell>
          <cell r="Y36" t="str">
            <v>IP11 9HH</v>
          </cell>
          <cell r="Z36" t="str">
            <v>http://www.fairfieldandcolneis.co.uk/</v>
          </cell>
          <cell r="AA36">
            <v>1394284052</v>
          </cell>
          <cell r="AB36" t="str">
            <v>'01394284052</v>
          </cell>
          <cell r="AC36" t="str">
            <v>Mr</v>
          </cell>
          <cell r="AD36" t="str">
            <v>Mark</v>
          </cell>
          <cell r="AE36" t="str">
            <v>Girling</v>
          </cell>
          <cell r="AF36" t="str">
            <v>Mr Mark Girling</v>
          </cell>
        </row>
        <row r="37">
          <cell r="E37">
            <v>9352132</v>
          </cell>
          <cell r="F37" t="str">
            <v>Gorseland Primary School</v>
          </cell>
          <cell r="G37" t="str">
            <v>Community school</v>
          </cell>
          <cell r="H37" t="str">
            <v>Open</v>
          </cell>
          <cell r="I37" t="str">
            <v>Not applicable</v>
          </cell>
          <cell r="K37" t="str">
            <v>Primary</v>
          </cell>
          <cell r="L37">
            <v>3</v>
          </cell>
          <cell r="M37">
            <v>11</v>
          </cell>
          <cell r="N37" t="str">
            <v>No boarders</v>
          </cell>
          <cell r="O37" t="str">
            <v>Does not have a sixth form</v>
          </cell>
          <cell r="P37" t="str">
            <v>Mixed</v>
          </cell>
          <cell r="Q37" t="str">
            <v>Does not apply</v>
          </cell>
          <cell r="R37" t="str">
            <v>Not applicable</v>
          </cell>
          <cell r="S37">
            <v>10077198</v>
          </cell>
          <cell r="T37" t="str">
            <v>Deben Avenue</v>
          </cell>
          <cell r="U37" t="str">
            <v>Martlesham Heath</v>
          </cell>
          <cell r="V37" t="str">
            <v>Gorseland</v>
          </cell>
          <cell r="W37" t="str">
            <v>IPSWICH</v>
          </cell>
          <cell r="X37" t="str">
            <v>Suffolk</v>
          </cell>
          <cell r="Y37" t="str">
            <v>IP5 3QR</v>
          </cell>
          <cell r="Z37" t="str">
            <v>https://www.gorseland.net</v>
          </cell>
          <cell r="AA37">
            <v>1473623790</v>
          </cell>
          <cell r="AB37" t="str">
            <v>'01473623790</v>
          </cell>
          <cell r="AC37" t="str">
            <v>Mr</v>
          </cell>
          <cell r="AD37" t="str">
            <v>Darron</v>
          </cell>
          <cell r="AE37" t="str">
            <v>Jackson</v>
          </cell>
          <cell r="AF37" t="str">
            <v>Mr Darron Jackson</v>
          </cell>
        </row>
        <row r="38">
          <cell r="E38">
            <v>9352134</v>
          </cell>
          <cell r="F38" t="str">
            <v>Kingsfleet Primary School</v>
          </cell>
          <cell r="G38" t="str">
            <v>Community school</v>
          </cell>
          <cell r="H38" t="str">
            <v>Open</v>
          </cell>
          <cell r="I38" t="str">
            <v>Not applicable</v>
          </cell>
          <cell r="K38" t="str">
            <v>Primary</v>
          </cell>
          <cell r="L38">
            <v>4</v>
          </cell>
          <cell r="M38">
            <v>11</v>
          </cell>
          <cell r="N38" t="str">
            <v>No boarders</v>
          </cell>
          <cell r="O38" t="str">
            <v>Does not have a sixth form</v>
          </cell>
          <cell r="P38" t="str">
            <v>Mixed</v>
          </cell>
          <cell r="Q38" t="str">
            <v>Does not apply</v>
          </cell>
          <cell r="R38" t="str">
            <v>Not applicable</v>
          </cell>
          <cell r="S38">
            <v>10069201</v>
          </cell>
          <cell r="T38" t="str">
            <v>Ferry Road</v>
          </cell>
          <cell r="W38" t="str">
            <v>Felixstowe</v>
          </cell>
          <cell r="X38" t="str">
            <v>Suffolk</v>
          </cell>
          <cell r="Y38" t="str">
            <v>IP11 9LY</v>
          </cell>
          <cell r="Z38" t="str">
            <v>www.kingsfleetprimaryschool.co.uk</v>
          </cell>
          <cell r="AA38">
            <v>1394277897</v>
          </cell>
          <cell r="AB38" t="str">
            <v>'01394277897</v>
          </cell>
          <cell r="AC38" t="str">
            <v>Mrs</v>
          </cell>
          <cell r="AD38" t="str">
            <v>Kyrsty</v>
          </cell>
          <cell r="AE38" t="str">
            <v>Beattie</v>
          </cell>
          <cell r="AF38" t="str">
            <v>Mrs Kyrsty Beattie</v>
          </cell>
        </row>
        <row r="39">
          <cell r="E39">
            <v>9352135</v>
          </cell>
          <cell r="F39" t="str">
            <v>Kyson Primary School</v>
          </cell>
          <cell r="G39" t="str">
            <v>Community school</v>
          </cell>
          <cell r="H39" t="str">
            <v>Open</v>
          </cell>
          <cell r="I39" t="str">
            <v>Not applicable</v>
          </cell>
          <cell r="K39" t="str">
            <v>Primary</v>
          </cell>
          <cell r="L39">
            <v>3</v>
          </cell>
          <cell r="M39">
            <v>11</v>
          </cell>
          <cell r="N39" t="str">
            <v>No boarders</v>
          </cell>
          <cell r="O39" t="str">
            <v>Does not have a sixth form</v>
          </cell>
          <cell r="P39" t="str">
            <v>Mixed</v>
          </cell>
          <cell r="Q39" t="str">
            <v>Does not apply</v>
          </cell>
          <cell r="R39" t="str">
            <v>Not applicable</v>
          </cell>
          <cell r="S39">
            <v>10077197</v>
          </cell>
          <cell r="T39" t="str">
            <v>Peterhouse Crescent</v>
          </cell>
          <cell r="W39" t="str">
            <v>Woodbridge</v>
          </cell>
          <cell r="X39" t="str">
            <v>Suffolk</v>
          </cell>
          <cell r="Y39" t="str">
            <v>IP12 4HX</v>
          </cell>
          <cell r="Z39" t="str">
            <v>www.kysonprimaryschool.co.uk</v>
          </cell>
          <cell r="AA39">
            <v>1394384481</v>
          </cell>
          <cell r="AB39" t="str">
            <v>'01394384481</v>
          </cell>
          <cell r="AC39" t="str">
            <v>Mr</v>
          </cell>
          <cell r="AD39" t="str">
            <v>Tom</v>
          </cell>
          <cell r="AE39" t="str">
            <v>Gunson</v>
          </cell>
          <cell r="AF39" t="str">
            <v>Mr Tom Gunson</v>
          </cell>
        </row>
        <row r="40">
          <cell r="E40">
            <v>9352157</v>
          </cell>
          <cell r="F40" t="str">
            <v>Ranelagh Primary School</v>
          </cell>
          <cell r="G40" t="str">
            <v>Community school</v>
          </cell>
          <cell r="H40" t="str">
            <v>Open</v>
          </cell>
          <cell r="I40" t="str">
            <v>Not applicable</v>
          </cell>
          <cell r="K40" t="str">
            <v>Primary</v>
          </cell>
          <cell r="L40">
            <v>3</v>
          </cell>
          <cell r="M40">
            <v>11</v>
          </cell>
          <cell r="N40" t="str">
            <v>No boarders</v>
          </cell>
          <cell r="O40" t="str">
            <v>Does not have a sixth form</v>
          </cell>
          <cell r="P40" t="str">
            <v>Mixed</v>
          </cell>
          <cell r="Q40" t="str">
            <v>Does not apply</v>
          </cell>
          <cell r="R40" t="str">
            <v>Not applicable</v>
          </cell>
          <cell r="S40">
            <v>10043336</v>
          </cell>
          <cell r="T40" t="str">
            <v>Pauls Road</v>
          </cell>
          <cell r="W40" t="str">
            <v>Ipswich</v>
          </cell>
          <cell r="X40" t="str">
            <v>Suffolk</v>
          </cell>
          <cell r="Y40" t="str">
            <v>IP2 0AN</v>
          </cell>
          <cell r="Z40" t="str">
            <v>http://www.ranelaghprimary.co.uk</v>
          </cell>
          <cell r="AA40">
            <v>1473251608</v>
          </cell>
          <cell r="AB40" t="str">
            <v>'01473251608</v>
          </cell>
          <cell r="AC40" t="str">
            <v>Mrs</v>
          </cell>
          <cell r="AD40" t="str">
            <v>Nicola</v>
          </cell>
          <cell r="AE40" t="str">
            <v>Ling</v>
          </cell>
          <cell r="AF40" t="str">
            <v>Mrs Nicola Ling</v>
          </cell>
        </row>
        <row r="41">
          <cell r="E41">
            <v>9352162</v>
          </cell>
          <cell r="F41" t="str">
            <v>Ravenswood Community Primary School</v>
          </cell>
          <cell r="G41" t="str">
            <v>Community school</v>
          </cell>
          <cell r="H41" t="str">
            <v>Open</v>
          </cell>
          <cell r="I41" t="str">
            <v>Not applicable</v>
          </cell>
          <cell r="K41" t="str">
            <v>Primary</v>
          </cell>
          <cell r="L41">
            <v>3</v>
          </cell>
          <cell r="M41">
            <v>11</v>
          </cell>
          <cell r="N41" t="str">
            <v>No boarders</v>
          </cell>
          <cell r="O41" t="str">
            <v>Does not have a sixth form</v>
          </cell>
          <cell r="P41" t="str">
            <v>Mixed</v>
          </cell>
          <cell r="Q41" t="str">
            <v>Does not apply</v>
          </cell>
          <cell r="R41" t="str">
            <v>Not applicable</v>
          </cell>
          <cell r="S41">
            <v>10077196</v>
          </cell>
          <cell r="T41" t="str">
            <v>Ravenswood Avenue</v>
          </cell>
          <cell r="V41" t="str">
            <v>Ravenswood CP School, Ravenswood Avenue</v>
          </cell>
          <cell r="W41" t="str">
            <v>Ipswich</v>
          </cell>
          <cell r="X41" t="str">
            <v>Suffolk</v>
          </cell>
          <cell r="Y41" t="str">
            <v>IP3 9UA</v>
          </cell>
          <cell r="Z41" t="str">
            <v>http://www.ravenswoodcpschool.co.uk/</v>
          </cell>
          <cell r="AA41">
            <v>1473728565</v>
          </cell>
          <cell r="AB41" t="str">
            <v>'01473728565</v>
          </cell>
          <cell r="AC41" t="str">
            <v>Mrs</v>
          </cell>
          <cell r="AD41" t="str">
            <v>Helen</v>
          </cell>
          <cell r="AE41" t="str">
            <v>Kent</v>
          </cell>
          <cell r="AF41" t="str">
            <v>Mrs Helen Kent</v>
          </cell>
        </row>
        <row r="42">
          <cell r="E42">
            <v>9352166</v>
          </cell>
          <cell r="F42" t="str">
            <v>Clifford Road Primary School &amp; Nursery</v>
          </cell>
          <cell r="G42" t="str">
            <v>Community school</v>
          </cell>
          <cell r="H42" t="str">
            <v>Open</v>
          </cell>
          <cell r="I42" t="str">
            <v>Not applicable</v>
          </cell>
          <cell r="K42" t="str">
            <v>Primary</v>
          </cell>
          <cell r="L42">
            <v>3</v>
          </cell>
          <cell r="M42">
            <v>11</v>
          </cell>
          <cell r="N42" t="str">
            <v>No boarders</v>
          </cell>
          <cell r="O42" t="str">
            <v>Does not have a sixth form</v>
          </cell>
          <cell r="P42" t="str">
            <v>Mixed</v>
          </cell>
          <cell r="Q42" t="str">
            <v>Does not apply</v>
          </cell>
          <cell r="R42" t="str">
            <v>Not applicable</v>
          </cell>
          <cell r="S42">
            <v>10077195</v>
          </cell>
          <cell r="T42" t="str">
            <v>Clifford Road</v>
          </cell>
          <cell r="W42" t="str">
            <v>Ipswich</v>
          </cell>
          <cell r="X42" t="str">
            <v>Suffolk</v>
          </cell>
          <cell r="Y42" t="str">
            <v>IP4 1PJ</v>
          </cell>
          <cell r="Z42" t="str">
            <v>www.cliffordroadschool.org.uk</v>
          </cell>
          <cell r="AA42">
            <v>1473251605</v>
          </cell>
          <cell r="AB42" t="str">
            <v>'01473251605</v>
          </cell>
          <cell r="AC42" t="str">
            <v>Mr</v>
          </cell>
          <cell r="AD42" t="str">
            <v>Stephen</v>
          </cell>
          <cell r="AE42" t="str">
            <v>Wood</v>
          </cell>
          <cell r="AF42" t="str">
            <v>Mr Stephen Wood</v>
          </cell>
        </row>
        <row r="43">
          <cell r="E43">
            <v>9352184</v>
          </cell>
          <cell r="F43" t="str">
            <v>Dale Hall Community Primary School</v>
          </cell>
          <cell r="G43" t="str">
            <v>Community school</v>
          </cell>
          <cell r="H43" t="str">
            <v>Open</v>
          </cell>
          <cell r="I43" t="str">
            <v>Not applicable</v>
          </cell>
          <cell r="K43" t="str">
            <v>Primary</v>
          </cell>
          <cell r="L43">
            <v>5</v>
          </cell>
          <cell r="M43">
            <v>11</v>
          </cell>
          <cell r="N43" t="str">
            <v>No boarders</v>
          </cell>
          <cell r="O43" t="str">
            <v>Does not have a sixth form</v>
          </cell>
          <cell r="P43" t="str">
            <v>Mixed</v>
          </cell>
          <cell r="Q43" t="str">
            <v>Does not apply</v>
          </cell>
          <cell r="R43" t="str">
            <v>Not applicable</v>
          </cell>
          <cell r="S43">
            <v>10069197</v>
          </cell>
          <cell r="T43" t="str">
            <v>Dale Hall Lane</v>
          </cell>
          <cell r="W43" t="str">
            <v>Ipswich</v>
          </cell>
          <cell r="X43" t="str">
            <v>Suffolk</v>
          </cell>
          <cell r="Y43" t="str">
            <v>IP1 4LX</v>
          </cell>
          <cell r="Z43" t="str">
            <v>http://www.dalehall.suffolk.sch.uk</v>
          </cell>
          <cell r="AA43">
            <v>1473251651</v>
          </cell>
          <cell r="AB43" t="str">
            <v>'01473251651</v>
          </cell>
          <cell r="AC43" t="str">
            <v>Mrs</v>
          </cell>
          <cell r="AD43" t="str">
            <v>Joanne</v>
          </cell>
          <cell r="AE43" t="str">
            <v>Dedicoat</v>
          </cell>
          <cell r="AF43" t="str">
            <v>Mrs Joanne Dedicoat</v>
          </cell>
        </row>
        <row r="44">
          <cell r="E44">
            <v>9352918</v>
          </cell>
          <cell r="F44" t="str">
            <v>Stratford St Mary Primary School</v>
          </cell>
          <cell r="G44" t="str">
            <v>Community school</v>
          </cell>
          <cell r="H44" t="str">
            <v>Open</v>
          </cell>
          <cell r="I44" t="str">
            <v>Not applicable</v>
          </cell>
          <cell r="K44" t="str">
            <v>Primary</v>
          </cell>
          <cell r="L44">
            <v>4</v>
          </cell>
          <cell r="M44">
            <v>11</v>
          </cell>
          <cell r="N44" t="str">
            <v>No boarders</v>
          </cell>
          <cell r="O44" t="str">
            <v>Does not have a sixth form</v>
          </cell>
          <cell r="P44" t="str">
            <v>Mixed</v>
          </cell>
          <cell r="Q44" t="str">
            <v>Does not apply</v>
          </cell>
          <cell r="R44" t="str">
            <v>Not applicable</v>
          </cell>
          <cell r="S44">
            <v>10069196</v>
          </cell>
          <cell r="T44" t="str">
            <v>Stratford St Mary</v>
          </cell>
          <cell r="W44" t="str">
            <v>Nr Colchester</v>
          </cell>
          <cell r="X44" t="str">
            <v>Suffolk</v>
          </cell>
          <cell r="Y44" t="str">
            <v>CO7 6YG</v>
          </cell>
          <cell r="Z44" t="str">
            <v>http://www.stratfordstmaryprimary.co.uk/</v>
          </cell>
          <cell r="AA44">
            <v>1206323236</v>
          </cell>
          <cell r="AB44" t="str">
            <v>'01206323236</v>
          </cell>
          <cell r="AC44" t="str">
            <v>Mrs</v>
          </cell>
          <cell r="AD44" t="str">
            <v>Karen</v>
          </cell>
          <cell r="AE44" t="str">
            <v>Bilner</v>
          </cell>
          <cell r="AF44" t="str">
            <v>Mrs Karen Bilner</v>
          </cell>
        </row>
        <row r="45">
          <cell r="E45">
            <v>9352919</v>
          </cell>
          <cell r="F45" t="str">
            <v>Oulton Broad Primary School</v>
          </cell>
          <cell r="G45" t="str">
            <v>Community school</v>
          </cell>
          <cell r="H45" t="str">
            <v>Open</v>
          </cell>
          <cell r="I45" t="str">
            <v>Not applicable</v>
          </cell>
          <cell r="K45" t="str">
            <v>Primary</v>
          </cell>
          <cell r="L45">
            <v>3</v>
          </cell>
          <cell r="M45">
            <v>11</v>
          </cell>
          <cell r="N45" t="str">
            <v>No boarders</v>
          </cell>
          <cell r="O45" t="str">
            <v>Does not have a sixth form</v>
          </cell>
          <cell r="P45" t="str">
            <v>Mixed</v>
          </cell>
          <cell r="Q45" t="str">
            <v>Does not apply</v>
          </cell>
          <cell r="R45" t="str">
            <v>Not applicable</v>
          </cell>
          <cell r="S45">
            <v>10077191</v>
          </cell>
          <cell r="T45" t="str">
            <v>Christmas Lane</v>
          </cell>
          <cell r="U45" t="str">
            <v>Oulton Broad</v>
          </cell>
          <cell r="W45" t="str">
            <v>Lowestoft</v>
          </cell>
          <cell r="X45" t="str">
            <v>Suffolk</v>
          </cell>
          <cell r="Y45" t="str">
            <v>NR32 3JX</v>
          </cell>
          <cell r="Z45" t="str">
            <v>http://www.oultonbroad.suffolk.sch.uk</v>
          </cell>
          <cell r="AA45">
            <v>1502565930</v>
          </cell>
          <cell r="AB45" t="str">
            <v>'01502565930</v>
          </cell>
          <cell r="AC45" t="str">
            <v>Mr</v>
          </cell>
          <cell r="AD45" t="str">
            <v>Jamie</v>
          </cell>
          <cell r="AE45" t="str">
            <v>White</v>
          </cell>
          <cell r="AF45" t="str">
            <v>Mr Jamie White</v>
          </cell>
        </row>
        <row r="46">
          <cell r="E46">
            <v>9352921</v>
          </cell>
          <cell r="F46" t="str">
            <v>Ickworth Park Primary School</v>
          </cell>
          <cell r="G46" t="str">
            <v>Community school</v>
          </cell>
          <cell r="H46" t="str">
            <v>Open</v>
          </cell>
          <cell r="I46" t="str">
            <v>Not applicable</v>
          </cell>
          <cell r="K46" t="str">
            <v>Primary</v>
          </cell>
          <cell r="L46">
            <v>5</v>
          </cell>
          <cell r="M46">
            <v>11</v>
          </cell>
          <cell r="N46" t="str">
            <v>No boarders</v>
          </cell>
          <cell r="O46" t="str">
            <v>Does not have a sixth form</v>
          </cell>
          <cell r="P46" t="str">
            <v>Mixed</v>
          </cell>
          <cell r="Q46" t="str">
            <v>Does not apply</v>
          </cell>
          <cell r="R46" t="str">
            <v>Not applicable</v>
          </cell>
          <cell r="S46">
            <v>10069195</v>
          </cell>
          <cell r="T46" t="str">
            <v>Meadow Drive</v>
          </cell>
          <cell r="U46" t="str">
            <v>Horringer</v>
          </cell>
          <cell r="W46" t="str">
            <v>Bury St Edmunds</v>
          </cell>
          <cell r="X46" t="str">
            <v>Suffolk</v>
          </cell>
          <cell r="Y46" t="str">
            <v>IP29 5SB</v>
          </cell>
          <cell r="Z46" t="str">
            <v>www.ickworthpark.suffolk.sch.uk</v>
          </cell>
          <cell r="AA46">
            <v>1284735337</v>
          </cell>
          <cell r="AB46" t="str">
            <v>'01284735337</v>
          </cell>
          <cell r="AC46" t="str">
            <v>Mrs</v>
          </cell>
          <cell r="AD46" t="str">
            <v>Kirsten</v>
          </cell>
          <cell r="AE46" t="str">
            <v>Steele</v>
          </cell>
          <cell r="AF46" t="str">
            <v>Mrs Kirsten Steele</v>
          </cell>
        </row>
        <row r="47">
          <cell r="E47">
            <v>9352923</v>
          </cell>
          <cell r="F47" t="str">
            <v>Wood Ley Community Primary School</v>
          </cell>
          <cell r="G47" t="str">
            <v>Community school</v>
          </cell>
          <cell r="H47" t="str">
            <v>Open</v>
          </cell>
          <cell r="I47" t="str">
            <v>Not applicable</v>
          </cell>
          <cell r="K47" t="str">
            <v>Primary</v>
          </cell>
          <cell r="L47">
            <v>4</v>
          </cell>
          <cell r="M47">
            <v>11</v>
          </cell>
          <cell r="N47" t="str">
            <v>No boarders</v>
          </cell>
          <cell r="O47" t="str">
            <v>Does not have a sixth form</v>
          </cell>
          <cell r="P47" t="str">
            <v>Mixed</v>
          </cell>
          <cell r="Q47" t="str">
            <v>Does not apply</v>
          </cell>
          <cell r="R47" t="str">
            <v>Not applicable</v>
          </cell>
          <cell r="S47">
            <v>10069194</v>
          </cell>
          <cell r="T47" t="str">
            <v>Lowry Way</v>
          </cell>
          <cell r="W47" t="str">
            <v>Stowmarket</v>
          </cell>
          <cell r="X47" t="str">
            <v>Suffolk</v>
          </cell>
          <cell r="Y47" t="str">
            <v>IP14 1UF</v>
          </cell>
          <cell r="Z47" t="str">
            <v>http://woodley.suffolk.sch.uk/</v>
          </cell>
          <cell r="AA47">
            <v>1449616038</v>
          </cell>
          <cell r="AB47" t="str">
            <v>'01449616038</v>
          </cell>
          <cell r="AC47" t="str">
            <v>Mrs</v>
          </cell>
          <cell r="AD47" t="str">
            <v>Sandra</v>
          </cell>
          <cell r="AE47" t="str">
            <v>Renwick</v>
          </cell>
          <cell r="AF47" t="str">
            <v>Mrs Sandra Renwick</v>
          </cell>
        </row>
        <row r="48">
          <cell r="E48">
            <v>9352924</v>
          </cell>
          <cell r="F48" t="str">
            <v>Birchwood Primary School</v>
          </cell>
          <cell r="G48" t="str">
            <v>Community school</v>
          </cell>
          <cell r="H48" t="str">
            <v>Open</v>
          </cell>
          <cell r="I48" t="str">
            <v>Not applicable</v>
          </cell>
          <cell r="K48" t="str">
            <v>Primary</v>
          </cell>
          <cell r="L48">
            <v>4</v>
          </cell>
          <cell r="M48">
            <v>11</v>
          </cell>
          <cell r="N48" t="str">
            <v>No boarders</v>
          </cell>
          <cell r="O48" t="str">
            <v>Does not have a sixth form</v>
          </cell>
          <cell r="P48" t="str">
            <v>Mixed</v>
          </cell>
          <cell r="Q48" t="str">
            <v>Does not apply</v>
          </cell>
          <cell r="R48" t="str">
            <v>Not applicable</v>
          </cell>
          <cell r="S48">
            <v>10069193</v>
          </cell>
          <cell r="T48" t="str">
            <v>Valiant Road</v>
          </cell>
          <cell r="U48" t="str">
            <v>Martlesham Heath</v>
          </cell>
          <cell r="W48" t="str">
            <v>Ipswich</v>
          </cell>
          <cell r="X48" t="str">
            <v>Suffolk</v>
          </cell>
          <cell r="Y48" t="str">
            <v>IP5 3SP</v>
          </cell>
          <cell r="Z48" t="str">
            <v>www.birchwoodprimary.co.uk/</v>
          </cell>
          <cell r="AA48">
            <v>1473610701</v>
          </cell>
          <cell r="AB48" t="str">
            <v>'01473610701</v>
          </cell>
          <cell r="AC48" t="str">
            <v>Mrs</v>
          </cell>
          <cell r="AD48" t="str">
            <v>Melanie</v>
          </cell>
          <cell r="AE48" t="str">
            <v>Davies</v>
          </cell>
          <cell r="AF48" t="str">
            <v>Mrs Melanie Davies</v>
          </cell>
        </row>
        <row r="49">
          <cell r="E49">
            <v>9352925</v>
          </cell>
          <cell r="F49" t="str">
            <v>Sebert Wood Community Primary School</v>
          </cell>
          <cell r="G49" t="str">
            <v>Community school</v>
          </cell>
          <cell r="H49" t="str">
            <v>Open</v>
          </cell>
          <cell r="I49" t="str">
            <v>Not applicable</v>
          </cell>
          <cell r="K49" t="str">
            <v>Primary</v>
          </cell>
          <cell r="L49">
            <v>3</v>
          </cell>
          <cell r="M49">
            <v>11</v>
          </cell>
          <cell r="N49" t="str">
            <v>No boarders</v>
          </cell>
          <cell r="O49" t="str">
            <v>Does not have a sixth form</v>
          </cell>
          <cell r="P49" t="str">
            <v>Mixed</v>
          </cell>
          <cell r="Q49" t="str">
            <v>Does not apply</v>
          </cell>
          <cell r="R49" t="str">
            <v>Not applicable</v>
          </cell>
          <cell r="S49">
            <v>10069192</v>
          </cell>
          <cell r="T49" t="str">
            <v>Sebert Road</v>
          </cell>
          <cell r="W49" t="str">
            <v>Bury St Edmunds</v>
          </cell>
          <cell r="X49" t="str">
            <v>Suffolk</v>
          </cell>
          <cell r="Y49" t="str">
            <v>IP32 7EG</v>
          </cell>
          <cell r="Z49" t="str">
            <v>www.sebertwoodschool.co.uk/</v>
          </cell>
          <cell r="AA49">
            <v>1284755211</v>
          </cell>
          <cell r="AB49" t="str">
            <v>'01284755211</v>
          </cell>
          <cell r="AC49" t="str">
            <v>Mr</v>
          </cell>
          <cell r="AD49" t="str">
            <v>James</v>
          </cell>
          <cell r="AE49" t="str">
            <v>Tottie</v>
          </cell>
          <cell r="AF49" t="str">
            <v>Mr James Tottie</v>
          </cell>
        </row>
        <row r="50">
          <cell r="E50">
            <v>9352928</v>
          </cell>
          <cell r="F50" t="str">
            <v>Sandlings Primary School</v>
          </cell>
          <cell r="G50" t="str">
            <v>Community school</v>
          </cell>
          <cell r="H50" t="str">
            <v>Open</v>
          </cell>
          <cell r="I50" t="str">
            <v>Not applicable</v>
          </cell>
          <cell r="K50" t="str">
            <v>Primary</v>
          </cell>
          <cell r="L50">
            <v>5</v>
          </cell>
          <cell r="M50">
            <v>11</v>
          </cell>
          <cell r="N50" t="str">
            <v>No boarders</v>
          </cell>
          <cell r="O50" t="str">
            <v>Does not have a sixth form</v>
          </cell>
          <cell r="P50" t="str">
            <v>Mixed</v>
          </cell>
          <cell r="Q50" t="str">
            <v>Does not apply</v>
          </cell>
          <cell r="R50" t="str">
            <v>Not applicable</v>
          </cell>
          <cell r="S50">
            <v>10044385</v>
          </cell>
          <cell r="T50" t="str">
            <v>Easton Road</v>
          </cell>
          <cell r="U50" t="str">
            <v>Sutton</v>
          </cell>
          <cell r="W50" t="str">
            <v>Woodbridge</v>
          </cell>
          <cell r="X50" t="str">
            <v>Suffolk</v>
          </cell>
          <cell r="Y50" t="str">
            <v>IP12 3TD</v>
          </cell>
          <cell r="Z50" t="str">
            <v>www.sandlingsprimary.co.uk</v>
          </cell>
          <cell r="AA50">
            <v>1394420444</v>
          </cell>
          <cell r="AB50" t="str">
            <v>'01394420444</v>
          </cell>
          <cell r="AC50" t="str">
            <v>Miss</v>
          </cell>
          <cell r="AD50" t="str">
            <v>Patricia</v>
          </cell>
          <cell r="AE50" t="str">
            <v>Toal</v>
          </cell>
          <cell r="AF50" t="str">
            <v>Miss Patricia Toal</v>
          </cell>
        </row>
        <row r="51">
          <cell r="E51">
            <v>9353000</v>
          </cell>
          <cell r="F51" t="str">
            <v>Acton Church of England Voluntary Controlled Primary School</v>
          </cell>
          <cell r="G51" t="str">
            <v>Voluntary controlled school</v>
          </cell>
          <cell r="H51" t="str">
            <v>Open</v>
          </cell>
          <cell r="I51" t="str">
            <v>Not applicable</v>
          </cell>
          <cell r="K51" t="str">
            <v>Primary</v>
          </cell>
          <cell r="L51">
            <v>4</v>
          </cell>
          <cell r="M51">
            <v>11</v>
          </cell>
          <cell r="N51" t="str">
            <v>No boarders</v>
          </cell>
          <cell r="O51" t="str">
            <v>Does not have a sixth form</v>
          </cell>
          <cell r="P51" t="str">
            <v>Mixed</v>
          </cell>
          <cell r="Q51" t="str">
            <v>Church of England</v>
          </cell>
          <cell r="R51" t="str">
            <v>Not applicable</v>
          </cell>
          <cell r="S51">
            <v>10078848</v>
          </cell>
          <cell r="T51" t="str">
            <v>Lambert Drive</v>
          </cell>
          <cell r="U51" t="str">
            <v>Acton</v>
          </cell>
          <cell r="W51" t="str">
            <v>Sudbury</v>
          </cell>
          <cell r="X51" t="str">
            <v>Suffolk</v>
          </cell>
          <cell r="Y51" t="str">
            <v>CO10 0US</v>
          </cell>
          <cell r="Z51" t="str">
            <v>http://www.acton.suffolk.sch.uk</v>
          </cell>
          <cell r="AA51">
            <v>1787377089</v>
          </cell>
          <cell r="AB51" t="str">
            <v>'01787377089</v>
          </cell>
          <cell r="AC51" t="str">
            <v>Mr</v>
          </cell>
          <cell r="AD51" t="str">
            <v>Jonathan</v>
          </cell>
          <cell r="AE51" t="str">
            <v>Gray</v>
          </cell>
          <cell r="AF51" t="str">
            <v>Mr Jonathan Gray</v>
          </cell>
        </row>
        <row r="52">
          <cell r="E52">
            <v>9353003</v>
          </cell>
          <cell r="F52" t="str">
            <v>Barnham Church of England Voluntary Controlled Primary School</v>
          </cell>
          <cell r="G52" t="str">
            <v>Voluntary controlled school</v>
          </cell>
          <cell r="H52" t="str">
            <v>Open</v>
          </cell>
          <cell r="I52" t="str">
            <v>Not applicable</v>
          </cell>
          <cell r="K52" t="str">
            <v>Primary</v>
          </cell>
          <cell r="L52">
            <v>5</v>
          </cell>
          <cell r="M52">
            <v>11</v>
          </cell>
          <cell r="N52" t="str">
            <v>No boarders</v>
          </cell>
          <cell r="O52" t="str">
            <v>Does not have a sixth form</v>
          </cell>
          <cell r="P52" t="str">
            <v>Mixed</v>
          </cell>
          <cell r="Q52" t="str">
            <v>Church of England</v>
          </cell>
          <cell r="R52" t="str">
            <v>Not applicable</v>
          </cell>
          <cell r="S52">
            <v>10074233</v>
          </cell>
          <cell r="T52" t="str">
            <v>Mill Lane</v>
          </cell>
          <cell r="U52" t="str">
            <v>Barnham</v>
          </cell>
          <cell r="W52" t="str">
            <v>Nr Thetford</v>
          </cell>
          <cell r="X52" t="str">
            <v>Suffolk</v>
          </cell>
          <cell r="Y52" t="str">
            <v>IP24 2NG</v>
          </cell>
          <cell r="Z52" t="str">
            <v>www.barnham.suffolk.sch.uk/</v>
          </cell>
          <cell r="AA52">
            <v>1842890253</v>
          </cell>
          <cell r="AB52" t="str">
            <v>'01842890253</v>
          </cell>
          <cell r="AC52" t="str">
            <v>Mrs</v>
          </cell>
          <cell r="AD52" t="str">
            <v>Amy</v>
          </cell>
          <cell r="AE52" t="str">
            <v>Arnold</v>
          </cell>
          <cell r="AF52" t="str">
            <v>Mrs Amy Arnold</v>
          </cell>
        </row>
        <row r="53">
          <cell r="E53">
            <v>9353004</v>
          </cell>
          <cell r="F53" t="str">
            <v>Barningham Church of England Voluntary Controlled Primary School</v>
          </cell>
          <cell r="G53" t="str">
            <v>Voluntary controlled school</v>
          </cell>
          <cell r="H53" t="str">
            <v>Open</v>
          </cell>
          <cell r="I53" t="str">
            <v>Not applicable</v>
          </cell>
          <cell r="K53" t="str">
            <v>Primary</v>
          </cell>
          <cell r="L53">
            <v>4</v>
          </cell>
          <cell r="M53">
            <v>11</v>
          </cell>
          <cell r="N53" t="str">
            <v>No boarders</v>
          </cell>
          <cell r="O53" t="str">
            <v>Does not have a sixth form</v>
          </cell>
          <cell r="P53" t="str">
            <v>Mixed</v>
          </cell>
          <cell r="Q53" t="str">
            <v>Church of England</v>
          </cell>
          <cell r="R53" t="str">
            <v>Not applicable</v>
          </cell>
          <cell r="S53">
            <v>10078847</v>
          </cell>
          <cell r="T53" t="str">
            <v>Church Road</v>
          </cell>
          <cell r="U53" t="str">
            <v>Barningham</v>
          </cell>
          <cell r="W53" t="str">
            <v>Bury St Edmunds</v>
          </cell>
          <cell r="X53" t="str">
            <v>Suffolk</v>
          </cell>
          <cell r="Y53" t="str">
            <v>IP31 1DD</v>
          </cell>
          <cell r="Z53" t="str">
            <v>http://www.barningham.suffolk.sch.uk</v>
          </cell>
          <cell r="AA53">
            <v>1359221297</v>
          </cell>
          <cell r="AB53" t="str">
            <v>'01359221297</v>
          </cell>
          <cell r="AC53" t="str">
            <v>Miss</v>
          </cell>
          <cell r="AD53" t="str">
            <v>Stephany</v>
          </cell>
          <cell r="AE53" t="str">
            <v>Hunter</v>
          </cell>
          <cell r="AF53" t="str">
            <v>Miss Stephany Hunter</v>
          </cell>
        </row>
        <row r="54">
          <cell r="E54">
            <v>9353005</v>
          </cell>
          <cell r="F54" t="str">
            <v>Barrow Church of England Voluntary Controlled Primary School</v>
          </cell>
          <cell r="G54" t="str">
            <v>Voluntary controlled school</v>
          </cell>
          <cell r="H54" t="str">
            <v>Open</v>
          </cell>
          <cell r="I54" t="str">
            <v>Not applicable</v>
          </cell>
          <cell r="K54" t="str">
            <v>Primary</v>
          </cell>
          <cell r="L54">
            <v>5</v>
          </cell>
          <cell r="M54">
            <v>10</v>
          </cell>
          <cell r="N54" t="str">
            <v>No boarders</v>
          </cell>
          <cell r="O54" t="str">
            <v>Does not have a sixth form</v>
          </cell>
          <cell r="P54" t="str">
            <v>Mixed</v>
          </cell>
          <cell r="Q54" t="str">
            <v>Church of England</v>
          </cell>
          <cell r="R54" t="str">
            <v>Not applicable</v>
          </cell>
          <cell r="S54">
            <v>10078749</v>
          </cell>
          <cell r="T54" t="str">
            <v>Colethorpe Lane</v>
          </cell>
          <cell r="U54" t="str">
            <v>Barrow</v>
          </cell>
          <cell r="W54" t="str">
            <v>Bury St Edmunds</v>
          </cell>
          <cell r="X54" t="str">
            <v>Suffolk</v>
          </cell>
          <cell r="Y54" t="str">
            <v>IP29 5AU</v>
          </cell>
          <cell r="Z54" t="str">
            <v>www.barrowcevcprimaryschool.co.uk</v>
          </cell>
          <cell r="AA54">
            <v>1284810223</v>
          </cell>
          <cell r="AB54" t="str">
            <v>'01284810223</v>
          </cell>
          <cell r="AC54" t="str">
            <v>Mrs</v>
          </cell>
          <cell r="AD54" t="str">
            <v>Helen</v>
          </cell>
          <cell r="AE54" t="str">
            <v>Ashe</v>
          </cell>
          <cell r="AF54" t="str">
            <v>Mrs Helen Ashe</v>
          </cell>
        </row>
        <row r="55">
          <cell r="E55">
            <v>9353006</v>
          </cell>
          <cell r="F55" t="str">
            <v>Boxford Church of England Voluntary Controlled Primary School</v>
          </cell>
          <cell r="G55" t="str">
            <v>Voluntary controlled school</v>
          </cell>
          <cell r="H55" t="str">
            <v>Open</v>
          </cell>
          <cell r="I55" t="str">
            <v>Not applicable</v>
          </cell>
          <cell r="K55" t="str">
            <v>Primary</v>
          </cell>
          <cell r="L55">
            <v>4</v>
          </cell>
          <cell r="M55">
            <v>11</v>
          </cell>
          <cell r="N55" t="str">
            <v>No boarders</v>
          </cell>
          <cell r="O55" t="str">
            <v>Does not have a sixth form</v>
          </cell>
          <cell r="P55" t="str">
            <v>Mixed</v>
          </cell>
          <cell r="Q55" t="str">
            <v>Church of England</v>
          </cell>
          <cell r="R55" t="str">
            <v>Not applicable</v>
          </cell>
          <cell r="S55">
            <v>10078846</v>
          </cell>
          <cell r="T55" t="str">
            <v>Stone Street Road</v>
          </cell>
          <cell r="U55" t="str">
            <v>Boxford</v>
          </cell>
          <cell r="W55" t="str">
            <v>Sudbury</v>
          </cell>
          <cell r="X55" t="str">
            <v>Suffolk</v>
          </cell>
          <cell r="Y55" t="str">
            <v>CO10 5NP</v>
          </cell>
          <cell r="Z55" t="str">
            <v>http://www.boxford.suffolk.sch.uk</v>
          </cell>
          <cell r="AA55">
            <v>1787210332</v>
          </cell>
          <cell r="AB55" t="str">
            <v>'01787210332</v>
          </cell>
          <cell r="AC55" t="str">
            <v>Mrs</v>
          </cell>
          <cell r="AD55" t="str">
            <v>Emma</v>
          </cell>
          <cell r="AE55" t="str">
            <v>Lea</v>
          </cell>
          <cell r="AF55" t="str">
            <v>Mrs Emma Lea</v>
          </cell>
        </row>
        <row r="56">
          <cell r="E56">
            <v>9353009</v>
          </cell>
          <cell r="F56" t="str">
            <v>Bures Church of England Voluntary Controlled Primary School</v>
          </cell>
          <cell r="G56" t="str">
            <v>Voluntary controlled school</v>
          </cell>
          <cell r="H56" t="str">
            <v>Open</v>
          </cell>
          <cell r="I56" t="str">
            <v>Not applicable</v>
          </cell>
          <cell r="K56" t="str">
            <v>Primary</v>
          </cell>
          <cell r="L56">
            <v>4</v>
          </cell>
          <cell r="M56">
            <v>11</v>
          </cell>
          <cell r="N56" t="str">
            <v>No boarders</v>
          </cell>
          <cell r="O56" t="str">
            <v>Does not have a sixth form</v>
          </cell>
          <cell r="P56" t="str">
            <v>Mixed</v>
          </cell>
          <cell r="Q56" t="str">
            <v>Church of England</v>
          </cell>
          <cell r="R56" t="str">
            <v>Not applicable</v>
          </cell>
          <cell r="S56">
            <v>10074232</v>
          </cell>
          <cell r="T56" t="str">
            <v>Nayland Road</v>
          </cell>
          <cell r="W56" t="str">
            <v>Bures</v>
          </cell>
          <cell r="X56" t="str">
            <v>Suffolk</v>
          </cell>
          <cell r="Y56" t="str">
            <v>CO8 5BX</v>
          </cell>
          <cell r="Z56" t="str">
            <v>www.bures.suffolk.sch.uk</v>
          </cell>
          <cell r="AA56">
            <v>1787227446</v>
          </cell>
          <cell r="AB56" t="str">
            <v>'01787227446</v>
          </cell>
          <cell r="AC56" t="str">
            <v>Ms</v>
          </cell>
          <cell r="AD56" t="str">
            <v>Ruth</v>
          </cell>
          <cell r="AE56" t="str">
            <v>Slater</v>
          </cell>
          <cell r="AF56" t="str">
            <v>Ms Ruth Slater</v>
          </cell>
        </row>
        <row r="57">
          <cell r="E57">
            <v>9353010</v>
          </cell>
          <cell r="F57" t="str">
            <v>Cavendish Church of England Primary School</v>
          </cell>
          <cell r="G57" t="str">
            <v>Voluntary controlled school</v>
          </cell>
          <cell r="H57" t="str">
            <v>Open</v>
          </cell>
          <cell r="I57" t="str">
            <v>Not applicable</v>
          </cell>
          <cell r="K57" t="str">
            <v>Primary</v>
          </cell>
          <cell r="L57">
            <v>4</v>
          </cell>
          <cell r="M57">
            <v>11</v>
          </cell>
          <cell r="N57" t="str">
            <v>No boarders</v>
          </cell>
          <cell r="O57" t="str">
            <v>Does not have a sixth form</v>
          </cell>
          <cell r="P57" t="str">
            <v>Mixed</v>
          </cell>
          <cell r="Q57" t="str">
            <v>Church of England</v>
          </cell>
          <cell r="R57" t="str">
            <v>Not applicable</v>
          </cell>
          <cell r="S57">
            <v>10078845</v>
          </cell>
          <cell r="T57" t="str">
            <v>The Green</v>
          </cell>
          <cell r="U57" t="str">
            <v>Cavendish</v>
          </cell>
          <cell r="W57" t="str">
            <v>Sudbury</v>
          </cell>
          <cell r="X57" t="str">
            <v>Suffolk</v>
          </cell>
          <cell r="Y57" t="str">
            <v>CO10 8BA</v>
          </cell>
          <cell r="Z57" t="str">
            <v>www.cavendish.suffolk.sch.uk</v>
          </cell>
          <cell r="AA57">
            <v>1787280279</v>
          </cell>
          <cell r="AB57" t="str">
            <v>'01787280279</v>
          </cell>
          <cell r="AC57" t="str">
            <v>Miss</v>
          </cell>
          <cell r="AD57" t="str">
            <v>Cheryl</v>
          </cell>
          <cell r="AE57" t="str">
            <v>Wass</v>
          </cell>
          <cell r="AF57" t="str">
            <v>Miss Cheryl Wass</v>
          </cell>
        </row>
        <row r="58">
          <cell r="E58">
            <v>9353013</v>
          </cell>
          <cell r="F58" t="str">
            <v>Cockfield Church of England Voluntary Controlled Primary School</v>
          </cell>
          <cell r="G58" t="str">
            <v>Voluntary controlled school</v>
          </cell>
          <cell r="H58" t="str">
            <v>Open</v>
          </cell>
          <cell r="I58" t="str">
            <v>Not applicable</v>
          </cell>
          <cell r="K58" t="str">
            <v>Primary</v>
          </cell>
          <cell r="L58">
            <v>4</v>
          </cell>
          <cell r="M58">
            <v>11</v>
          </cell>
          <cell r="N58" t="str">
            <v>No boarders</v>
          </cell>
          <cell r="O58" t="str">
            <v>Does not have a sixth form</v>
          </cell>
          <cell r="P58" t="str">
            <v>Mixed</v>
          </cell>
          <cell r="Q58" t="str">
            <v>Church of England</v>
          </cell>
          <cell r="R58" t="str">
            <v>Not applicable</v>
          </cell>
          <cell r="S58">
            <v>10078844</v>
          </cell>
          <cell r="T58" t="str">
            <v>Church Lane</v>
          </cell>
          <cell r="U58" t="str">
            <v>Cockfield</v>
          </cell>
          <cell r="W58" t="str">
            <v>Bury St Edmunds</v>
          </cell>
          <cell r="X58" t="str">
            <v>Suffolk</v>
          </cell>
          <cell r="Y58" t="str">
            <v>IP30 0LA</v>
          </cell>
          <cell r="Z58" t="str">
            <v>http://www.cockfieldprimaryschool.co.uk</v>
          </cell>
          <cell r="AA58">
            <v>1284828287</v>
          </cell>
          <cell r="AB58" t="str">
            <v>'01284828287</v>
          </cell>
          <cell r="AC58" t="str">
            <v>Mrs</v>
          </cell>
          <cell r="AD58" t="str">
            <v>Trudie</v>
          </cell>
          <cell r="AE58" t="str">
            <v>Harkin</v>
          </cell>
          <cell r="AF58" t="str">
            <v>Mrs Trudie Harkin</v>
          </cell>
        </row>
        <row r="59">
          <cell r="E59">
            <v>9353026</v>
          </cell>
          <cell r="F59" t="str">
            <v>Thurlow Voluntary Controlled Primary School</v>
          </cell>
          <cell r="G59" t="str">
            <v>Voluntary controlled school</v>
          </cell>
          <cell r="H59" t="str">
            <v>Open</v>
          </cell>
          <cell r="I59" t="str">
            <v>Not applicable</v>
          </cell>
          <cell r="K59" t="str">
            <v>Primary</v>
          </cell>
          <cell r="L59">
            <v>4</v>
          </cell>
          <cell r="M59">
            <v>11</v>
          </cell>
          <cell r="N59" t="str">
            <v>No boarders</v>
          </cell>
          <cell r="O59" t="str">
            <v>Does not have a sixth form</v>
          </cell>
          <cell r="P59" t="str">
            <v>Mixed</v>
          </cell>
          <cell r="Q59" t="str">
            <v>Church of England</v>
          </cell>
          <cell r="R59" t="str">
            <v>Not applicable</v>
          </cell>
          <cell r="S59">
            <v>10078842</v>
          </cell>
          <cell r="T59" t="str">
            <v>The Street</v>
          </cell>
          <cell r="U59" t="str">
            <v>Little Thurlow</v>
          </cell>
          <cell r="W59" t="str">
            <v>Haverhill</v>
          </cell>
          <cell r="X59" t="str">
            <v>Suffolk</v>
          </cell>
          <cell r="Y59" t="str">
            <v>CB9 7HY</v>
          </cell>
          <cell r="Z59" t="str">
            <v>www.htpfederation.co.uk/index.php/thurlow</v>
          </cell>
          <cell r="AA59">
            <v>1440783281</v>
          </cell>
          <cell r="AB59" t="str">
            <v>'01440783281</v>
          </cell>
          <cell r="AC59" t="str">
            <v>Mrs</v>
          </cell>
          <cell r="AD59" t="str">
            <v>Sharon</v>
          </cell>
          <cell r="AE59" t="str">
            <v>FitzGerald</v>
          </cell>
          <cell r="AF59" t="str">
            <v>Mrs Sharon FitzGerald</v>
          </cell>
        </row>
        <row r="60">
          <cell r="E60">
            <v>9353027</v>
          </cell>
          <cell r="F60" t="str">
            <v>Great Waldingfield Church of England Voluntary Controlled Primary School</v>
          </cell>
          <cell r="G60" t="str">
            <v>Voluntary controlled school</v>
          </cell>
          <cell r="H60" t="str">
            <v>Open</v>
          </cell>
          <cell r="I60" t="str">
            <v>Not applicable</v>
          </cell>
          <cell r="K60" t="str">
            <v>Primary</v>
          </cell>
          <cell r="L60">
            <v>4</v>
          </cell>
          <cell r="M60">
            <v>11</v>
          </cell>
          <cell r="N60" t="str">
            <v>No boarders</v>
          </cell>
          <cell r="O60" t="str">
            <v>Does not have a sixth form</v>
          </cell>
          <cell r="P60" t="str">
            <v>Mixed</v>
          </cell>
          <cell r="Q60" t="str">
            <v>Church of England</v>
          </cell>
          <cell r="R60" t="str">
            <v>Not applicable</v>
          </cell>
          <cell r="S60">
            <v>10078841</v>
          </cell>
          <cell r="T60" t="str">
            <v>Folly Road</v>
          </cell>
          <cell r="U60" t="str">
            <v>Great Waldingfield</v>
          </cell>
          <cell r="W60" t="str">
            <v>Sudbury</v>
          </cell>
          <cell r="X60" t="str">
            <v>Suffolk</v>
          </cell>
          <cell r="Y60" t="str">
            <v>CO10 0RR</v>
          </cell>
          <cell r="Z60" t="str">
            <v>http://www.greatwaldingfield.suffolk.sch.uk</v>
          </cell>
          <cell r="AA60">
            <v>1787374055</v>
          </cell>
          <cell r="AB60" t="str">
            <v>'01787374055</v>
          </cell>
          <cell r="AC60" t="str">
            <v>Mrs</v>
          </cell>
          <cell r="AD60" t="str">
            <v>Tina</v>
          </cell>
          <cell r="AE60" t="str">
            <v>Hosford</v>
          </cell>
          <cell r="AF60" t="str">
            <v>Mrs Tina Hosford</v>
          </cell>
        </row>
        <row r="61">
          <cell r="E61">
            <v>9353036</v>
          </cell>
          <cell r="F61" t="str">
            <v>Honington Church of England Voluntary Controlled Primary School</v>
          </cell>
          <cell r="G61" t="str">
            <v>Voluntary controlled school</v>
          </cell>
          <cell r="H61" t="str">
            <v>Open</v>
          </cell>
          <cell r="I61" t="str">
            <v>Not applicable</v>
          </cell>
          <cell r="K61" t="str">
            <v>Primary</v>
          </cell>
          <cell r="L61">
            <v>5</v>
          </cell>
          <cell r="M61">
            <v>11</v>
          </cell>
          <cell r="N61" t="str">
            <v>No boarders</v>
          </cell>
          <cell r="O61" t="str">
            <v>Does not have a sixth form</v>
          </cell>
          <cell r="P61" t="str">
            <v>Mixed</v>
          </cell>
          <cell r="Q61" t="str">
            <v>Church of England</v>
          </cell>
          <cell r="R61" t="str">
            <v>Not applicable</v>
          </cell>
          <cell r="S61">
            <v>10074230</v>
          </cell>
          <cell r="T61" t="str">
            <v>Malting Row</v>
          </cell>
          <cell r="U61" t="str">
            <v>Honington</v>
          </cell>
          <cell r="W61" t="str">
            <v>Bury St Edmunds</v>
          </cell>
          <cell r="X61" t="str">
            <v>Suffolk</v>
          </cell>
          <cell r="Y61" t="str">
            <v>IP31 1RE</v>
          </cell>
          <cell r="Z61" t="str">
            <v>www.honington.edublogs.org/</v>
          </cell>
          <cell r="AA61">
            <v>1359269324</v>
          </cell>
          <cell r="AB61" t="str">
            <v>'01359269324</v>
          </cell>
          <cell r="AC61" t="str">
            <v>Mrs</v>
          </cell>
          <cell r="AD61" t="str">
            <v>Lauren</v>
          </cell>
          <cell r="AE61" t="str">
            <v>Moore</v>
          </cell>
          <cell r="AF61" t="str">
            <v>Mrs Lauren Moore</v>
          </cell>
        </row>
        <row r="62">
          <cell r="E62">
            <v>9353037</v>
          </cell>
          <cell r="F62" t="str">
            <v>Hopton Church of England Voluntary Controlled Primary School</v>
          </cell>
          <cell r="G62" t="str">
            <v>Voluntary controlled school</v>
          </cell>
          <cell r="H62" t="str">
            <v>Open</v>
          </cell>
          <cell r="I62" t="str">
            <v>Not applicable</v>
          </cell>
          <cell r="K62" t="str">
            <v>Primary</v>
          </cell>
          <cell r="L62">
            <v>3</v>
          </cell>
          <cell r="M62">
            <v>11</v>
          </cell>
          <cell r="N62" t="str">
            <v>No boarders</v>
          </cell>
          <cell r="O62" t="str">
            <v>Does not have a sixth form</v>
          </cell>
          <cell r="P62" t="str">
            <v>Mixed</v>
          </cell>
          <cell r="Q62" t="str">
            <v>Church of England</v>
          </cell>
          <cell r="R62" t="str">
            <v>Not applicable</v>
          </cell>
          <cell r="S62">
            <v>10074229</v>
          </cell>
          <cell r="T62" t="str">
            <v>Thelnetham Road</v>
          </cell>
          <cell r="U62" t="str">
            <v>Hopton</v>
          </cell>
          <cell r="W62" t="str">
            <v>Diss</v>
          </cell>
          <cell r="X62" t="str">
            <v>Suffolk</v>
          </cell>
          <cell r="Y62" t="str">
            <v>IP22 2QY</v>
          </cell>
          <cell r="Z62" t="str">
            <v>www.hopton.suffolk.sch.uk</v>
          </cell>
          <cell r="AA62">
            <v>1953681449</v>
          </cell>
          <cell r="AB62" t="str">
            <v>'01953681449</v>
          </cell>
          <cell r="AC62" t="str">
            <v>Mrs</v>
          </cell>
          <cell r="AD62" t="str">
            <v>Claire</v>
          </cell>
          <cell r="AE62" t="str">
            <v>Wright</v>
          </cell>
          <cell r="AF62" t="str">
            <v>Mrs Claire Wright</v>
          </cell>
        </row>
        <row r="63">
          <cell r="E63">
            <v>9353043</v>
          </cell>
          <cell r="F63" t="str">
            <v>All Saints' Church of England Voluntary Controlled Primary School, Lawshall</v>
          </cell>
          <cell r="G63" t="str">
            <v>Voluntary controlled school</v>
          </cell>
          <cell r="H63" t="str">
            <v>Open</v>
          </cell>
          <cell r="I63" t="str">
            <v>Not applicable</v>
          </cell>
          <cell r="K63" t="str">
            <v>Primary</v>
          </cell>
          <cell r="L63">
            <v>4</v>
          </cell>
          <cell r="M63">
            <v>11</v>
          </cell>
          <cell r="N63" t="str">
            <v>No boarders</v>
          </cell>
          <cell r="O63" t="str">
            <v>Does not have a sixth form</v>
          </cell>
          <cell r="P63" t="str">
            <v>Mixed</v>
          </cell>
          <cell r="Q63" t="str">
            <v>Church of England</v>
          </cell>
          <cell r="R63" t="str">
            <v>Not applicable</v>
          </cell>
          <cell r="S63">
            <v>10078839</v>
          </cell>
          <cell r="T63" t="str">
            <v>The Street</v>
          </cell>
          <cell r="U63" t="str">
            <v>Lawshall</v>
          </cell>
          <cell r="W63" t="str">
            <v>Bury St Edmunds</v>
          </cell>
          <cell r="X63" t="str">
            <v>Suffolk</v>
          </cell>
          <cell r="Y63" t="str">
            <v>IP29 4QA</v>
          </cell>
          <cell r="Z63" t="str">
            <v>http://allsaintsprimary.org</v>
          </cell>
          <cell r="AA63">
            <v>1284828223</v>
          </cell>
          <cell r="AB63" t="str">
            <v>'01284828223</v>
          </cell>
          <cell r="AC63" t="str">
            <v>Ms</v>
          </cell>
          <cell r="AD63" t="str">
            <v>Clare Pamela</v>
          </cell>
          <cell r="AE63" t="str">
            <v>Lamb</v>
          </cell>
          <cell r="AF63" t="str">
            <v>Ms Clare Pamela Lamb</v>
          </cell>
        </row>
        <row r="64">
          <cell r="E64">
            <v>9353048</v>
          </cell>
          <cell r="F64" t="str">
            <v>Moulton Church of England Voluntary Controlled Primary School</v>
          </cell>
          <cell r="G64" t="str">
            <v>Voluntary controlled school</v>
          </cell>
          <cell r="H64" t="str">
            <v>Open</v>
          </cell>
          <cell r="I64" t="str">
            <v>Not applicable</v>
          </cell>
          <cell r="K64" t="str">
            <v>Primary</v>
          </cell>
          <cell r="L64">
            <v>4</v>
          </cell>
          <cell r="M64">
            <v>11</v>
          </cell>
          <cell r="N64" t="str">
            <v>No boarders</v>
          </cell>
          <cell r="O64" t="str">
            <v>Does not have a sixth form</v>
          </cell>
          <cell r="P64" t="str">
            <v>Mixed</v>
          </cell>
          <cell r="Q64" t="str">
            <v>Church of England</v>
          </cell>
          <cell r="R64" t="str">
            <v>Not applicable</v>
          </cell>
          <cell r="S64">
            <v>10078838</v>
          </cell>
          <cell r="T64" t="str">
            <v>School Road</v>
          </cell>
          <cell r="U64" t="str">
            <v>Moulton</v>
          </cell>
          <cell r="W64" t="str">
            <v>Newmarket</v>
          </cell>
          <cell r="X64" t="str">
            <v>Suffolk</v>
          </cell>
          <cell r="Y64" t="str">
            <v>CB8 8PR</v>
          </cell>
          <cell r="Z64" t="str">
            <v>www.moulton.suffolk.sch.uk/</v>
          </cell>
          <cell r="AA64">
            <v>1638750236</v>
          </cell>
          <cell r="AB64" t="str">
            <v>'01638750236</v>
          </cell>
          <cell r="AC64" t="str">
            <v>Mrs</v>
          </cell>
          <cell r="AD64" t="str">
            <v>Deborah</v>
          </cell>
          <cell r="AE64" t="str">
            <v>Shipp</v>
          </cell>
          <cell r="AF64" t="str">
            <v>Mrs Deborah Shipp</v>
          </cell>
        </row>
        <row r="65">
          <cell r="E65">
            <v>9353049</v>
          </cell>
          <cell r="F65" t="str">
            <v>Norton CEVC Primary School</v>
          </cell>
          <cell r="G65" t="str">
            <v>Voluntary controlled school</v>
          </cell>
          <cell r="H65" t="str">
            <v>Open</v>
          </cell>
          <cell r="I65" t="str">
            <v>Not applicable</v>
          </cell>
          <cell r="K65" t="str">
            <v>Primary</v>
          </cell>
          <cell r="L65">
            <v>4</v>
          </cell>
          <cell r="M65">
            <v>11</v>
          </cell>
          <cell r="N65" t="str">
            <v>No boarders</v>
          </cell>
          <cell r="O65" t="str">
            <v>Does not have a sixth form</v>
          </cell>
          <cell r="P65" t="str">
            <v>Mixed</v>
          </cell>
          <cell r="Q65" t="str">
            <v>Church of England</v>
          </cell>
          <cell r="R65" t="str">
            <v>Not applicable</v>
          </cell>
          <cell r="S65">
            <v>10078837</v>
          </cell>
          <cell r="T65" t="str">
            <v>School Close</v>
          </cell>
          <cell r="U65" t="str">
            <v>Norton</v>
          </cell>
          <cell r="W65" t="str">
            <v>Bury St Edmunds</v>
          </cell>
          <cell r="X65" t="str">
            <v>Suffolk</v>
          </cell>
          <cell r="Y65" t="str">
            <v>IP31 3LZ</v>
          </cell>
          <cell r="Z65" t="str">
            <v>http://www.norton.suffolk.sch.uk/</v>
          </cell>
          <cell r="AA65">
            <v>1359230520</v>
          </cell>
          <cell r="AB65" t="str">
            <v>'01359230520</v>
          </cell>
          <cell r="AC65" t="str">
            <v>Mrs</v>
          </cell>
          <cell r="AD65" t="str">
            <v>Lisa</v>
          </cell>
          <cell r="AE65" t="str">
            <v>Sparkes</v>
          </cell>
          <cell r="AF65" t="str">
            <v>Mrs Lisa Sparkes</v>
          </cell>
        </row>
        <row r="66">
          <cell r="E66">
            <v>9353056</v>
          </cell>
          <cell r="F66" t="str">
            <v>Risby Church of England Voluntary Controlled Primary School</v>
          </cell>
          <cell r="G66" t="str">
            <v>Voluntary controlled school</v>
          </cell>
          <cell r="H66" t="str">
            <v>Open</v>
          </cell>
          <cell r="I66" t="str">
            <v>Not applicable</v>
          </cell>
          <cell r="K66" t="str">
            <v>Primary</v>
          </cell>
          <cell r="L66">
            <v>4</v>
          </cell>
          <cell r="M66">
            <v>11</v>
          </cell>
          <cell r="N66" t="str">
            <v>No boarders</v>
          </cell>
          <cell r="O66" t="str">
            <v>Does not have a sixth form</v>
          </cell>
          <cell r="P66" t="str">
            <v>Mixed</v>
          </cell>
          <cell r="Q66" t="str">
            <v>Church of England</v>
          </cell>
          <cell r="R66" t="str">
            <v>Not applicable</v>
          </cell>
          <cell r="S66">
            <v>10078836</v>
          </cell>
          <cell r="T66" t="str">
            <v>Aylmer Close</v>
          </cell>
          <cell r="U66" t="str">
            <v>Risby</v>
          </cell>
          <cell r="W66" t="str">
            <v>Bury St Edmunds</v>
          </cell>
          <cell r="X66" t="str">
            <v>Suffolk</v>
          </cell>
          <cell r="Y66" t="str">
            <v>IP28 6RT</v>
          </cell>
          <cell r="Z66" t="str">
            <v>http://www.risbyprimary.com</v>
          </cell>
          <cell r="AA66">
            <v>1284810367</v>
          </cell>
          <cell r="AB66" t="str">
            <v>'01284810367</v>
          </cell>
          <cell r="AC66" t="str">
            <v>Mrs</v>
          </cell>
          <cell r="AD66" t="str">
            <v>Soo</v>
          </cell>
          <cell r="AE66" t="str">
            <v>Miller</v>
          </cell>
          <cell r="AF66" t="str">
            <v>Mrs Soo Miller</v>
          </cell>
        </row>
        <row r="67">
          <cell r="E67">
            <v>9353064</v>
          </cell>
          <cell r="F67" t="str">
            <v>Walsham-le-Willows Church of England Voluntary Controlled Primary School</v>
          </cell>
          <cell r="G67" t="str">
            <v>Voluntary controlled school</v>
          </cell>
          <cell r="H67" t="str">
            <v>Open</v>
          </cell>
          <cell r="I67" t="str">
            <v>Not applicable</v>
          </cell>
          <cell r="K67" t="str">
            <v>Primary</v>
          </cell>
          <cell r="L67">
            <v>4</v>
          </cell>
          <cell r="M67">
            <v>11</v>
          </cell>
          <cell r="N67" t="str">
            <v>No boarders</v>
          </cell>
          <cell r="O67" t="str">
            <v>Does not have a sixth form</v>
          </cell>
          <cell r="P67" t="str">
            <v>Mixed</v>
          </cell>
          <cell r="Q67" t="str">
            <v>Church of England</v>
          </cell>
          <cell r="R67" t="str">
            <v>Not applicable</v>
          </cell>
          <cell r="S67">
            <v>10042398</v>
          </cell>
          <cell r="T67" t="str">
            <v>Wattisfield Road</v>
          </cell>
          <cell r="U67" t="str">
            <v>Walsham-le-Willows</v>
          </cell>
          <cell r="W67" t="str">
            <v>Bury St Edmunds</v>
          </cell>
          <cell r="X67" t="str">
            <v>Suffolk</v>
          </cell>
          <cell r="Y67" t="str">
            <v>IP31 3BD</v>
          </cell>
          <cell r="Z67" t="str">
            <v>http://www.walsham.suffolk.dbprimary.com/suffolk/primary/walsham</v>
          </cell>
          <cell r="AA67">
            <v>1359259319</v>
          </cell>
          <cell r="AB67" t="str">
            <v>'01359259319</v>
          </cell>
          <cell r="AC67" t="str">
            <v>Mrs</v>
          </cell>
          <cell r="AD67" t="str">
            <v>Maxine</v>
          </cell>
          <cell r="AE67" t="str">
            <v>McGarr</v>
          </cell>
          <cell r="AF67" t="str">
            <v>Mrs Maxine McGarr</v>
          </cell>
        </row>
        <row r="68">
          <cell r="E68">
            <v>9353066</v>
          </cell>
          <cell r="F68" t="str">
            <v>Whatfield Church of England Voluntary Controlled Primary School</v>
          </cell>
          <cell r="G68" t="str">
            <v>Voluntary controlled school</v>
          </cell>
          <cell r="H68" t="str">
            <v>Open</v>
          </cell>
          <cell r="I68" t="str">
            <v>Not applicable</v>
          </cell>
          <cell r="K68" t="str">
            <v>Primary</v>
          </cell>
          <cell r="L68">
            <v>5</v>
          </cell>
          <cell r="M68">
            <v>11</v>
          </cell>
          <cell r="N68" t="str">
            <v>No boarders</v>
          </cell>
          <cell r="O68" t="str">
            <v>Does not have a sixth form</v>
          </cell>
          <cell r="P68" t="str">
            <v>Mixed</v>
          </cell>
          <cell r="Q68" t="str">
            <v>Church of England</v>
          </cell>
          <cell r="R68" t="str">
            <v>Not applicable</v>
          </cell>
          <cell r="S68">
            <v>10074228</v>
          </cell>
          <cell r="T68" t="str">
            <v>Rectory Road</v>
          </cell>
          <cell r="U68" t="str">
            <v>Whatfield</v>
          </cell>
          <cell r="W68" t="str">
            <v>Ipswich</v>
          </cell>
          <cell r="X68" t="str">
            <v>Suffolk</v>
          </cell>
          <cell r="Y68" t="str">
            <v>IP7 6QU</v>
          </cell>
          <cell r="Z68" t="str">
            <v>http://www.whatfield.suffolk.sch.uk</v>
          </cell>
          <cell r="AA68">
            <v>1473823309</v>
          </cell>
          <cell r="AB68" t="str">
            <v>'01473823309</v>
          </cell>
          <cell r="AC68" t="str">
            <v>Mrs</v>
          </cell>
          <cell r="AD68" t="str">
            <v>Julia</v>
          </cell>
          <cell r="AE68" t="str">
            <v>Shaw</v>
          </cell>
          <cell r="AF68" t="str">
            <v>Mrs Julia Shaw</v>
          </cell>
        </row>
        <row r="69">
          <cell r="E69">
            <v>9353074</v>
          </cell>
          <cell r="F69" t="str">
            <v>Bawdsey Church of England Voluntary Controlled Primary School</v>
          </cell>
          <cell r="G69" t="str">
            <v>Voluntary controlled school</v>
          </cell>
          <cell r="H69" t="str">
            <v>Open</v>
          </cell>
          <cell r="I69" t="str">
            <v>Not applicable</v>
          </cell>
          <cell r="K69" t="str">
            <v>Primary</v>
          </cell>
          <cell r="L69">
            <v>2</v>
          </cell>
          <cell r="M69">
            <v>11</v>
          </cell>
          <cell r="N69" t="str">
            <v>No boarders</v>
          </cell>
          <cell r="O69" t="str">
            <v>Does not have a sixth form</v>
          </cell>
          <cell r="P69" t="str">
            <v>Mixed</v>
          </cell>
          <cell r="Q69" t="str">
            <v>Church of England</v>
          </cell>
          <cell r="R69" t="str">
            <v>Not applicable</v>
          </cell>
          <cell r="S69">
            <v>10074227</v>
          </cell>
          <cell r="T69" t="str">
            <v>School Lane</v>
          </cell>
          <cell r="U69" t="str">
            <v>Bawdsey</v>
          </cell>
          <cell r="W69" t="str">
            <v>Woodbridge</v>
          </cell>
          <cell r="X69" t="str">
            <v>Suffolk</v>
          </cell>
          <cell r="Y69" t="str">
            <v>IP12 3AR</v>
          </cell>
          <cell r="Z69" t="str">
            <v>www.bawdsey.suffolk.sch.uk/</v>
          </cell>
          <cell r="AA69">
            <v>1394411365</v>
          </cell>
          <cell r="AB69" t="str">
            <v>'01394411365</v>
          </cell>
          <cell r="AC69" t="str">
            <v>Mrs</v>
          </cell>
          <cell r="AD69" t="str">
            <v>Katherine</v>
          </cell>
          <cell r="AE69" t="str">
            <v>Butler</v>
          </cell>
          <cell r="AF69" t="str">
            <v>Mrs Katherine Butler</v>
          </cell>
        </row>
        <row r="70">
          <cell r="E70">
            <v>9353076</v>
          </cell>
          <cell r="F70" t="str">
            <v>Benhall St Mary's Church of England Voluntary Controlled Primary School</v>
          </cell>
          <cell r="G70" t="str">
            <v>Voluntary controlled school</v>
          </cell>
          <cell r="H70" t="str">
            <v>Open</v>
          </cell>
          <cell r="I70" t="str">
            <v>Not applicable</v>
          </cell>
          <cell r="K70" t="str">
            <v>Primary</v>
          </cell>
          <cell r="L70">
            <v>4</v>
          </cell>
          <cell r="M70">
            <v>11</v>
          </cell>
          <cell r="N70" t="str">
            <v>No boarders</v>
          </cell>
          <cell r="O70" t="str">
            <v>Does not have a sixth form</v>
          </cell>
          <cell r="P70" t="str">
            <v>Mixed</v>
          </cell>
          <cell r="Q70" t="str">
            <v>Church of England</v>
          </cell>
          <cell r="R70" t="str">
            <v>Not applicable</v>
          </cell>
          <cell r="S70">
            <v>10078835</v>
          </cell>
          <cell r="T70" t="str">
            <v>School Lane</v>
          </cell>
          <cell r="U70" t="str">
            <v>Benhall</v>
          </cell>
          <cell r="W70" t="str">
            <v>Saxmundham</v>
          </cell>
          <cell r="X70" t="str">
            <v>Suffolk</v>
          </cell>
          <cell r="Y70" t="str">
            <v>IP17 1HE</v>
          </cell>
          <cell r="Z70" t="str">
            <v>www.benhallschool.co.uk</v>
          </cell>
          <cell r="AA70">
            <v>1728602407</v>
          </cell>
          <cell r="AB70" t="str">
            <v>'01728602407</v>
          </cell>
          <cell r="AC70" t="str">
            <v>Mrs</v>
          </cell>
          <cell r="AD70" t="str">
            <v>Mayleen</v>
          </cell>
          <cell r="AE70" t="str">
            <v>Atima</v>
          </cell>
          <cell r="AF70" t="str">
            <v>Mrs Mayleen Atima</v>
          </cell>
        </row>
        <row r="71">
          <cell r="E71">
            <v>9353078</v>
          </cell>
          <cell r="F71" t="str">
            <v>Bramford Church of England Voluntary Controlled Primary School</v>
          </cell>
          <cell r="G71" t="str">
            <v>Voluntary controlled school</v>
          </cell>
          <cell r="H71" t="str">
            <v>Open</v>
          </cell>
          <cell r="I71" t="str">
            <v>Not applicable</v>
          </cell>
          <cell r="K71" t="str">
            <v>Primary</v>
          </cell>
          <cell r="L71">
            <v>4</v>
          </cell>
          <cell r="M71">
            <v>11</v>
          </cell>
          <cell r="N71" t="str">
            <v>No boarders</v>
          </cell>
          <cell r="O71" t="str">
            <v>Does not have a sixth form</v>
          </cell>
          <cell r="P71" t="str">
            <v>Mixed</v>
          </cell>
          <cell r="Q71" t="str">
            <v>Church of England</v>
          </cell>
          <cell r="R71" t="str">
            <v>Not applicable</v>
          </cell>
          <cell r="S71">
            <v>10078834</v>
          </cell>
          <cell r="T71" t="str">
            <v>Duckamere</v>
          </cell>
          <cell r="U71" t="str">
            <v>Bramford</v>
          </cell>
          <cell r="W71" t="str">
            <v>Ipswich</v>
          </cell>
          <cell r="X71" t="str">
            <v>Suffolk</v>
          </cell>
          <cell r="Y71" t="str">
            <v>IP8 4AH</v>
          </cell>
          <cell r="Z71" t="str">
            <v>http://www.bramsomfederation.net</v>
          </cell>
          <cell r="AA71">
            <v>1473741598</v>
          </cell>
          <cell r="AB71" t="str">
            <v>'01473741598</v>
          </cell>
          <cell r="AC71" t="str">
            <v>Mrs</v>
          </cell>
          <cell r="AD71" t="str">
            <v>Emma</v>
          </cell>
          <cell r="AE71" t="str">
            <v>Burgess</v>
          </cell>
          <cell r="AF71" t="str">
            <v>Mrs Emma Burgess</v>
          </cell>
        </row>
        <row r="72">
          <cell r="E72">
            <v>9353083</v>
          </cell>
          <cell r="F72" t="str">
            <v>Corton Church of England Voluntary Aided Primary School</v>
          </cell>
          <cell r="G72" t="str">
            <v>Voluntary aided school</v>
          </cell>
          <cell r="H72" t="str">
            <v>Open</v>
          </cell>
          <cell r="I72" t="str">
            <v>Not applicable</v>
          </cell>
          <cell r="K72" t="str">
            <v>Primary</v>
          </cell>
          <cell r="L72">
            <v>3</v>
          </cell>
          <cell r="M72">
            <v>11</v>
          </cell>
          <cell r="N72" t="str">
            <v>No boarders</v>
          </cell>
          <cell r="O72" t="str">
            <v>Does not have a sixth form</v>
          </cell>
          <cell r="P72" t="str">
            <v>Mixed</v>
          </cell>
          <cell r="Q72" t="str">
            <v>Church of England</v>
          </cell>
          <cell r="R72" t="str">
            <v>Not applicable</v>
          </cell>
          <cell r="S72">
            <v>10074584</v>
          </cell>
          <cell r="T72" t="str">
            <v>The Street</v>
          </cell>
          <cell r="U72" t="str">
            <v>Corton</v>
          </cell>
          <cell r="W72" t="str">
            <v>Lowestoft</v>
          </cell>
          <cell r="X72" t="str">
            <v>Suffolk</v>
          </cell>
          <cell r="Y72" t="str">
            <v>NR32 5HW</v>
          </cell>
          <cell r="Z72" t="str">
            <v>http://www.corton.suffolk.sch.uk</v>
          </cell>
          <cell r="AA72">
            <v>1502730596</v>
          </cell>
          <cell r="AB72" t="str">
            <v>'01502730596</v>
          </cell>
          <cell r="AC72" t="str">
            <v>Mrs</v>
          </cell>
          <cell r="AD72" t="str">
            <v>Nicola</v>
          </cell>
          <cell r="AE72" t="str">
            <v>Rowland</v>
          </cell>
          <cell r="AF72" t="str">
            <v>Mrs Nicola Rowland</v>
          </cell>
        </row>
        <row r="73">
          <cell r="E73">
            <v>9353085</v>
          </cell>
          <cell r="F73" t="str">
            <v>East Bergholt Church of England Voluntary Controlled Primary School</v>
          </cell>
          <cell r="G73" t="str">
            <v>Voluntary controlled school</v>
          </cell>
          <cell r="H73" t="str">
            <v>Open</v>
          </cell>
          <cell r="I73" t="str">
            <v>Not applicable</v>
          </cell>
          <cell r="K73" t="str">
            <v>Primary</v>
          </cell>
          <cell r="L73">
            <v>4</v>
          </cell>
          <cell r="M73">
            <v>11</v>
          </cell>
          <cell r="N73" t="str">
            <v>No boarders</v>
          </cell>
          <cell r="O73" t="str">
            <v>Does not have a sixth form</v>
          </cell>
          <cell r="P73" t="str">
            <v>Mixed</v>
          </cell>
          <cell r="Q73" t="str">
            <v>Church of England</v>
          </cell>
          <cell r="R73" t="str">
            <v>Not applicable</v>
          </cell>
          <cell r="S73">
            <v>10074583</v>
          </cell>
          <cell r="T73" t="str">
            <v>School Lane</v>
          </cell>
          <cell r="U73" t="str">
            <v>East Bergholt</v>
          </cell>
          <cell r="W73" t="str">
            <v>Nr Colchester</v>
          </cell>
          <cell r="X73" t="str">
            <v>Suffolk</v>
          </cell>
          <cell r="Y73" t="str">
            <v>CO7 6SW</v>
          </cell>
          <cell r="Z73" t="str">
            <v>http://www.eastbergholt-pri.suffolk.sch.uk</v>
          </cell>
          <cell r="AA73">
            <v>1206298202</v>
          </cell>
          <cell r="AB73" t="str">
            <v>'01206298202</v>
          </cell>
          <cell r="AC73" t="str">
            <v>Mrs</v>
          </cell>
          <cell r="AD73" t="str">
            <v>Gillian Mitchell</v>
          </cell>
          <cell r="AE73" t="str">
            <v>and Mrs Sarah Baker</v>
          </cell>
          <cell r="AF73" t="str">
            <v>Mrs Gillian Mitchell and Mrs Sarah Baker</v>
          </cell>
        </row>
        <row r="74">
          <cell r="E74">
            <v>9353090</v>
          </cell>
          <cell r="F74" t="str">
            <v>Great Finborough Church of England Voluntary Controlled Primary School</v>
          </cell>
          <cell r="G74" t="str">
            <v>Voluntary controlled school</v>
          </cell>
          <cell r="H74" t="str">
            <v>Open</v>
          </cell>
          <cell r="I74" t="str">
            <v>Not applicable</v>
          </cell>
          <cell r="K74" t="str">
            <v>Primary</v>
          </cell>
          <cell r="L74">
            <v>4</v>
          </cell>
          <cell r="M74">
            <v>11</v>
          </cell>
          <cell r="N74" t="str">
            <v>No boarders</v>
          </cell>
          <cell r="O74" t="str">
            <v>Does not have a sixth form</v>
          </cell>
          <cell r="P74" t="str">
            <v>Mixed</v>
          </cell>
          <cell r="Q74" t="str">
            <v>Church of England</v>
          </cell>
          <cell r="R74" t="str">
            <v>Not applicable</v>
          </cell>
          <cell r="S74">
            <v>10074582</v>
          </cell>
          <cell r="T74" t="str">
            <v>High Road</v>
          </cell>
          <cell r="U74" t="str">
            <v>Great Finborough</v>
          </cell>
          <cell r="W74" t="str">
            <v>Stowmarket</v>
          </cell>
          <cell r="X74" t="str">
            <v>Suffolk</v>
          </cell>
          <cell r="Y74" t="str">
            <v>IP14 3AQ</v>
          </cell>
          <cell r="Z74" t="str">
            <v>www.greatfinborough.suffolk.sch.uk</v>
          </cell>
          <cell r="AA74">
            <v>1449613208</v>
          </cell>
          <cell r="AB74" t="str">
            <v>'01449613208</v>
          </cell>
          <cell r="AC74" t="str">
            <v>Mr</v>
          </cell>
          <cell r="AD74" t="str">
            <v>Stephen</v>
          </cell>
          <cell r="AE74" t="str">
            <v>Dodd</v>
          </cell>
          <cell r="AF74" t="str">
            <v>Mr Stephen Dodd</v>
          </cell>
        </row>
        <row r="75">
          <cell r="E75">
            <v>9353093</v>
          </cell>
          <cell r="F75" t="str">
            <v>Kelsale Church of England Voluntary Controlled Primary School</v>
          </cell>
          <cell r="G75" t="str">
            <v>Voluntary controlled school</v>
          </cell>
          <cell r="H75" t="str">
            <v>Open</v>
          </cell>
          <cell r="I75" t="str">
            <v>Not applicable</v>
          </cell>
          <cell r="K75" t="str">
            <v>Primary</v>
          </cell>
          <cell r="L75">
            <v>4</v>
          </cell>
          <cell r="M75">
            <v>11</v>
          </cell>
          <cell r="N75" t="str">
            <v>No boarders</v>
          </cell>
          <cell r="O75" t="str">
            <v>Does not have a sixth form</v>
          </cell>
          <cell r="P75" t="str">
            <v>Mixed</v>
          </cell>
          <cell r="Q75" t="str">
            <v>Church of England</v>
          </cell>
          <cell r="R75" t="str">
            <v>Not applicable</v>
          </cell>
          <cell r="S75">
            <v>10044107</v>
          </cell>
          <cell r="T75" t="str">
            <v>Carlton Road</v>
          </cell>
          <cell r="U75" t="str">
            <v>Kelsale</v>
          </cell>
          <cell r="W75" t="str">
            <v>Saxmundham</v>
          </cell>
          <cell r="X75" t="str">
            <v>Suffolk</v>
          </cell>
          <cell r="Y75" t="str">
            <v>IP17 2NP</v>
          </cell>
          <cell r="Z75" t="str">
            <v>www.kelsaleprimary.co.uk</v>
          </cell>
          <cell r="AA75">
            <v>1728602297</v>
          </cell>
          <cell r="AB75" t="str">
            <v>'01728602297</v>
          </cell>
          <cell r="AC75" t="str">
            <v>Miss</v>
          </cell>
          <cell r="AD75" t="str">
            <v>Clare</v>
          </cell>
          <cell r="AE75" t="str">
            <v>McMeekin</v>
          </cell>
          <cell r="AF75" t="str">
            <v>Miss Clare McMeekin</v>
          </cell>
        </row>
        <row r="76">
          <cell r="E76">
            <v>9353104</v>
          </cell>
          <cell r="F76" t="str">
            <v>Tattingstone Church of England Voluntary Controlled Primary School</v>
          </cell>
          <cell r="G76" t="str">
            <v>Voluntary controlled school</v>
          </cell>
          <cell r="H76" t="str">
            <v>Open</v>
          </cell>
          <cell r="I76" t="str">
            <v>Not applicable</v>
          </cell>
          <cell r="K76" t="str">
            <v>Primary</v>
          </cell>
          <cell r="L76">
            <v>4</v>
          </cell>
          <cell r="M76">
            <v>11</v>
          </cell>
          <cell r="N76" t="str">
            <v>No boarders</v>
          </cell>
          <cell r="O76" t="str">
            <v>Does not have a sixth form</v>
          </cell>
          <cell r="P76" t="str">
            <v>Mixed</v>
          </cell>
          <cell r="Q76" t="str">
            <v>Church of England</v>
          </cell>
          <cell r="R76" t="str">
            <v>Not applicable</v>
          </cell>
          <cell r="S76">
            <v>10074581</v>
          </cell>
          <cell r="T76" t="str">
            <v>Church Road</v>
          </cell>
          <cell r="U76" t="str">
            <v>Tattingstone</v>
          </cell>
          <cell r="W76" t="str">
            <v>Ipswich</v>
          </cell>
          <cell r="X76" t="str">
            <v>Suffolk</v>
          </cell>
          <cell r="Y76" t="str">
            <v>IP9 2NA</v>
          </cell>
          <cell r="Z76" t="str">
            <v>http://www.tattingstonecevcpschool.co.uk/</v>
          </cell>
          <cell r="AA76">
            <v>1473328488</v>
          </cell>
          <cell r="AB76" t="str">
            <v>'01473328488</v>
          </cell>
          <cell r="AC76" t="str">
            <v>Mrs</v>
          </cell>
          <cell r="AD76" t="str">
            <v>Beverley</v>
          </cell>
          <cell r="AE76" t="str">
            <v>Derrett</v>
          </cell>
          <cell r="AF76" t="str">
            <v>Mrs Beverley Derrett</v>
          </cell>
        </row>
        <row r="77">
          <cell r="E77">
            <v>9353109</v>
          </cell>
          <cell r="F77" t="str">
            <v>Wilby Church of England Voluntary Controlled Primary School</v>
          </cell>
          <cell r="G77" t="str">
            <v>Voluntary controlled school</v>
          </cell>
          <cell r="H77" t="str">
            <v>Open</v>
          </cell>
          <cell r="I77" t="str">
            <v>Not applicable</v>
          </cell>
          <cell r="K77" t="str">
            <v>Primary</v>
          </cell>
          <cell r="L77">
            <v>3</v>
          </cell>
          <cell r="M77">
            <v>11</v>
          </cell>
          <cell r="N77" t="str">
            <v>No boarders</v>
          </cell>
          <cell r="O77" t="str">
            <v>Does not have a sixth form</v>
          </cell>
          <cell r="P77" t="str">
            <v>Mixed</v>
          </cell>
          <cell r="Q77" t="str">
            <v>Church of England</v>
          </cell>
          <cell r="R77" t="str">
            <v>Not applicable</v>
          </cell>
          <cell r="S77">
            <v>10074225</v>
          </cell>
          <cell r="T77" t="str">
            <v>Wilby</v>
          </cell>
          <cell r="W77" t="str">
            <v>Eye</v>
          </cell>
          <cell r="X77" t="str">
            <v>Suffolk</v>
          </cell>
          <cell r="Y77" t="str">
            <v>IP21 5LR</v>
          </cell>
          <cell r="Z77" t="str">
            <v>http://www.axcis.co.uk/schools-directory/Wilby-CE-Primary-School/47658</v>
          </cell>
          <cell r="AA77">
            <v>1379384708</v>
          </cell>
          <cell r="AB77" t="str">
            <v>'01379384708</v>
          </cell>
          <cell r="AC77" t="str">
            <v>Mrs</v>
          </cell>
          <cell r="AD77" t="str">
            <v>Roisin</v>
          </cell>
          <cell r="AE77" t="str">
            <v>Wiseman</v>
          </cell>
          <cell r="AF77" t="str">
            <v>Mrs Roisin Wiseman</v>
          </cell>
        </row>
        <row r="78">
          <cell r="E78">
            <v>9353111</v>
          </cell>
          <cell r="F78" t="str">
            <v>Worlingham Church of England Voluntary Controlled Primary School</v>
          </cell>
          <cell r="G78" t="str">
            <v>Voluntary controlled school</v>
          </cell>
          <cell r="H78" t="str">
            <v>Open</v>
          </cell>
          <cell r="I78" t="str">
            <v>Not applicable</v>
          </cell>
          <cell r="K78" t="str">
            <v>Primary</v>
          </cell>
          <cell r="L78">
            <v>4</v>
          </cell>
          <cell r="M78">
            <v>11</v>
          </cell>
          <cell r="N78" t="str">
            <v>No boarders</v>
          </cell>
          <cell r="O78" t="str">
            <v>Does not have a sixth form</v>
          </cell>
          <cell r="P78" t="str">
            <v>Mixed</v>
          </cell>
          <cell r="Q78" t="str">
            <v>Church of England</v>
          </cell>
          <cell r="R78" t="str">
            <v>Not applicable</v>
          </cell>
          <cell r="S78">
            <v>10074302</v>
          </cell>
          <cell r="T78" t="str">
            <v>Garden Lane</v>
          </cell>
          <cell r="U78" t="str">
            <v>Worlingham</v>
          </cell>
          <cell r="W78" t="str">
            <v>Beccles</v>
          </cell>
          <cell r="X78" t="str">
            <v>Suffolk</v>
          </cell>
          <cell r="Y78" t="str">
            <v>NR34 7SB</v>
          </cell>
          <cell r="Z78" t="str">
            <v>www.worlingham.org</v>
          </cell>
          <cell r="AA78">
            <v>1502712375</v>
          </cell>
          <cell r="AB78" t="str">
            <v>'01502712375</v>
          </cell>
          <cell r="AC78" t="str">
            <v>Mrs</v>
          </cell>
          <cell r="AD78" t="str">
            <v>Holly</v>
          </cell>
          <cell r="AE78" t="str">
            <v>Marchand</v>
          </cell>
          <cell r="AF78" t="str">
            <v>Mrs Holly Marchand</v>
          </cell>
        </row>
        <row r="79">
          <cell r="E79">
            <v>9353112</v>
          </cell>
          <cell r="F79" t="str">
            <v>Capel St Mary Church of England Voluntary Controlled Primary School</v>
          </cell>
          <cell r="G79" t="str">
            <v>Voluntary controlled school</v>
          </cell>
          <cell r="H79" t="str">
            <v>Open</v>
          </cell>
          <cell r="I79" t="str">
            <v>Not applicable</v>
          </cell>
          <cell r="K79" t="str">
            <v>Primary</v>
          </cell>
          <cell r="L79">
            <v>3</v>
          </cell>
          <cell r="M79">
            <v>11</v>
          </cell>
          <cell r="N79" t="str">
            <v>No boarders</v>
          </cell>
          <cell r="O79" t="str">
            <v>Does not have a sixth form</v>
          </cell>
          <cell r="P79" t="str">
            <v>Mixed</v>
          </cell>
          <cell r="Q79" t="str">
            <v>Church of England</v>
          </cell>
          <cell r="R79" t="str">
            <v>Not applicable</v>
          </cell>
          <cell r="S79">
            <v>10074224</v>
          </cell>
          <cell r="T79" t="str">
            <v>The Street</v>
          </cell>
          <cell r="U79" t="str">
            <v>Capel St Mary</v>
          </cell>
          <cell r="W79" t="str">
            <v>Ipswich</v>
          </cell>
          <cell r="X79" t="str">
            <v>Suffolk</v>
          </cell>
          <cell r="Y79" t="str">
            <v>IP9 2EG</v>
          </cell>
          <cell r="Z79" t="str">
            <v>http://www.capel-st-mary.suffolk.sch.uk</v>
          </cell>
          <cell r="AA79">
            <v>1473310386</v>
          </cell>
          <cell r="AB79" t="str">
            <v>'01473310386</v>
          </cell>
          <cell r="AC79" t="str">
            <v>Mr</v>
          </cell>
          <cell r="AD79" t="str">
            <v>Sean</v>
          </cell>
          <cell r="AE79" t="str">
            <v>Cornish</v>
          </cell>
          <cell r="AF79" t="str">
            <v>Mr Sean Cornish</v>
          </cell>
        </row>
        <row r="80">
          <cell r="E80">
            <v>9353113</v>
          </cell>
          <cell r="F80" t="str">
            <v>Worlingworth Church of England Voluntary Controlled Primary School</v>
          </cell>
          <cell r="G80" t="str">
            <v>Voluntary controlled school</v>
          </cell>
          <cell r="H80" t="str">
            <v>Open</v>
          </cell>
          <cell r="I80" t="str">
            <v>Not applicable</v>
          </cell>
          <cell r="K80" t="str">
            <v>Primary</v>
          </cell>
          <cell r="L80">
            <v>3</v>
          </cell>
          <cell r="M80">
            <v>11</v>
          </cell>
          <cell r="N80" t="str">
            <v>No boarders</v>
          </cell>
          <cell r="O80" t="str">
            <v>Does not have a sixth form</v>
          </cell>
          <cell r="P80" t="str">
            <v>Mixed</v>
          </cell>
          <cell r="Q80" t="str">
            <v>Church of England</v>
          </cell>
          <cell r="R80" t="str">
            <v>Not applicable</v>
          </cell>
          <cell r="S80">
            <v>10074223</v>
          </cell>
          <cell r="T80" t="str">
            <v>Worlingworth</v>
          </cell>
          <cell r="U80" t="str">
            <v>Shop Street</v>
          </cell>
          <cell r="W80" t="str">
            <v>Woodbridge</v>
          </cell>
          <cell r="X80" t="str">
            <v>Suffolk</v>
          </cell>
          <cell r="Y80" t="str">
            <v>IP13 7HX</v>
          </cell>
          <cell r="Z80" t="str">
            <v>www.worlingworthschool.co.uk</v>
          </cell>
          <cell r="AA80">
            <v>1728628397</v>
          </cell>
          <cell r="AB80" t="str">
            <v>'01728628397</v>
          </cell>
          <cell r="AD80" t="str">
            <v>Victoria</v>
          </cell>
          <cell r="AE80" t="str">
            <v>Gascoyne-Cecil</v>
          </cell>
          <cell r="AF80" t="str">
            <v xml:space="preserve"> Victoria Gascoyne-Cecil</v>
          </cell>
        </row>
        <row r="81">
          <cell r="E81">
            <v>9353114</v>
          </cell>
          <cell r="F81" t="str">
            <v>Blundeston Church of England Voluntary Controlled Primary School</v>
          </cell>
          <cell r="G81" t="str">
            <v>Voluntary controlled school</v>
          </cell>
          <cell r="H81" t="str">
            <v>Open</v>
          </cell>
          <cell r="I81" t="str">
            <v>Not applicable</v>
          </cell>
          <cell r="K81" t="str">
            <v>Primary</v>
          </cell>
          <cell r="L81">
            <v>4</v>
          </cell>
          <cell r="M81">
            <v>11</v>
          </cell>
          <cell r="N81" t="str">
            <v>No boarders</v>
          </cell>
          <cell r="O81" t="str">
            <v>Does not have a sixth form</v>
          </cell>
          <cell r="P81" t="str">
            <v>Mixed</v>
          </cell>
          <cell r="Q81" t="str">
            <v>Church of England</v>
          </cell>
          <cell r="R81" t="str">
            <v>Not applicable</v>
          </cell>
          <cell r="S81">
            <v>10042462</v>
          </cell>
          <cell r="T81" t="str">
            <v>Church Road</v>
          </cell>
          <cell r="U81" t="str">
            <v>Blundeston</v>
          </cell>
          <cell r="W81" t="str">
            <v>Lowestoft</v>
          </cell>
          <cell r="X81" t="str">
            <v>Suffolk</v>
          </cell>
          <cell r="Y81" t="str">
            <v>NR32 5AX</v>
          </cell>
          <cell r="Z81" t="str">
            <v>http://www.blundestoncevcp.co.uk</v>
          </cell>
          <cell r="AA81">
            <v>1502730488</v>
          </cell>
          <cell r="AB81" t="str">
            <v>'01502730488</v>
          </cell>
          <cell r="AC81" t="str">
            <v>Miss</v>
          </cell>
          <cell r="AD81" t="str">
            <v>Helen</v>
          </cell>
          <cell r="AE81" t="str">
            <v>Laflin</v>
          </cell>
          <cell r="AF81" t="str">
            <v>Miss Helen Laflin</v>
          </cell>
        </row>
        <row r="82">
          <cell r="E82">
            <v>9353117</v>
          </cell>
          <cell r="F82" t="str">
            <v>Bentley Church of England Voluntary Controlled Primary School</v>
          </cell>
          <cell r="G82" t="str">
            <v>Voluntary controlled school</v>
          </cell>
          <cell r="H82" t="str">
            <v>Open</v>
          </cell>
          <cell r="I82" t="str">
            <v>Not applicable</v>
          </cell>
          <cell r="K82" t="str">
            <v>Primary</v>
          </cell>
          <cell r="L82">
            <v>5</v>
          </cell>
          <cell r="M82">
            <v>11</v>
          </cell>
          <cell r="N82" t="str">
            <v>No boarders</v>
          </cell>
          <cell r="O82" t="str">
            <v>Does not have a sixth form</v>
          </cell>
          <cell r="P82" t="str">
            <v>Mixed</v>
          </cell>
          <cell r="Q82" t="str">
            <v>Church of England</v>
          </cell>
          <cell r="R82" t="str">
            <v>Not applicable</v>
          </cell>
          <cell r="S82">
            <v>10074222</v>
          </cell>
          <cell r="T82" t="str">
            <v>Church Road</v>
          </cell>
          <cell r="U82" t="str">
            <v>Bentley</v>
          </cell>
          <cell r="W82" t="str">
            <v>Ipswich</v>
          </cell>
          <cell r="X82" t="str">
            <v>Suffolk</v>
          </cell>
          <cell r="Y82" t="str">
            <v>IP9 2BT</v>
          </cell>
          <cell r="Z82" t="str">
            <v>www.bentley.suffolk.sch.uk</v>
          </cell>
          <cell r="AA82">
            <v>1473310253</v>
          </cell>
          <cell r="AB82" t="str">
            <v>'01473310253</v>
          </cell>
          <cell r="AC82" t="str">
            <v>Mrs</v>
          </cell>
          <cell r="AD82" t="str">
            <v>Joanne</v>
          </cell>
          <cell r="AE82" t="str">
            <v>Austin</v>
          </cell>
          <cell r="AF82" t="str">
            <v>Mrs Joanne Austin</v>
          </cell>
        </row>
        <row r="83">
          <cell r="E83">
            <v>9353124</v>
          </cell>
          <cell r="F83" t="str">
            <v>St Gregory Church of England Voluntary Controlled Primary School</v>
          </cell>
          <cell r="G83" t="str">
            <v>Voluntary controlled school</v>
          </cell>
          <cell r="H83" t="str">
            <v>Open</v>
          </cell>
          <cell r="I83" t="str">
            <v>Not applicable</v>
          </cell>
          <cell r="K83" t="str">
            <v>Primary</v>
          </cell>
          <cell r="L83">
            <v>3</v>
          </cell>
          <cell r="M83">
            <v>11</v>
          </cell>
          <cell r="N83" t="str">
            <v>No boarders</v>
          </cell>
          <cell r="O83" t="str">
            <v>Does not have a sixth form</v>
          </cell>
          <cell r="P83" t="str">
            <v>Mixed</v>
          </cell>
          <cell r="Q83" t="str">
            <v>Church of England</v>
          </cell>
          <cell r="R83" t="str">
            <v>Not applicable</v>
          </cell>
          <cell r="S83">
            <v>10074221</v>
          </cell>
          <cell r="T83" t="str">
            <v>Church Street</v>
          </cell>
          <cell r="W83" t="str">
            <v>Sudbury</v>
          </cell>
          <cell r="X83" t="str">
            <v>Suffolk</v>
          </cell>
          <cell r="Y83" t="str">
            <v>CO10 2BJ</v>
          </cell>
          <cell r="Z83" t="str">
            <v>www.stgregoryschool.co.uk/</v>
          </cell>
          <cell r="AA83">
            <v>1787372418</v>
          </cell>
          <cell r="AB83" t="str">
            <v>'01787372418</v>
          </cell>
          <cell r="AC83" t="str">
            <v>Mr</v>
          </cell>
          <cell r="AD83" t="str">
            <v>Daniel</v>
          </cell>
          <cell r="AE83" t="str">
            <v>Woodrow</v>
          </cell>
          <cell r="AF83" t="str">
            <v>Mr Daniel Woodrow</v>
          </cell>
        </row>
        <row r="84">
          <cell r="E84">
            <v>9353125</v>
          </cell>
          <cell r="F84" t="str">
            <v>St Botolph's Church of England Voluntary Controlled Primary School</v>
          </cell>
          <cell r="G84" t="str">
            <v>Voluntary controlled school</v>
          </cell>
          <cell r="H84" t="str">
            <v>Open</v>
          </cell>
          <cell r="I84" t="str">
            <v>Not applicable</v>
          </cell>
          <cell r="K84" t="str">
            <v>Primary</v>
          </cell>
          <cell r="L84">
            <v>4</v>
          </cell>
          <cell r="M84">
            <v>11</v>
          </cell>
          <cell r="N84" t="str">
            <v>No boarders</v>
          </cell>
          <cell r="O84" t="str">
            <v>Does not have a sixth form</v>
          </cell>
          <cell r="P84" t="str">
            <v>Mixed</v>
          </cell>
          <cell r="Q84" t="str">
            <v>Church of England</v>
          </cell>
          <cell r="R84" t="str">
            <v>Not applicable</v>
          </cell>
          <cell r="S84">
            <v>10074301</v>
          </cell>
          <cell r="T84" t="str">
            <v>Back Hills</v>
          </cell>
          <cell r="U84" t="str">
            <v>Botesdale</v>
          </cell>
          <cell r="W84" t="str">
            <v>Nr Diss</v>
          </cell>
          <cell r="X84" t="str">
            <v>Suffolk</v>
          </cell>
          <cell r="Y84" t="str">
            <v>IP22 1DW</v>
          </cell>
          <cell r="Z84" t="str">
            <v>http://stbotolphs.suffolk.dbprimary.com</v>
          </cell>
          <cell r="AA84">
            <v>1379890181</v>
          </cell>
          <cell r="AB84" t="str">
            <v>'01379890181</v>
          </cell>
          <cell r="AC84" t="str">
            <v>Mr</v>
          </cell>
          <cell r="AD84" t="str">
            <v>Mark</v>
          </cell>
          <cell r="AE84" t="str">
            <v>Cobbold</v>
          </cell>
          <cell r="AF84" t="str">
            <v>Mr Mark Cobbold</v>
          </cell>
        </row>
        <row r="85">
          <cell r="E85">
            <v>9353308</v>
          </cell>
          <cell r="F85" t="str">
            <v>St Edmundsbury Church of England Voluntary Aided Primary School</v>
          </cell>
          <cell r="G85" t="str">
            <v>Voluntary aided school</v>
          </cell>
          <cell r="H85" t="str">
            <v>Open</v>
          </cell>
          <cell r="I85" t="str">
            <v>Not applicable</v>
          </cell>
          <cell r="K85" t="str">
            <v>Primary</v>
          </cell>
          <cell r="L85">
            <v>5</v>
          </cell>
          <cell r="M85">
            <v>11</v>
          </cell>
          <cell r="N85" t="str">
            <v>No boarders</v>
          </cell>
          <cell r="O85" t="str">
            <v>Does not have a sixth form</v>
          </cell>
          <cell r="P85" t="str">
            <v>Mixed</v>
          </cell>
          <cell r="Q85" t="str">
            <v>Church of England</v>
          </cell>
          <cell r="R85" t="str">
            <v>Not applicable</v>
          </cell>
          <cell r="S85">
            <v>10074220</v>
          </cell>
          <cell r="T85" t="str">
            <v>Grove Road</v>
          </cell>
          <cell r="W85" t="str">
            <v>Bury St Edmunds</v>
          </cell>
          <cell r="X85" t="str">
            <v>Suffolk</v>
          </cell>
          <cell r="Y85" t="str">
            <v>IP33 3BJ</v>
          </cell>
          <cell r="Z85" t="str">
            <v>http://www.st-edmundsbury.suffolk.sch.uk</v>
          </cell>
          <cell r="AA85">
            <v>1284752967</v>
          </cell>
          <cell r="AB85" t="str">
            <v>'01284752967</v>
          </cell>
          <cell r="AC85" t="str">
            <v>Mr</v>
          </cell>
          <cell r="AD85" t="str">
            <v>Shaun</v>
          </cell>
          <cell r="AE85" t="str">
            <v>Valentine</v>
          </cell>
          <cell r="AF85" t="str">
            <v>Mr Shaun Valentine</v>
          </cell>
        </row>
        <row r="86">
          <cell r="E86">
            <v>9353310</v>
          </cell>
          <cell r="F86" t="str">
            <v>St Joseph's Roman Catholic Primary School</v>
          </cell>
          <cell r="G86" t="str">
            <v>Voluntary aided school</v>
          </cell>
          <cell r="H86" t="str">
            <v>Open</v>
          </cell>
          <cell r="I86" t="str">
            <v>Not applicable</v>
          </cell>
          <cell r="K86" t="str">
            <v>Primary</v>
          </cell>
          <cell r="L86">
            <v>4</v>
          </cell>
          <cell r="M86">
            <v>11</v>
          </cell>
          <cell r="N86" t="str">
            <v>No boarders</v>
          </cell>
          <cell r="O86" t="str">
            <v>Does not have a sixth form</v>
          </cell>
          <cell r="P86" t="str">
            <v>Mixed</v>
          </cell>
          <cell r="Q86" t="str">
            <v>Roman Catholic</v>
          </cell>
          <cell r="R86" t="str">
            <v>Not applicable</v>
          </cell>
          <cell r="S86">
            <v>10070158</v>
          </cell>
          <cell r="T86" t="str">
            <v>Beaconsfield Road</v>
          </cell>
          <cell r="W86" t="str">
            <v>Sudbury</v>
          </cell>
          <cell r="X86" t="str">
            <v>Suffolk</v>
          </cell>
          <cell r="Y86" t="str">
            <v>CO10 1JP</v>
          </cell>
          <cell r="Z86" t="str">
            <v>www.st-josephs.suffolk.sch.uk</v>
          </cell>
          <cell r="AA86">
            <v>1787373365</v>
          </cell>
          <cell r="AB86" t="str">
            <v>'01787373365</v>
          </cell>
          <cell r="AC86" t="str">
            <v>Mrs</v>
          </cell>
          <cell r="AD86" t="str">
            <v>Maria</v>
          </cell>
          <cell r="AE86" t="str">
            <v>Kemble</v>
          </cell>
          <cell r="AF86" t="str">
            <v>Mrs Maria Kemble</v>
          </cell>
        </row>
        <row r="87">
          <cell r="E87">
            <v>9353311</v>
          </cell>
          <cell r="F87" t="str">
            <v>St Edmund's Catholic Primary School</v>
          </cell>
          <cell r="G87" t="str">
            <v>Voluntary aided school</v>
          </cell>
          <cell r="H87" t="str">
            <v>Open</v>
          </cell>
          <cell r="I87" t="str">
            <v>Not applicable</v>
          </cell>
          <cell r="K87" t="str">
            <v>Primary</v>
          </cell>
          <cell r="L87">
            <v>3</v>
          </cell>
          <cell r="M87">
            <v>11</v>
          </cell>
          <cell r="N87" t="str">
            <v>No boarders</v>
          </cell>
          <cell r="O87" t="str">
            <v>Does not have a sixth form</v>
          </cell>
          <cell r="P87" t="str">
            <v>Mixed</v>
          </cell>
          <cell r="Q87" t="str">
            <v>Roman Catholic</v>
          </cell>
          <cell r="R87" t="str">
            <v>Not applicable</v>
          </cell>
          <cell r="S87">
            <v>10070157</v>
          </cell>
          <cell r="T87" t="str">
            <v>Westgate Street</v>
          </cell>
          <cell r="W87" t="str">
            <v>Bury St Edmunds</v>
          </cell>
          <cell r="X87" t="str">
            <v>Suffolk</v>
          </cell>
          <cell r="Y87" t="str">
            <v>IP33 1QG</v>
          </cell>
          <cell r="Z87" t="str">
            <v>https://www.stedmundsandstjosephs.com/</v>
          </cell>
          <cell r="AA87">
            <v>1284755141</v>
          </cell>
          <cell r="AB87" t="str">
            <v>'01284755141</v>
          </cell>
          <cell r="AC87" t="str">
            <v>Mrs</v>
          </cell>
          <cell r="AD87" t="str">
            <v>Maria</v>
          </cell>
          <cell r="AE87" t="str">
            <v>Kemble</v>
          </cell>
          <cell r="AF87" t="str">
            <v>Mrs Maria Kemble</v>
          </cell>
        </row>
        <row r="88">
          <cell r="E88">
            <v>9353322</v>
          </cell>
          <cell r="F88" t="str">
            <v>Creeting St Mary Church of England Voluntary Aided Primary School</v>
          </cell>
          <cell r="G88" t="str">
            <v>Voluntary aided school</v>
          </cell>
          <cell r="H88" t="str">
            <v>Open</v>
          </cell>
          <cell r="I88" t="str">
            <v>Not applicable</v>
          </cell>
          <cell r="K88" t="str">
            <v>Primary</v>
          </cell>
          <cell r="L88">
            <v>5</v>
          </cell>
          <cell r="M88">
            <v>11</v>
          </cell>
          <cell r="N88" t="str">
            <v>No boarders</v>
          </cell>
          <cell r="O88" t="str">
            <v>Does not have a sixth form</v>
          </cell>
          <cell r="P88" t="str">
            <v>Mixed</v>
          </cell>
          <cell r="Q88" t="str">
            <v>Church of England</v>
          </cell>
          <cell r="R88" t="str">
            <v>Not applicable</v>
          </cell>
          <cell r="S88">
            <v>10074219</v>
          </cell>
          <cell r="T88" t="str">
            <v>All Saints Road</v>
          </cell>
          <cell r="U88" t="str">
            <v>Creeting St Mary</v>
          </cell>
          <cell r="W88" t="str">
            <v>Ipswich</v>
          </cell>
          <cell r="X88" t="str">
            <v>Suffolk</v>
          </cell>
          <cell r="Y88" t="str">
            <v>IP6 8NF</v>
          </cell>
          <cell r="Z88" t="str">
            <v>http://www.creetingstmary.suffolk.sch.uk</v>
          </cell>
          <cell r="AA88">
            <v>1449720312</v>
          </cell>
          <cell r="AB88" t="str">
            <v>'01449720312</v>
          </cell>
          <cell r="AC88" t="str">
            <v>Mrs</v>
          </cell>
          <cell r="AD88" t="str">
            <v>Christine</v>
          </cell>
          <cell r="AE88" t="str">
            <v>Friar</v>
          </cell>
          <cell r="AF88" t="str">
            <v>Mrs Christine Friar</v>
          </cell>
        </row>
        <row r="89">
          <cell r="E89">
            <v>9353327</v>
          </cell>
          <cell r="F89" t="str">
            <v>Stonham Aspal Church of England Voluntary Aided Primary School</v>
          </cell>
          <cell r="G89" t="str">
            <v>Voluntary aided school</v>
          </cell>
          <cell r="H89" t="str">
            <v>Open</v>
          </cell>
          <cell r="I89" t="str">
            <v>Not applicable</v>
          </cell>
          <cell r="K89" t="str">
            <v>Primary</v>
          </cell>
          <cell r="L89">
            <v>5</v>
          </cell>
          <cell r="M89">
            <v>11</v>
          </cell>
          <cell r="N89" t="str">
            <v>No boarders</v>
          </cell>
          <cell r="O89" t="str">
            <v>Does not have a sixth form</v>
          </cell>
          <cell r="P89" t="str">
            <v>Mixed</v>
          </cell>
          <cell r="Q89" t="str">
            <v>Church of England</v>
          </cell>
          <cell r="R89" t="str">
            <v>Not applicable</v>
          </cell>
          <cell r="S89">
            <v>10074218</v>
          </cell>
          <cell r="T89" t="str">
            <v>The Street</v>
          </cell>
          <cell r="U89" t="str">
            <v>Stonham Aspal</v>
          </cell>
          <cell r="W89" t="str">
            <v>Stowmarket</v>
          </cell>
          <cell r="X89" t="str">
            <v>Suffolk</v>
          </cell>
          <cell r="Y89" t="str">
            <v>IP14 6AF</v>
          </cell>
          <cell r="Z89" t="str">
            <v>http://www.stonhamaspal.suffolk.sch.uk</v>
          </cell>
          <cell r="AA89">
            <v>1449711346</v>
          </cell>
          <cell r="AB89" t="str">
            <v>'01449711346</v>
          </cell>
          <cell r="AC89" t="str">
            <v>Mr</v>
          </cell>
          <cell r="AD89" t="str">
            <v>Ben</v>
          </cell>
          <cell r="AE89" t="str">
            <v>Hemmings</v>
          </cell>
          <cell r="AF89" t="str">
            <v>Mr Ben Hemmings</v>
          </cell>
        </row>
        <row r="90">
          <cell r="E90">
            <v>9353329</v>
          </cell>
          <cell r="F90" t="str">
            <v>Sir Robert Hitcham Church of England Voluntary Aided School</v>
          </cell>
          <cell r="G90" t="str">
            <v>Voluntary aided school</v>
          </cell>
          <cell r="H90" t="str">
            <v>Open</v>
          </cell>
          <cell r="I90" t="str">
            <v>Not applicable</v>
          </cell>
          <cell r="K90" t="str">
            <v>Primary</v>
          </cell>
          <cell r="L90">
            <v>4</v>
          </cell>
          <cell r="M90">
            <v>11</v>
          </cell>
          <cell r="N90" t="str">
            <v>No boarders</v>
          </cell>
          <cell r="O90" t="str">
            <v>Does not have a sixth form</v>
          </cell>
          <cell r="P90" t="str">
            <v>Mixed</v>
          </cell>
          <cell r="Q90" t="str">
            <v>Church of England</v>
          </cell>
          <cell r="R90" t="str">
            <v>Not applicable</v>
          </cell>
          <cell r="S90">
            <v>10074300</v>
          </cell>
          <cell r="T90" t="str">
            <v>School Corner</v>
          </cell>
          <cell r="U90" t="str">
            <v>Debenham</v>
          </cell>
          <cell r="W90" t="str">
            <v>Stowmarket</v>
          </cell>
          <cell r="X90" t="str">
            <v>Suffolk</v>
          </cell>
          <cell r="Y90" t="str">
            <v>IP14 6PL</v>
          </cell>
          <cell r="Z90" t="str">
            <v>www.sirroberthitcham.suffolk.sch.uk</v>
          </cell>
          <cell r="AA90">
            <v>1728860201</v>
          </cell>
          <cell r="AB90" t="str">
            <v>'01728860201</v>
          </cell>
          <cell r="AC90" t="str">
            <v>Mrs</v>
          </cell>
          <cell r="AD90" t="str">
            <v>Laura</v>
          </cell>
          <cell r="AE90" t="str">
            <v>Dumolo</v>
          </cell>
          <cell r="AF90" t="str">
            <v>Mrs Laura Dumolo</v>
          </cell>
        </row>
        <row r="91">
          <cell r="E91">
            <v>9353330</v>
          </cell>
          <cell r="F91" t="str">
            <v>Framlingham Sir Robert Hitcham's Church of England Voluntary Aided Primary School</v>
          </cell>
          <cell r="G91" t="str">
            <v>Voluntary aided school</v>
          </cell>
          <cell r="H91" t="str">
            <v>Open</v>
          </cell>
          <cell r="I91" t="str">
            <v>Not applicable</v>
          </cell>
          <cell r="K91" t="str">
            <v>Primary</v>
          </cell>
          <cell r="L91">
            <v>3</v>
          </cell>
          <cell r="M91">
            <v>11</v>
          </cell>
          <cell r="N91" t="str">
            <v>No boarders</v>
          </cell>
          <cell r="O91" t="str">
            <v>Does not have a sixth form</v>
          </cell>
          <cell r="P91" t="str">
            <v>Mixed</v>
          </cell>
          <cell r="Q91" t="str">
            <v>Church of England</v>
          </cell>
          <cell r="R91" t="str">
            <v>Not applicable</v>
          </cell>
          <cell r="S91">
            <v>10074217</v>
          </cell>
          <cell r="T91" t="str">
            <v>College Road</v>
          </cell>
          <cell r="U91" t="str">
            <v>Framlingham</v>
          </cell>
          <cell r="W91" t="str">
            <v>Framlingham, Woodbridge</v>
          </cell>
          <cell r="X91" t="str">
            <v>Suffolk</v>
          </cell>
          <cell r="Y91" t="str">
            <v>IP13 9EP</v>
          </cell>
          <cell r="Z91" t="str">
            <v>http://www.hitchamsframlingham.org.uk</v>
          </cell>
          <cell r="AA91">
            <v>1728723354</v>
          </cell>
          <cell r="AB91" t="str">
            <v>'01728723354</v>
          </cell>
          <cell r="AC91" t="str">
            <v>Mrs</v>
          </cell>
          <cell r="AD91" t="str">
            <v>Helen</v>
          </cell>
          <cell r="AE91" t="str">
            <v>Picton</v>
          </cell>
          <cell r="AF91" t="str">
            <v>Mrs Helen Picton</v>
          </cell>
        </row>
        <row r="92">
          <cell r="E92">
            <v>9353332</v>
          </cell>
          <cell r="F92" t="str">
            <v>Orford Church of England Voluntary Aided Primary School</v>
          </cell>
          <cell r="G92" t="str">
            <v>Voluntary aided school</v>
          </cell>
          <cell r="H92" t="str">
            <v>Open</v>
          </cell>
          <cell r="I92" t="str">
            <v>Not applicable</v>
          </cell>
          <cell r="K92" t="str">
            <v>Primary</v>
          </cell>
          <cell r="L92">
            <v>2</v>
          </cell>
          <cell r="M92">
            <v>11</v>
          </cell>
          <cell r="N92" t="str">
            <v>No boarders</v>
          </cell>
          <cell r="O92" t="str">
            <v>Does not have a sixth form</v>
          </cell>
          <cell r="P92" t="str">
            <v>Mixed</v>
          </cell>
          <cell r="Q92" t="str">
            <v>Church of England</v>
          </cell>
          <cell r="R92" t="str">
            <v>Not applicable</v>
          </cell>
          <cell r="S92">
            <v>10074299</v>
          </cell>
          <cell r="T92" t="str">
            <v>Orford</v>
          </cell>
          <cell r="W92" t="str">
            <v>Woodbridge</v>
          </cell>
          <cell r="X92" t="str">
            <v>Suffolk</v>
          </cell>
          <cell r="Y92" t="str">
            <v>IP12 2LU</v>
          </cell>
          <cell r="Z92" t="str">
            <v>www.orfordprimary.co.uk</v>
          </cell>
          <cell r="AA92">
            <v>1394450281</v>
          </cell>
          <cell r="AB92" t="str">
            <v>'01394450281</v>
          </cell>
          <cell r="AC92" t="str">
            <v>Miss</v>
          </cell>
          <cell r="AD92" t="str">
            <v>Gemma</v>
          </cell>
          <cell r="AE92" t="str">
            <v>Cannon</v>
          </cell>
          <cell r="AF92" t="str">
            <v>Miss Gemma Cannon</v>
          </cell>
        </row>
        <row r="93">
          <cell r="E93">
            <v>9353337</v>
          </cell>
          <cell r="F93" t="str">
            <v>St John's Church of England Voluntary Aided Primary School, Ipswich</v>
          </cell>
          <cell r="G93" t="str">
            <v>Voluntary aided school</v>
          </cell>
          <cell r="H93" t="str">
            <v>Open</v>
          </cell>
          <cell r="I93" t="str">
            <v>Not applicable</v>
          </cell>
          <cell r="K93" t="str">
            <v>Primary</v>
          </cell>
          <cell r="L93">
            <v>4</v>
          </cell>
          <cell r="M93">
            <v>11</v>
          </cell>
          <cell r="N93" t="str">
            <v>No boarders</v>
          </cell>
          <cell r="O93" t="str">
            <v>Does not have a sixth form</v>
          </cell>
          <cell r="P93" t="str">
            <v>Mixed</v>
          </cell>
          <cell r="Q93" t="str">
            <v>Church of England</v>
          </cell>
          <cell r="R93" t="str">
            <v>Not applicable</v>
          </cell>
          <cell r="S93">
            <v>10074298</v>
          </cell>
          <cell r="T93" t="str">
            <v>Victory Road</v>
          </cell>
          <cell r="V93" t="str">
            <v>St John's CEVA Primary School</v>
          </cell>
          <cell r="W93" t="str">
            <v>Ipswich</v>
          </cell>
          <cell r="X93" t="str">
            <v>Suffolk</v>
          </cell>
          <cell r="Y93" t="str">
            <v>IP4 4LE</v>
          </cell>
          <cell r="Z93" t="str">
            <v>http://www.st-johns.suffolk.sch.uk/</v>
          </cell>
          <cell r="AA93">
            <v>1473727554</v>
          </cell>
          <cell r="AB93" t="str">
            <v>'01473727554</v>
          </cell>
          <cell r="AC93" t="str">
            <v>Mrs</v>
          </cell>
          <cell r="AD93" t="str">
            <v>Janita</v>
          </cell>
          <cell r="AE93" t="str">
            <v>Betts</v>
          </cell>
          <cell r="AF93" t="str">
            <v>Mrs Janita Betts</v>
          </cell>
        </row>
        <row r="94">
          <cell r="E94">
            <v>9353338</v>
          </cell>
          <cell r="F94" t="str">
            <v>St Margaret's Church of England Voluntary Aided Primary School, Ipswich</v>
          </cell>
          <cell r="G94" t="str">
            <v>Voluntary aided school</v>
          </cell>
          <cell r="H94" t="str">
            <v>Open</v>
          </cell>
          <cell r="I94" t="str">
            <v>Not applicable</v>
          </cell>
          <cell r="K94" t="str">
            <v>Primary</v>
          </cell>
          <cell r="L94">
            <v>4</v>
          </cell>
          <cell r="M94">
            <v>11</v>
          </cell>
          <cell r="N94" t="str">
            <v>No boarders</v>
          </cell>
          <cell r="O94" t="str">
            <v>Does not have a sixth form</v>
          </cell>
          <cell r="P94" t="str">
            <v>Mixed</v>
          </cell>
          <cell r="Q94" t="str">
            <v>Church of England</v>
          </cell>
          <cell r="R94" t="str">
            <v>Not applicable</v>
          </cell>
          <cell r="S94">
            <v>10074297</v>
          </cell>
          <cell r="T94" t="str">
            <v>Bolton Lane</v>
          </cell>
          <cell r="W94" t="str">
            <v>Ipswich</v>
          </cell>
          <cell r="X94" t="str">
            <v>Suffolk</v>
          </cell>
          <cell r="Y94" t="str">
            <v>IP4 2BT</v>
          </cell>
          <cell r="Z94" t="str">
            <v>http://www.stmargaretsipswich.org</v>
          </cell>
          <cell r="AA94">
            <v>1473251613</v>
          </cell>
          <cell r="AB94" t="str">
            <v>'01473251613</v>
          </cell>
          <cell r="AC94" t="str">
            <v>Canon</v>
          </cell>
          <cell r="AD94" t="str">
            <v>Jo</v>
          </cell>
          <cell r="AE94" t="str">
            <v>Gunn</v>
          </cell>
          <cell r="AF94" t="str">
            <v>Canon Jo Gunn</v>
          </cell>
        </row>
        <row r="95">
          <cell r="E95">
            <v>9353342</v>
          </cell>
          <cell r="F95" t="str">
            <v>St Mark's Catholic Primary School, Ipswich</v>
          </cell>
          <cell r="G95" t="str">
            <v>Voluntary aided school</v>
          </cell>
          <cell r="H95" t="str">
            <v>Open</v>
          </cell>
          <cell r="I95" t="str">
            <v>Not applicable</v>
          </cell>
          <cell r="K95" t="str">
            <v>Primary</v>
          </cell>
          <cell r="L95">
            <v>5</v>
          </cell>
          <cell r="M95">
            <v>11</v>
          </cell>
          <cell r="N95" t="str">
            <v>No boarders</v>
          </cell>
          <cell r="O95" t="str">
            <v>Does not have a sixth form</v>
          </cell>
          <cell r="P95" t="str">
            <v>Mixed</v>
          </cell>
          <cell r="Q95" t="str">
            <v>Roman Catholic</v>
          </cell>
          <cell r="R95" t="str">
            <v>Not applicable</v>
          </cell>
          <cell r="S95">
            <v>10070155</v>
          </cell>
          <cell r="T95" t="str">
            <v>Stone Lodge Lane West</v>
          </cell>
          <cell r="W95" t="str">
            <v>Ipswich</v>
          </cell>
          <cell r="X95" t="str">
            <v>Suffolk</v>
          </cell>
          <cell r="Y95" t="str">
            <v>IP2 9HN</v>
          </cell>
          <cell r="Z95" t="str">
            <v>http://www.stmarkscatholicprimary.co.uk/</v>
          </cell>
          <cell r="AA95">
            <v>1473601748</v>
          </cell>
          <cell r="AB95" t="str">
            <v>'01473601748</v>
          </cell>
          <cell r="AC95" t="str">
            <v>Mrs</v>
          </cell>
          <cell r="AD95" t="str">
            <v>Beverley</v>
          </cell>
          <cell r="AE95" t="str">
            <v>Derrett</v>
          </cell>
          <cell r="AF95" t="str">
            <v>Mrs Beverley Derrett</v>
          </cell>
        </row>
        <row r="96">
          <cell r="E96">
            <v>9354024</v>
          </cell>
          <cell r="F96" t="str">
            <v>Thurston Community College</v>
          </cell>
          <cell r="G96" t="str">
            <v>Community school</v>
          </cell>
          <cell r="H96" t="str">
            <v>Open</v>
          </cell>
          <cell r="I96" t="str">
            <v>Not applicable</v>
          </cell>
          <cell r="K96" t="str">
            <v>Secondary</v>
          </cell>
          <cell r="L96">
            <v>11</v>
          </cell>
          <cell r="M96">
            <v>18</v>
          </cell>
          <cell r="N96" t="str">
            <v>No boarders</v>
          </cell>
          <cell r="O96" t="str">
            <v>Has a sixth form</v>
          </cell>
          <cell r="P96" t="str">
            <v>Mixed</v>
          </cell>
          <cell r="Q96" t="str">
            <v>Does not apply</v>
          </cell>
          <cell r="R96" t="str">
            <v>Non-selective</v>
          </cell>
          <cell r="S96">
            <v>10006910</v>
          </cell>
          <cell r="T96" t="str">
            <v>Norton Road</v>
          </cell>
          <cell r="U96" t="str">
            <v>Thurston</v>
          </cell>
          <cell r="W96" t="str">
            <v>Bury St Edmunds</v>
          </cell>
          <cell r="X96" t="str">
            <v>Suffolk</v>
          </cell>
          <cell r="Y96" t="str">
            <v>IP31 3PB</v>
          </cell>
          <cell r="Z96" t="str">
            <v>http://www.thurstoncollege.org/</v>
          </cell>
          <cell r="AA96">
            <v>1359230885</v>
          </cell>
          <cell r="AB96" t="str">
            <v>'01359230885</v>
          </cell>
          <cell r="AC96" t="str">
            <v>Ms</v>
          </cell>
          <cell r="AD96" t="str">
            <v>Nicola</v>
          </cell>
          <cell r="AE96" t="str">
            <v>Mattin</v>
          </cell>
          <cell r="AF96" t="str">
            <v>Ms Nicola Mattin</v>
          </cell>
        </row>
        <row r="97">
          <cell r="E97">
            <v>9354090</v>
          </cell>
          <cell r="F97" t="str">
            <v>Northgate High School</v>
          </cell>
          <cell r="G97" t="str">
            <v>Community school</v>
          </cell>
          <cell r="H97" t="str">
            <v>Open</v>
          </cell>
          <cell r="I97" t="str">
            <v>Not applicable</v>
          </cell>
          <cell r="K97" t="str">
            <v>Secondary</v>
          </cell>
          <cell r="L97">
            <v>11</v>
          </cell>
          <cell r="M97">
            <v>18</v>
          </cell>
          <cell r="N97" t="str">
            <v>No boarders</v>
          </cell>
          <cell r="O97" t="str">
            <v>Has a sixth form</v>
          </cell>
          <cell r="P97" t="str">
            <v>Mixed</v>
          </cell>
          <cell r="Q97" t="str">
            <v>Does not apply</v>
          </cell>
          <cell r="R97" t="str">
            <v>Non-selective</v>
          </cell>
          <cell r="S97">
            <v>10004756</v>
          </cell>
          <cell r="T97" t="str">
            <v>Sidegate Lane West</v>
          </cell>
          <cell r="W97" t="str">
            <v>Ipswich</v>
          </cell>
          <cell r="X97" t="str">
            <v>Suffolk</v>
          </cell>
          <cell r="Y97" t="str">
            <v>IP4 3DL</v>
          </cell>
          <cell r="Z97" t="str">
            <v>http://www.northgate.suffolk.sch.uk/</v>
          </cell>
          <cell r="AA97">
            <v>1473210123</v>
          </cell>
          <cell r="AB97" t="str">
            <v>'01473210123</v>
          </cell>
          <cell r="AC97" t="str">
            <v>Miss</v>
          </cell>
          <cell r="AD97" t="str">
            <v>Rowena</v>
          </cell>
          <cell r="AE97" t="str">
            <v>Mackie</v>
          </cell>
          <cell r="AF97" t="str">
            <v>Miss Rowena Mackie</v>
          </cell>
        </row>
        <row r="98">
          <cell r="E98">
            <v>9354500</v>
          </cell>
          <cell r="F98" t="str">
            <v>King Edward VI CEVC School</v>
          </cell>
          <cell r="G98" t="str">
            <v>Voluntary controlled school</v>
          </cell>
          <cell r="H98" t="str">
            <v>Open</v>
          </cell>
          <cell r="I98" t="str">
            <v>Not applicable</v>
          </cell>
          <cell r="K98" t="str">
            <v>Secondary</v>
          </cell>
          <cell r="L98">
            <v>11</v>
          </cell>
          <cell r="M98">
            <v>16</v>
          </cell>
          <cell r="N98" t="str">
            <v>No boarders</v>
          </cell>
          <cell r="O98" t="str">
            <v>Does not have a sixth form</v>
          </cell>
          <cell r="P98" t="str">
            <v>Mixed</v>
          </cell>
          <cell r="Q98" t="str">
            <v>Church of England</v>
          </cell>
          <cell r="R98" t="str">
            <v>Non-selective</v>
          </cell>
          <cell r="S98">
            <v>10003634</v>
          </cell>
          <cell r="T98" t="str">
            <v>Grove Road</v>
          </cell>
          <cell r="W98" t="str">
            <v>Bury St Edmunds</v>
          </cell>
          <cell r="X98" t="str">
            <v>Suffolk</v>
          </cell>
          <cell r="Y98" t="str">
            <v>IP33 3BH</v>
          </cell>
          <cell r="Z98" t="str">
            <v>http://www.king-ed.suffolk.sch.uk/</v>
          </cell>
          <cell r="AA98">
            <v>1284761393</v>
          </cell>
          <cell r="AB98" t="str">
            <v>'01284761393</v>
          </cell>
          <cell r="AC98" t="str">
            <v>Mr</v>
          </cell>
          <cell r="AD98" t="str">
            <v>Deri</v>
          </cell>
          <cell r="AE98" t="str">
            <v>O'Regan</v>
          </cell>
          <cell r="AF98" t="str">
            <v>Mr Deri O'Regan</v>
          </cell>
        </row>
        <row r="99">
          <cell r="E99">
            <v>9357002</v>
          </cell>
          <cell r="F99" t="str">
            <v>Hillside Special School</v>
          </cell>
          <cell r="G99" t="str">
            <v>Community special school</v>
          </cell>
          <cell r="H99" t="str">
            <v>Open</v>
          </cell>
          <cell r="I99" t="str">
            <v>Not applicable</v>
          </cell>
          <cell r="K99" t="str">
            <v>Not applicable</v>
          </cell>
          <cell r="L99">
            <v>3</v>
          </cell>
          <cell r="M99">
            <v>19</v>
          </cell>
          <cell r="N99" t="str">
            <v>No boarders</v>
          </cell>
          <cell r="O99" t="str">
            <v>Has a sixth form</v>
          </cell>
          <cell r="P99" t="str">
            <v>Mixed</v>
          </cell>
          <cell r="Q99" t="str">
            <v>Does not apply</v>
          </cell>
          <cell r="R99" t="str">
            <v>Not applicable</v>
          </cell>
          <cell r="S99">
            <v>10015741</v>
          </cell>
          <cell r="T99" t="str">
            <v>Hitchcock Place</v>
          </cell>
          <cell r="W99" t="str">
            <v>Sudbury</v>
          </cell>
          <cell r="X99" t="str">
            <v>Suffolk</v>
          </cell>
          <cell r="Y99" t="str">
            <v>CO10 1NN</v>
          </cell>
          <cell r="Z99" t="str">
            <v>http://www.hillsidespecial.org.uk</v>
          </cell>
          <cell r="AA99">
            <v>1787372808</v>
          </cell>
          <cell r="AB99" t="str">
            <v>'01787372808</v>
          </cell>
          <cell r="AC99" t="str">
            <v>Mrs</v>
          </cell>
          <cell r="AD99" t="str">
            <v>Lizzi</v>
          </cell>
          <cell r="AE99" t="str">
            <v>Murphy</v>
          </cell>
          <cell r="AF99" t="str">
            <v>Mrs Lizzi Murphy</v>
          </cell>
        </row>
        <row r="100">
          <cell r="E100">
            <v>9352929</v>
          </cell>
          <cell r="F100" t="str">
            <v>Cedarwood Primary School</v>
          </cell>
          <cell r="G100" t="str">
            <v>Community school</v>
          </cell>
          <cell r="H100" t="str">
            <v>Open</v>
          </cell>
          <cell r="I100" t="str">
            <v>Not applicable</v>
          </cell>
          <cell r="J100">
            <v>37135</v>
          </cell>
          <cell r="K100" t="str">
            <v>Primary</v>
          </cell>
          <cell r="L100">
            <v>5</v>
          </cell>
          <cell r="M100">
            <v>11</v>
          </cell>
          <cell r="N100" t="str">
            <v>No boarders</v>
          </cell>
          <cell r="O100" t="str">
            <v>Does not have a sixth form</v>
          </cell>
          <cell r="P100" t="str">
            <v>Mixed</v>
          </cell>
          <cell r="Q100" t="str">
            <v>Does not apply</v>
          </cell>
          <cell r="R100" t="str">
            <v>Not applicable</v>
          </cell>
          <cell r="S100">
            <v>10076688</v>
          </cell>
          <cell r="T100" t="str">
            <v>Wilkinson Drive</v>
          </cell>
          <cell r="U100" t="str">
            <v>Kesgrave</v>
          </cell>
          <cell r="W100" t="str">
            <v>Ipswich</v>
          </cell>
          <cell r="X100" t="str">
            <v>Suffolk</v>
          </cell>
          <cell r="Y100" t="str">
            <v>IP5 2ES</v>
          </cell>
          <cell r="Z100" t="str">
            <v>www.cedarwoodprimary.org.uk</v>
          </cell>
          <cell r="AA100">
            <v>1473612981</v>
          </cell>
          <cell r="AB100" t="str">
            <v>'01473612981</v>
          </cell>
          <cell r="AC100" t="str">
            <v>Mrs</v>
          </cell>
          <cell r="AD100" t="str">
            <v>Tina</v>
          </cell>
          <cell r="AE100" t="str">
            <v>Shute</v>
          </cell>
          <cell r="AF100" t="str">
            <v>Mrs Tina Shute</v>
          </cell>
        </row>
        <row r="101">
          <cell r="E101">
            <v>9352931</v>
          </cell>
          <cell r="F101" t="str">
            <v>Beaumont Community Primary School</v>
          </cell>
          <cell r="G101" t="str">
            <v>Community school</v>
          </cell>
          <cell r="H101" t="str">
            <v>Open</v>
          </cell>
          <cell r="I101" t="str">
            <v>New Provision</v>
          </cell>
          <cell r="J101">
            <v>37865</v>
          </cell>
          <cell r="K101" t="str">
            <v>Primary</v>
          </cell>
          <cell r="L101">
            <v>5</v>
          </cell>
          <cell r="M101">
            <v>11</v>
          </cell>
          <cell r="N101" t="str">
            <v>No boarders</v>
          </cell>
          <cell r="O101" t="str">
            <v>Does not have a sixth form</v>
          </cell>
          <cell r="P101" t="str">
            <v>Mixed</v>
          </cell>
          <cell r="Q101" t="str">
            <v>Does not apply</v>
          </cell>
          <cell r="R101" t="str">
            <v>Not applicable</v>
          </cell>
          <cell r="S101">
            <v>10076669</v>
          </cell>
          <cell r="T101" t="str">
            <v>Durrant Road</v>
          </cell>
          <cell r="U101" t="str">
            <v>Hadleigh</v>
          </cell>
          <cell r="W101" t="str">
            <v>Ipswich</v>
          </cell>
          <cell r="X101" t="str">
            <v>Suffolk</v>
          </cell>
          <cell r="Y101" t="str">
            <v>IP7 6GD</v>
          </cell>
          <cell r="Z101" t="str">
            <v>www.beaumontcp.co.uk</v>
          </cell>
          <cell r="AA101">
            <v>1473825120</v>
          </cell>
          <cell r="AB101" t="str">
            <v>'01473825120</v>
          </cell>
          <cell r="AC101" t="str">
            <v>Mrs</v>
          </cell>
          <cell r="AD101" t="str">
            <v>Mayleen</v>
          </cell>
          <cell r="AE101" t="str">
            <v>Atima</v>
          </cell>
          <cell r="AF101" t="str">
            <v>Mrs Mayleen Atima</v>
          </cell>
        </row>
        <row r="102">
          <cell r="E102">
            <v>9354036</v>
          </cell>
          <cell r="F102" t="str">
            <v>Hartismere School</v>
          </cell>
          <cell r="G102" t="str">
            <v>Academy converter</v>
          </cell>
          <cell r="H102" t="str">
            <v>Open</v>
          </cell>
          <cell r="I102" t="str">
            <v>Academy Converter</v>
          </cell>
          <cell r="J102">
            <v>40422</v>
          </cell>
          <cell r="K102" t="str">
            <v>Secondary</v>
          </cell>
          <cell r="L102">
            <v>11</v>
          </cell>
          <cell r="M102">
            <v>18</v>
          </cell>
          <cell r="N102" t="str">
            <v>No boarders</v>
          </cell>
          <cell r="O102" t="str">
            <v>Has a sixth form</v>
          </cell>
          <cell r="P102" t="str">
            <v>Mixed</v>
          </cell>
          <cell r="Q102" t="str">
            <v>Does not apply</v>
          </cell>
          <cell r="R102" t="str">
            <v>Non-selective</v>
          </cell>
          <cell r="S102">
            <v>10031385</v>
          </cell>
          <cell r="T102" t="str">
            <v>Castleton Way</v>
          </cell>
          <cell r="W102" t="str">
            <v>Eye</v>
          </cell>
          <cell r="X102" t="str">
            <v>Suffolk</v>
          </cell>
          <cell r="Y102" t="str">
            <v>IP23 7BL</v>
          </cell>
          <cell r="Z102" t="str">
            <v>http://www.hartismere.com/</v>
          </cell>
          <cell r="AA102">
            <v>1379870315</v>
          </cell>
          <cell r="AB102" t="str">
            <v>'01379870315</v>
          </cell>
          <cell r="AC102" t="str">
            <v>Co Headteacher</v>
          </cell>
          <cell r="AD102" t="str">
            <v>Sarah / Geoff</v>
          </cell>
          <cell r="AE102" t="str">
            <v>Gray / Luxton</v>
          </cell>
          <cell r="AF102" t="str">
            <v>Co Headteacher Sarah / Geoff Gray / Luxton</v>
          </cell>
        </row>
        <row r="103">
          <cell r="E103">
            <v>9352003</v>
          </cell>
          <cell r="F103" t="str">
            <v>Forest Academy</v>
          </cell>
          <cell r="G103" t="str">
            <v>Academy converter</v>
          </cell>
          <cell r="H103" t="str">
            <v>Open</v>
          </cell>
          <cell r="I103" t="str">
            <v>Academy Converter</v>
          </cell>
          <cell r="J103">
            <v>40483</v>
          </cell>
          <cell r="K103" t="str">
            <v>Primary</v>
          </cell>
          <cell r="L103">
            <v>3</v>
          </cell>
          <cell r="M103">
            <v>11</v>
          </cell>
          <cell r="N103" t="str">
            <v>No boarders</v>
          </cell>
          <cell r="O103" t="str">
            <v>Not applicable</v>
          </cell>
          <cell r="P103" t="str">
            <v>Mixed</v>
          </cell>
          <cell r="Q103" t="str">
            <v>Does not apply</v>
          </cell>
          <cell r="R103" t="str">
            <v>Not applicable</v>
          </cell>
          <cell r="S103">
            <v>10032211</v>
          </cell>
          <cell r="T103" t="str">
            <v>Bury Road</v>
          </cell>
          <cell r="W103" t="str">
            <v>Brandon</v>
          </cell>
          <cell r="X103" t="str">
            <v>Suffolk</v>
          </cell>
          <cell r="Y103" t="str">
            <v>IP27 0FP</v>
          </cell>
          <cell r="Z103" t="str">
            <v>http://www.forest.suffolk.sch.uk</v>
          </cell>
          <cell r="AA103">
            <v>1842810309</v>
          </cell>
          <cell r="AB103" t="str">
            <v>'01842810309</v>
          </cell>
          <cell r="AC103" t="str">
            <v>Mrs</v>
          </cell>
          <cell r="AD103" t="str">
            <v>April</v>
          </cell>
          <cell r="AE103" t="str">
            <v>Grimes</v>
          </cell>
          <cell r="AF103" t="str">
            <v>Mrs April Grimes</v>
          </cell>
        </row>
        <row r="104">
          <cell r="E104">
            <v>9354102</v>
          </cell>
          <cell r="F104" t="str">
            <v>Samuel Ward Academy</v>
          </cell>
          <cell r="G104" t="str">
            <v>Academy converter</v>
          </cell>
          <cell r="H104" t="str">
            <v>Open</v>
          </cell>
          <cell r="I104" t="str">
            <v>Academy Converter</v>
          </cell>
          <cell r="J104">
            <v>40483</v>
          </cell>
          <cell r="K104" t="str">
            <v>Secondary</v>
          </cell>
          <cell r="L104">
            <v>11</v>
          </cell>
          <cell r="M104">
            <v>18</v>
          </cell>
          <cell r="N104" t="str">
            <v>No boarders</v>
          </cell>
          <cell r="O104" t="str">
            <v>Has a sixth form</v>
          </cell>
          <cell r="P104" t="str">
            <v>Mixed</v>
          </cell>
          <cell r="Q104" t="str">
            <v>None</v>
          </cell>
          <cell r="R104" t="str">
            <v>Non-selective</v>
          </cell>
          <cell r="S104">
            <v>10032209</v>
          </cell>
          <cell r="T104" t="str">
            <v>Chalkstone Way</v>
          </cell>
          <cell r="W104" t="str">
            <v>Haverhill</v>
          </cell>
          <cell r="X104" t="str">
            <v>Suffolk</v>
          </cell>
          <cell r="Y104" t="str">
            <v>CB9 0LD</v>
          </cell>
          <cell r="Z104" t="str">
            <v>http://www.samuelward.co.uk</v>
          </cell>
          <cell r="AA104">
            <v>1440761511</v>
          </cell>
          <cell r="AB104" t="str">
            <v>'01440761511</v>
          </cell>
          <cell r="AC104" t="str">
            <v>Mr</v>
          </cell>
          <cell r="AD104" t="str">
            <v>Andrew</v>
          </cell>
          <cell r="AE104" t="str">
            <v>Hunter</v>
          </cell>
          <cell r="AF104" t="str">
            <v>Mr Andrew Hunter</v>
          </cell>
        </row>
        <row r="105">
          <cell r="E105">
            <v>9354504</v>
          </cell>
          <cell r="F105" t="str">
            <v>Debenham High School</v>
          </cell>
          <cell r="G105" t="str">
            <v>Academy converter</v>
          </cell>
          <cell r="H105" t="str">
            <v>Open</v>
          </cell>
          <cell r="I105" t="str">
            <v>Academy Converter</v>
          </cell>
          <cell r="J105">
            <v>40544</v>
          </cell>
          <cell r="K105" t="str">
            <v>Secondary</v>
          </cell>
          <cell r="L105">
            <v>11</v>
          </cell>
          <cell r="M105">
            <v>16</v>
          </cell>
          <cell r="N105" t="str">
            <v>No boarders</v>
          </cell>
          <cell r="O105" t="str">
            <v>Does not have a sixth form</v>
          </cell>
          <cell r="P105" t="str">
            <v>Mixed</v>
          </cell>
          <cell r="Q105" t="str">
            <v>Church of England</v>
          </cell>
          <cell r="R105" t="str">
            <v>Non-selective</v>
          </cell>
          <cell r="S105">
            <v>10032607</v>
          </cell>
          <cell r="T105" t="str">
            <v>Gracechurch Street</v>
          </cell>
          <cell r="U105" t="str">
            <v>Debenham</v>
          </cell>
          <cell r="W105" t="str">
            <v>Stowmarket</v>
          </cell>
          <cell r="X105" t="str">
            <v>Suffolk</v>
          </cell>
          <cell r="Y105" t="str">
            <v>IP14 6BL</v>
          </cell>
          <cell r="Z105" t="str">
            <v>http://www.debenhamhighschool.suffolk.sch.uk/</v>
          </cell>
          <cell r="AA105">
            <v>1728860213</v>
          </cell>
          <cell r="AB105" t="str">
            <v>'01728860213</v>
          </cell>
          <cell r="AC105" t="str">
            <v>Mr</v>
          </cell>
          <cell r="AD105" t="str">
            <v>Simon</v>
          </cell>
          <cell r="AE105" t="str">
            <v>Martin</v>
          </cell>
          <cell r="AF105" t="str">
            <v>Mr Simon Martin</v>
          </cell>
        </row>
        <row r="106">
          <cell r="E106">
            <v>9354606</v>
          </cell>
          <cell r="F106" t="str">
            <v>Ipswich Academy</v>
          </cell>
          <cell r="G106" t="str">
            <v>Academy sponsor led</v>
          </cell>
          <cell r="H106" t="str">
            <v>Open</v>
          </cell>
          <cell r="I106" t="str">
            <v>New Provision</v>
          </cell>
          <cell r="J106">
            <v>40603</v>
          </cell>
          <cell r="K106" t="str">
            <v>Secondary</v>
          </cell>
          <cell r="L106">
            <v>11</v>
          </cell>
          <cell r="M106">
            <v>18</v>
          </cell>
          <cell r="N106" t="str">
            <v>No boarders</v>
          </cell>
          <cell r="O106" t="str">
            <v>Has a sixth form</v>
          </cell>
          <cell r="P106" t="str">
            <v>Mixed</v>
          </cell>
          <cell r="Q106" t="str">
            <v>Does not apply</v>
          </cell>
          <cell r="R106" t="str">
            <v>Non-selective</v>
          </cell>
          <cell r="S106">
            <v>10032966</v>
          </cell>
          <cell r="T106" t="str">
            <v>Braziers Wood Road</v>
          </cell>
          <cell r="W106" t="str">
            <v>Ipswich</v>
          </cell>
          <cell r="X106" t="str">
            <v>Suffolk</v>
          </cell>
          <cell r="Y106" t="str">
            <v>IP3 0SP</v>
          </cell>
          <cell r="Z106" t="str">
            <v>http://ipswichacademy.paradigmtrust.org</v>
          </cell>
          <cell r="AA106">
            <v>1473550040</v>
          </cell>
          <cell r="AB106" t="str">
            <v>'01473550040</v>
          </cell>
          <cell r="AC106" t="str">
            <v>Ms</v>
          </cell>
          <cell r="AD106" t="str">
            <v>Abbie</v>
          </cell>
          <cell r="AE106" t="str">
            <v>Thorrington</v>
          </cell>
          <cell r="AF106" t="str">
            <v>Ms Abbie Thorrington</v>
          </cell>
        </row>
        <row r="107">
          <cell r="E107">
            <v>9354001</v>
          </cell>
          <cell r="F107" t="str">
            <v>Stour Valley Community School</v>
          </cell>
          <cell r="G107" t="str">
            <v>Free schools</v>
          </cell>
          <cell r="H107" t="str">
            <v>Open</v>
          </cell>
          <cell r="I107" t="str">
            <v>New Provision</v>
          </cell>
          <cell r="J107">
            <v>40792</v>
          </cell>
          <cell r="K107" t="str">
            <v>Secondary</v>
          </cell>
          <cell r="L107">
            <v>11</v>
          </cell>
          <cell r="M107">
            <v>16</v>
          </cell>
          <cell r="N107" t="str">
            <v>No boarders</v>
          </cell>
          <cell r="O107" t="str">
            <v>Does not have a sixth form</v>
          </cell>
          <cell r="P107" t="str">
            <v>Mixed</v>
          </cell>
          <cell r="Q107" t="str">
            <v>None</v>
          </cell>
          <cell r="R107" t="str">
            <v>Non-selective</v>
          </cell>
          <cell r="S107">
            <v>10035262</v>
          </cell>
          <cell r="T107" t="str">
            <v>Cavendish Road</v>
          </cell>
          <cell r="U107" t="str">
            <v>Clare</v>
          </cell>
          <cell r="W107" t="str">
            <v>Sudbury</v>
          </cell>
          <cell r="X107" t="str">
            <v>Suffolk</v>
          </cell>
          <cell r="Y107" t="str">
            <v>CO10 8PJ</v>
          </cell>
          <cell r="Z107" t="str">
            <v>http://www.stourvalleycommunityschool.org/</v>
          </cell>
          <cell r="AA107">
            <v>1787279342</v>
          </cell>
          <cell r="AB107" t="str">
            <v>'01787279342</v>
          </cell>
          <cell r="AC107" t="str">
            <v>Mrs</v>
          </cell>
          <cell r="AD107" t="str">
            <v>Rachel</v>
          </cell>
          <cell r="AE107" t="str">
            <v>Kelly</v>
          </cell>
          <cell r="AF107" t="str">
            <v>Mrs Rachel Kelly</v>
          </cell>
        </row>
        <row r="108">
          <cell r="E108">
            <v>9354040</v>
          </cell>
          <cell r="F108" t="str">
            <v>Thomas Mills High School</v>
          </cell>
          <cell r="G108" t="str">
            <v>Academy converter</v>
          </cell>
          <cell r="H108" t="str">
            <v>Open</v>
          </cell>
          <cell r="I108" t="str">
            <v>Academy Converter</v>
          </cell>
          <cell r="J108">
            <v>40695</v>
          </cell>
          <cell r="K108" t="str">
            <v>Secondary</v>
          </cell>
          <cell r="L108">
            <v>11</v>
          </cell>
          <cell r="M108">
            <v>18</v>
          </cell>
          <cell r="N108" t="str">
            <v>No boarders</v>
          </cell>
          <cell r="O108" t="str">
            <v>Has a sixth form</v>
          </cell>
          <cell r="P108" t="str">
            <v>Mixed</v>
          </cell>
          <cell r="Q108" t="str">
            <v>Does not apply</v>
          </cell>
          <cell r="R108" t="str">
            <v>Non-selective</v>
          </cell>
          <cell r="S108">
            <v>10033804</v>
          </cell>
          <cell r="T108" t="str">
            <v>Saxtead Road</v>
          </cell>
          <cell r="U108" t="str">
            <v>Framlingham</v>
          </cell>
          <cell r="W108" t="str">
            <v>Woodbridge</v>
          </cell>
          <cell r="X108" t="str">
            <v>Suffolk</v>
          </cell>
          <cell r="Y108" t="str">
            <v>IP13 9HE</v>
          </cell>
          <cell r="Z108" t="str">
            <v>http://www.thomasmills.suffolk.sch.uk</v>
          </cell>
          <cell r="AA108">
            <v>1728723493</v>
          </cell>
          <cell r="AB108" t="str">
            <v>'01728723493</v>
          </cell>
          <cell r="AC108" t="str">
            <v>Mr</v>
          </cell>
          <cell r="AD108" t="str">
            <v>Philip</v>
          </cell>
          <cell r="AE108" t="str">
            <v>Hurst</v>
          </cell>
          <cell r="AF108" t="str">
            <v>Mr Philip Hurst</v>
          </cell>
        </row>
        <row r="109">
          <cell r="E109">
            <v>9354092</v>
          </cell>
          <cell r="F109" t="str">
            <v>Copleston High School</v>
          </cell>
          <cell r="G109" t="str">
            <v>Academy converter</v>
          </cell>
          <cell r="H109" t="str">
            <v>Open</v>
          </cell>
          <cell r="I109" t="str">
            <v>Academy Converter</v>
          </cell>
          <cell r="J109">
            <v>40725</v>
          </cell>
          <cell r="K109" t="str">
            <v>Secondary</v>
          </cell>
          <cell r="L109">
            <v>11</v>
          </cell>
          <cell r="M109">
            <v>18</v>
          </cell>
          <cell r="N109" t="str">
            <v>No boarders</v>
          </cell>
          <cell r="O109" t="str">
            <v>Has a sixth form</v>
          </cell>
          <cell r="P109" t="str">
            <v>Mixed</v>
          </cell>
          <cell r="Q109" t="str">
            <v>Does not apply</v>
          </cell>
          <cell r="R109" t="str">
            <v>Non-selective</v>
          </cell>
          <cell r="S109">
            <v>10034090</v>
          </cell>
          <cell r="T109" t="str">
            <v>Copleston Road</v>
          </cell>
          <cell r="W109" t="str">
            <v>Ipswich</v>
          </cell>
          <cell r="X109" t="str">
            <v>Suffolk</v>
          </cell>
          <cell r="Y109" t="str">
            <v>IP4 5HD</v>
          </cell>
          <cell r="Z109" t="str">
            <v>http://www.copleston.suffolk.sch.uk</v>
          </cell>
          <cell r="AA109">
            <v>1473277240</v>
          </cell>
          <cell r="AB109" t="str">
            <v>'01473277240</v>
          </cell>
          <cell r="AC109" t="str">
            <v>Mr</v>
          </cell>
          <cell r="AD109" t="str">
            <v>Andrew</v>
          </cell>
          <cell r="AE109" t="str">
            <v>Green</v>
          </cell>
          <cell r="AF109" t="str">
            <v>Mr Andrew Green</v>
          </cell>
        </row>
        <row r="110">
          <cell r="E110">
            <v>9354076</v>
          </cell>
          <cell r="F110" t="str">
            <v>Farlingaye High School</v>
          </cell>
          <cell r="G110" t="str">
            <v>Academy converter</v>
          </cell>
          <cell r="H110" t="str">
            <v>Open</v>
          </cell>
          <cell r="I110" t="str">
            <v>Academy Converter</v>
          </cell>
          <cell r="J110">
            <v>40725</v>
          </cell>
          <cell r="K110" t="str">
            <v>Secondary</v>
          </cell>
          <cell r="L110">
            <v>11</v>
          </cell>
          <cell r="M110">
            <v>18</v>
          </cell>
          <cell r="N110" t="str">
            <v>No boarders</v>
          </cell>
          <cell r="O110" t="str">
            <v>Has a sixth form</v>
          </cell>
          <cell r="P110" t="str">
            <v>Mixed</v>
          </cell>
          <cell r="Q110" t="str">
            <v>Does not apply</v>
          </cell>
          <cell r="R110" t="str">
            <v>Non-selective</v>
          </cell>
          <cell r="S110">
            <v>10034099</v>
          </cell>
          <cell r="T110" t="str">
            <v>Ransom Road</v>
          </cell>
          <cell r="W110" t="str">
            <v>Woodbridge</v>
          </cell>
          <cell r="X110" t="str">
            <v>Suffolk</v>
          </cell>
          <cell r="Y110" t="str">
            <v>IP12 4JX</v>
          </cell>
          <cell r="Z110" t="str">
            <v>http://www.farlingaye.suffolk.sch.uk/</v>
          </cell>
          <cell r="AA110">
            <v>1394385720</v>
          </cell>
          <cell r="AB110" t="str">
            <v>'01394385720</v>
          </cell>
          <cell r="AC110" t="str">
            <v>Dr</v>
          </cell>
          <cell r="AD110" t="str">
            <v>Andrew</v>
          </cell>
          <cell r="AE110" t="str">
            <v>Sievewright</v>
          </cell>
          <cell r="AF110" t="str">
            <v>Dr Andrew Sievewright</v>
          </cell>
        </row>
        <row r="111">
          <cell r="E111">
            <v>9354017</v>
          </cell>
          <cell r="F111" t="str">
            <v>Hadleigh High School</v>
          </cell>
          <cell r="G111" t="str">
            <v>Academy converter</v>
          </cell>
          <cell r="H111" t="str">
            <v>Open</v>
          </cell>
          <cell r="I111" t="str">
            <v>Academy Converter</v>
          </cell>
          <cell r="J111">
            <v>40725</v>
          </cell>
          <cell r="K111" t="str">
            <v>Secondary</v>
          </cell>
          <cell r="L111">
            <v>11</v>
          </cell>
          <cell r="M111">
            <v>16</v>
          </cell>
          <cell r="N111" t="str">
            <v>No boarders</v>
          </cell>
          <cell r="O111" t="str">
            <v>Does not have a sixth form</v>
          </cell>
          <cell r="P111" t="str">
            <v>Mixed</v>
          </cell>
          <cell r="Q111" t="str">
            <v>None</v>
          </cell>
          <cell r="R111" t="str">
            <v>Non-selective</v>
          </cell>
          <cell r="S111">
            <v>10034182</v>
          </cell>
          <cell r="T111" t="str">
            <v>Highlands Road</v>
          </cell>
          <cell r="U111" t="str">
            <v>Hadleigh</v>
          </cell>
          <cell r="W111" t="str">
            <v>Ipswich</v>
          </cell>
          <cell r="X111" t="str">
            <v>Suffolk</v>
          </cell>
          <cell r="Y111" t="str">
            <v>IP7 5HU</v>
          </cell>
          <cell r="Z111" t="str">
            <v>http://www.hadleighhigh.net/</v>
          </cell>
          <cell r="AA111">
            <v>1473823496</v>
          </cell>
          <cell r="AB111" t="str">
            <v>'01473823496</v>
          </cell>
          <cell r="AC111" t="str">
            <v>Mrs</v>
          </cell>
          <cell r="AD111" t="str">
            <v>Nicola</v>
          </cell>
          <cell r="AE111" t="str">
            <v>Shingleton</v>
          </cell>
          <cell r="AF111" t="str">
            <v>Mrs Nicola Shingleton</v>
          </cell>
        </row>
        <row r="112">
          <cell r="E112">
            <v>9354099</v>
          </cell>
          <cell r="F112" t="str">
            <v>Kesgrave High School</v>
          </cell>
          <cell r="G112" t="str">
            <v>Academy converter</v>
          </cell>
          <cell r="H112" t="str">
            <v>Open</v>
          </cell>
          <cell r="I112" t="str">
            <v>Academy Converter</v>
          </cell>
          <cell r="J112">
            <v>40756</v>
          </cell>
          <cell r="K112" t="str">
            <v>Secondary</v>
          </cell>
          <cell r="L112">
            <v>11</v>
          </cell>
          <cell r="M112">
            <v>18</v>
          </cell>
          <cell r="N112" t="str">
            <v>No boarders</v>
          </cell>
          <cell r="O112" t="str">
            <v>Has a sixth form</v>
          </cell>
          <cell r="P112" t="str">
            <v>Mixed</v>
          </cell>
          <cell r="Q112" t="str">
            <v>Does not apply</v>
          </cell>
          <cell r="R112" t="str">
            <v>Non-selective</v>
          </cell>
          <cell r="S112">
            <v>10034603</v>
          </cell>
          <cell r="T112" t="str">
            <v>Main Road</v>
          </cell>
          <cell r="U112" t="str">
            <v>Kesgrave</v>
          </cell>
          <cell r="W112" t="str">
            <v>Ipswich</v>
          </cell>
          <cell r="X112" t="str">
            <v>Suffolk</v>
          </cell>
          <cell r="Y112" t="str">
            <v>IP5 2PB</v>
          </cell>
          <cell r="Z112" t="str">
            <v>http://www.kesgrave.suffolk.sch.uk</v>
          </cell>
          <cell r="AA112">
            <v>1473624855</v>
          </cell>
          <cell r="AB112" t="str">
            <v>'01473624855</v>
          </cell>
          <cell r="AC112" t="str">
            <v>Miss</v>
          </cell>
          <cell r="AD112" t="str">
            <v>Julia</v>
          </cell>
          <cell r="AE112" t="str">
            <v>Upton</v>
          </cell>
          <cell r="AF112" t="str">
            <v>Miss Julia Upton</v>
          </cell>
        </row>
        <row r="113">
          <cell r="E113">
            <v>9354000</v>
          </cell>
          <cell r="F113" t="str">
            <v>Bury St Edmunds County High School</v>
          </cell>
          <cell r="G113" t="str">
            <v>Academy converter</v>
          </cell>
          <cell r="H113" t="str">
            <v>Open</v>
          </cell>
          <cell r="I113" t="str">
            <v>Academy Converter</v>
          </cell>
          <cell r="J113">
            <v>40756</v>
          </cell>
          <cell r="K113" t="str">
            <v>Secondary</v>
          </cell>
          <cell r="L113">
            <v>13</v>
          </cell>
          <cell r="M113">
            <v>18</v>
          </cell>
          <cell r="N113" t="str">
            <v>No boarders</v>
          </cell>
          <cell r="O113" t="str">
            <v>Has a sixth form</v>
          </cell>
          <cell r="P113" t="str">
            <v>Mixed</v>
          </cell>
          <cell r="Q113" t="str">
            <v>Does not apply</v>
          </cell>
          <cell r="R113" t="str">
            <v>Non-selective</v>
          </cell>
          <cell r="S113">
            <v>10034608</v>
          </cell>
          <cell r="T113" t="str">
            <v>Beetons Way</v>
          </cell>
          <cell r="W113" t="str">
            <v>Bury St Edmunds</v>
          </cell>
          <cell r="X113" t="str">
            <v>Suffolk</v>
          </cell>
          <cell r="Y113" t="str">
            <v>IP32 6RF</v>
          </cell>
          <cell r="Z113" t="str">
            <v>http://www.countyupper.org/</v>
          </cell>
          <cell r="AA113">
            <v>1284754857</v>
          </cell>
          <cell r="AB113" t="str">
            <v>'01284754857</v>
          </cell>
          <cell r="AC113" t="str">
            <v>Ms</v>
          </cell>
          <cell r="AD113" t="str">
            <v>Sally</v>
          </cell>
          <cell r="AE113" t="str">
            <v>Kennedy</v>
          </cell>
          <cell r="AF113" t="str">
            <v>Ms Sally Kennedy</v>
          </cell>
        </row>
        <row r="114">
          <cell r="E114">
            <v>9354075</v>
          </cell>
          <cell r="F114" t="str">
            <v>Bungay High School</v>
          </cell>
          <cell r="G114" t="str">
            <v>Academy converter</v>
          </cell>
          <cell r="H114" t="str">
            <v>Open</v>
          </cell>
          <cell r="I114" t="str">
            <v>Academy Converter</v>
          </cell>
          <cell r="J114">
            <v>40756</v>
          </cell>
          <cell r="K114" t="str">
            <v>Secondary</v>
          </cell>
          <cell r="L114">
            <v>11</v>
          </cell>
          <cell r="M114">
            <v>18</v>
          </cell>
          <cell r="N114" t="str">
            <v>No boarders</v>
          </cell>
          <cell r="O114" t="str">
            <v>Has a sixth form</v>
          </cell>
          <cell r="P114" t="str">
            <v>Mixed</v>
          </cell>
          <cell r="Q114" t="str">
            <v>Does not apply</v>
          </cell>
          <cell r="R114" t="str">
            <v>Non-selective</v>
          </cell>
          <cell r="S114">
            <v>10034665</v>
          </cell>
          <cell r="T114" t="str">
            <v>Queen's Road</v>
          </cell>
          <cell r="W114" t="str">
            <v>Bungay</v>
          </cell>
          <cell r="X114" t="str">
            <v>Suffolk</v>
          </cell>
          <cell r="Y114" t="str">
            <v>NR35 1RW</v>
          </cell>
          <cell r="Z114" t="str">
            <v>http://www.bungayhigh.co.uk/</v>
          </cell>
          <cell r="AA114">
            <v>1986892140</v>
          </cell>
          <cell r="AB114" t="str">
            <v>'01986892140</v>
          </cell>
          <cell r="AC114" t="str">
            <v>Mrs</v>
          </cell>
          <cell r="AD114" t="str">
            <v>Chanel</v>
          </cell>
          <cell r="AE114" t="str">
            <v>Oswick</v>
          </cell>
          <cell r="AF114" t="str">
            <v>Mrs Chanel Oswick</v>
          </cell>
        </row>
        <row r="115">
          <cell r="E115">
            <v>9354056</v>
          </cell>
          <cell r="F115" t="str">
            <v>Sir John Leman High School</v>
          </cell>
          <cell r="G115" t="str">
            <v>Academy converter</v>
          </cell>
          <cell r="H115" t="str">
            <v>Open</v>
          </cell>
          <cell r="I115" t="str">
            <v>Academy Converter</v>
          </cell>
          <cell r="J115">
            <v>40756</v>
          </cell>
          <cell r="K115" t="str">
            <v>Secondary</v>
          </cell>
          <cell r="L115">
            <v>11</v>
          </cell>
          <cell r="M115">
            <v>18</v>
          </cell>
          <cell r="N115" t="str">
            <v>No boarders</v>
          </cell>
          <cell r="O115" t="str">
            <v>Has a sixth form</v>
          </cell>
          <cell r="P115" t="str">
            <v>Mixed</v>
          </cell>
          <cell r="Q115" t="str">
            <v>Does not apply</v>
          </cell>
          <cell r="R115" t="str">
            <v>Non-selective</v>
          </cell>
          <cell r="S115">
            <v>10034793</v>
          </cell>
          <cell r="T115" t="str">
            <v>Ringsfield Road</v>
          </cell>
          <cell r="W115" t="str">
            <v>Beccles</v>
          </cell>
          <cell r="X115" t="str">
            <v>Suffolk</v>
          </cell>
          <cell r="Y115" t="str">
            <v>NR34 9PG</v>
          </cell>
          <cell r="Z115" t="str">
            <v>http://www.sirjohnleman.co.uk</v>
          </cell>
          <cell r="AA115">
            <v>1502713223</v>
          </cell>
          <cell r="AB115" t="str">
            <v>'01502713223</v>
          </cell>
          <cell r="AC115" t="str">
            <v>Mr</v>
          </cell>
          <cell r="AD115" t="str">
            <v>Michael</v>
          </cell>
          <cell r="AE115" t="str">
            <v>Taylor</v>
          </cell>
          <cell r="AF115" t="str">
            <v>Mr Michael Taylor</v>
          </cell>
        </row>
        <row r="116">
          <cell r="E116">
            <v>9354002</v>
          </cell>
          <cell r="F116" t="str">
            <v>East Point Academy</v>
          </cell>
          <cell r="G116" t="str">
            <v>Academy sponsor led</v>
          </cell>
          <cell r="H116" t="str">
            <v>Open</v>
          </cell>
          <cell r="I116" t="str">
            <v>New Provision</v>
          </cell>
          <cell r="J116">
            <v>40787</v>
          </cell>
          <cell r="K116" t="str">
            <v>Secondary</v>
          </cell>
          <cell r="L116">
            <v>11</v>
          </cell>
          <cell r="M116">
            <v>16</v>
          </cell>
          <cell r="N116" t="str">
            <v>No boarders</v>
          </cell>
          <cell r="O116" t="str">
            <v>Not applicable</v>
          </cell>
          <cell r="P116" t="str">
            <v>Mixed</v>
          </cell>
          <cell r="Q116" t="str">
            <v>None</v>
          </cell>
          <cell r="R116" t="str">
            <v>Non-selective</v>
          </cell>
          <cell r="S116">
            <v>10034986</v>
          </cell>
          <cell r="T116" t="str">
            <v>Kirkley Run</v>
          </cell>
          <cell r="W116" t="str">
            <v>Lowestoft</v>
          </cell>
          <cell r="X116" t="str">
            <v>Suffolk</v>
          </cell>
          <cell r="Y116" t="str">
            <v>NR33 0UQ</v>
          </cell>
          <cell r="Z116" t="str">
            <v>http://www.inspirationtrust.org/eastpointacademy</v>
          </cell>
          <cell r="AA116">
            <v>1502525300</v>
          </cell>
          <cell r="AB116" t="str">
            <v>'01502525300</v>
          </cell>
          <cell r="AD116" t="str">
            <v>Lucy</v>
          </cell>
          <cell r="AE116" t="str">
            <v>Austin</v>
          </cell>
          <cell r="AF116" t="str">
            <v xml:space="preserve"> Lucy Austin</v>
          </cell>
        </row>
        <row r="117">
          <cell r="E117">
            <v>9354029</v>
          </cell>
          <cell r="F117" t="str">
            <v>Horringer Court Middle School</v>
          </cell>
          <cell r="G117" t="str">
            <v>Academy converter</v>
          </cell>
          <cell r="H117" t="str">
            <v>Open</v>
          </cell>
          <cell r="I117" t="str">
            <v>Academy Converter</v>
          </cell>
          <cell r="J117">
            <v>40756</v>
          </cell>
          <cell r="K117" t="str">
            <v>Middle deemed secondary</v>
          </cell>
          <cell r="L117">
            <v>9</v>
          </cell>
          <cell r="M117">
            <v>13</v>
          </cell>
          <cell r="N117" t="str">
            <v>No boarders</v>
          </cell>
          <cell r="O117" t="str">
            <v>Does not have a sixth form</v>
          </cell>
          <cell r="P117" t="str">
            <v>Mixed</v>
          </cell>
          <cell r="Q117" t="str">
            <v>Does not apply</v>
          </cell>
          <cell r="R117" t="str">
            <v>Not applicable</v>
          </cell>
          <cell r="S117">
            <v>10034872</v>
          </cell>
          <cell r="T117" t="str">
            <v>Glastonbury Road</v>
          </cell>
          <cell r="W117" t="str">
            <v>Bury St Edmunds</v>
          </cell>
          <cell r="X117" t="str">
            <v>Suffolk</v>
          </cell>
          <cell r="Y117" t="str">
            <v>IP33 2EX</v>
          </cell>
          <cell r="Z117" t="str">
            <v>http://www.horringercourt.org</v>
          </cell>
          <cell r="AA117">
            <v>1284755626</v>
          </cell>
          <cell r="AB117" t="str">
            <v>'01284755626</v>
          </cell>
          <cell r="AC117" t="str">
            <v>Mr</v>
          </cell>
          <cell r="AD117" t="str">
            <v>Steven</v>
          </cell>
          <cell r="AE117" t="str">
            <v>Palmer</v>
          </cell>
          <cell r="AF117" t="str">
            <v>Mr Steven Palmer</v>
          </cell>
        </row>
        <row r="118">
          <cell r="E118">
            <v>9354030</v>
          </cell>
          <cell r="F118" t="str">
            <v>Westley Middle School</v>
          </cell>
          <cell r="G118" t="str">
            <v>Academy converter</v>
          </cell>
          <cell r="H118" t="str">
            <v>Open</v>
          </cell>
          <cell r="I118" t="str">
            <v>Academy Converter</v>
          </cell>
          <cell r="J118">
            <v>40756</v>
          </cell>
          <cell r="K118" t="str">
            <v>Middle deemed secondary</v>
          </cell>
          <cell r="L118">
            <v>9</v>
          </cell>
          <cell r="M118">
            <v>13</v>
          </cell>
          <cell r="N118" t="str">
            <v>No boarders</v>
          </cell>
          <cell r="O118" t="str">
            <v>Does not have a sixth form</v>
          </cell>
          <cell r="P118" t="str">
            <v>Mixed</v>
          </cell>
          <cell r="Q118" t="str">
            <v>Does not apply</v>
          </cell>
          <cell r="R118" t="str">
            <v>Not applicable</v>
          </cell>
          <cell r="S118">
            <v>10034874</v>
          </cell>
          <cell r="T118" t="str">
            <v>Oliver Road</v>
          </cell>
          <cell r="W118" t="str">
            <v>Bury St Edmunds</v>
          </cell>
          <cell r="X118" t="str">
            <v>Suffolk</v>
          </cell>
          <cell r="Y118" t="str">
            <v>IP33 3JB</v>
          </cell>
          <cell r="Z118" t="str">
            <v>https://www.westleymiddle.org/</v>
          </cell>
          <cell r="AA118">
            <v>1284755144</v>
          </cell>
          <cell r="AB118" t="str">
            <v>'01284755144</v>
          </cell>
          <cell r="AC118" t="str">
            <v>Mr</v>
          </cell>
          <cell r="AD118" t="str">
            <v>Ben</v>
          </cell>
          <cell r="AE118" t="str">
            <v>Jeffery</v>
          </cell>
          <cell r="AF118" t="str">
            <v>Mr Ben Jeffery</v>
          </cell>
        </row>
        <row r="119">
          <cell r="E119">
            <v>9354098</v>
          </cell>
          <cell r="F119" t="str">
            <v>Holbrook Academy</v>
          </cell>
          <cell r="G119" t="str">
            <v>Academy converter</v>
          </cell>
          <cell r="H119" t="str">
            <v>Open</v>
          </cell>
          <cell r="I119" t="str">
            <v>Academy Converter</v>
          </cell>
          <cell r="J119">
            <v>40756</v>
          </cell>
          <cell r="K119" t="str">
            <v>Secondary</v>
          </cell>
          <cell r="L119">
            <v>11</v>
          </cell>
          <cell r="M119">
            <v>16</v>
          </cell>
          <cell r="N119" t="str">
            <v>No boarders</v>
          </cell>
          <cell r="O119" t="str">
            <v>Does not have a sixth form</v>
          </cell>
          <cell r="P119" t="str">
            <v>Mixed</v>
          </cell>
          <cell r="Q119" t="str">
            <v>Does not apply</v>
          </cell>
          <cell r="R119" t="str">
            <v>Non-selective</v>
          </cell>
          <cell r="S119">
            <v>10034130</v>
          </cell>
          <cell r="T119" t="str">
            <v>Ipswich Road</v>
          </cell>
          <cell r="U119" t="str">
            <v>Holbrook</v>
          </cell>
          <cell r="W119" t="str">
            <v>Ipswich</v>
          </cell>
          <cell r="X119" t="str">
            <v>Suffolk</v>
          </cell>
          <cell r="Y119" t="str">
            <v>IP9 2QX</v>
          </cell>
          <cell r="Z119" t="str">
            <v>http://holbrookacademy.org/</v>
          </cell>
          <cell r="AA119">
            <v>1473328317</v>
          </cell>
          <cell r="AB119" t="str">
            <v>'01473328317</v>
          </cell>
          <cell r="AC119" t="str">
            <v>Mr</v>
          </cell>
          <cell r="AD119" t="str">
            <v>Thomas</v>
          </cell>
          <cell r="AE119" t="str">
            <v>Maltby</v>
          </cell>
          <cell r="AF119" t="str">
            <v>Mr Thomas Maltby</v>
          </cell>
        </row>
        <row r="120">
          <cell r="E120">
            <v>9354097</v>
          </cell>
          <cell r="F120" t="str">
            <v>East Bergholt High School</v>
          </cell>
          <cell r="G120" t="str">
            <v>Academy converter</v>
          </cell>
          <cell r="H120" t="str">
            <v>Open</v>
          </cell>
          <cell r="I120" t="str">
            <v>Academy Converter</v>
          </cell>
          <cell r="J120">
            <v>40756</v>
          </cell>
          <cell r="K120" t="str">
            <v>Secondary</v>
          </cell>
          <cell r="L120">
            <v>11</v>
          </cell>
          <cell r="M120">
            <v>16</v>
          </cell>
          <cell r="N120" t="str">
            <v>No boarders</v>
          </cell>
          <cell r="O120" t="str">
            <v>Does not have a sixth form</v>
          </cell>
          <cell r="P120" t="str">
            <v>Mixed</v>
          </cell>
          <cell r="Q120" t="str">
            <v>None</v>
          </cell>
          <cell r="R120" t="str">
            <v>Non-selective</v>
          </cell>
          <cell r="S120">
            <v>10034638</v>
          </cell>
          <cell r="T120" t="str">
            <v>Heath Road</v>
          </cell>
          <cell r="U120" t="str">
            <v>East Bergholt</v>
          </cell>
          <cell r="W120" t="str">
            <v>Colchester</v>
          </cell>
          <cell r="Y120" t="str">
            <v>CO7 6RJ</v>
          </cell>
          <cell r="Z120" t="str">
            <v>http://www.ebhigh.org.uk</v>
          </cell>
          <cell r="AA120">
            <v>1206298200</v>
          </cell>
          <cell r="AB120" t="str">
            <v>'01206298200</v>
          </cell>
          <cell r="AC120" t="str">
            <v>Mr</v>
          </cell>
          <cell r="AD120" t="str">
            <v>Daniel</v>
          </cell>
          <cell r="AE120" t="str">
            <v>Woodcock</v>
          </cell>
          <cell r="AF120" t="str">
            <v>Mr Daniel Woodcock</v>
          </cell>
        </row>
        <row r="121">
          <cell r="E121">
            <v>9354003</v>
          </cell>
          <cell r="F121" t="str">
            <v>Felixstowe School</v>
          </cell>
          <cell r="G121" t="str">
            <v>Academy sponsor led</v>
          </cell>
          <cell r="H121" t="str">
            <v>Open</v>
          </cell>
          <cell r="I121" t="str">
            <v>New Provision</v>
          </cell>
          <cell r="J121">
            <v>40787</v>
          </cell>
          <cell r="K121" t="str">
            <v>Secondary</v>
          </cell>
          <cell r="L121">
            <v>11</v>
          </cell>
          <cell r="M121">
            <v>19</v>
          </cell>
          <cell r="N121" t="str">
            <v>No boarders</v>
          </cell>
          <cell r="O121" t="str">
            <v>Has a sixth form</v>
          </cell>
          <cell r="P121" t="str">
            <v>Mixed</v>
          </cell>
          <cell r="Q121" t="str">
            <v>Does not apply</v>
          </cell>
          <cell r="R121" t="str">
            <v>Non-selective</v>
          </cell>
          <cell r="S121">
            <v>10034997</v>
          </cell>
          <cell r="T121" t="str">
            <v>High Street</v>
          </cell>
          <cell r="W121" t="str">
            <v>Felixstowe</v>
          </cell>
          <cell r="X121" t="str">
            <v>Suffolk</v>
          </cell>
          <cell r="Y121" t="str">
            <v>IP11 9QR</v>
          </cell>
          <cell r="Z121" t="str">
            <v>http://www.fxa.org.uk</v>
          </cell>
          <cell r="AA121">
            <v>1394288228</v>
          </cell>
          <cell r="AB121" t="str">
            <v>'01394288228</v>
          </cell>
          <cell r="AC121" t="str">
            <v>Mrs</v>
          </cell>
          <cell r="AD121" t="str">
            <v>Emma</v>
          </cell>
          <cell r="AE121" t="str">
            <v>Wilson-Downes</v>
          </cell>
          <cell r="AF121" t="str">
            <v>Mrs Emma Wilson-Downes</v>
          </cell>
        </row>
        <row r="122">
          <cell r="E122">
            <v>9353314</v>
          </cell>
          <cell r="F122" t="str">
            <v>St Mary's Church of England Academy</v>
          </cell>
          <cell r="G122" t="str">
            <v>Academy converter</v>
          </cell>
          <cell r="H122" t="str">
            <v>Open</v>
          </cell>
          <cell r="I122" t="str">
            <v>Academy Converter</v>
          </cell>
          <cell r="J122">
            <v>40787</v>
          </cell>
          <cell r="K122" t="str">
            <v>Primary</v>
          </cell>
          <cell r="L122">
            <v>4</v>
          </cell>
          <cell r="M122">
            <v>11</v>
          </cell>
          <cell r="N122" t="str">
            <v>No boarders</v>
          </cell>
          <cell r="O122" t="str">
            <v>Not applicable</v>
          </cell>
          <cell r="P122" t="str">
            <v>Mixed</v>
          </cell>
          <cell r="Q122" t="str">
            <v>Church of England</v>
          </cell>
          <cell r="R122" t="str">
            <v>Not applicable</v>
          </cell>
          <cell r="S122">
            <v>10035055</v>
          </cell>
          <cell r="T122" t="str">
            <v>Trinity Avenue</v>
          </cell>
          <cell r="U122" t="str">
            <v>Mildenhall</v>
          </cell>
          <cell r="W122" t="str">
            <v>Bury St Edmunds</v>
          </cell>
          <cell r="X122" t="str">
            <v>Suffolk</v>
          </cell>
          <cell r="Y122" t="str">
            <v>IP28 7LR</v>
          </cell>
          <cell r="Z122" t="str">
            <v>www.smpsac.org/</v>
          </cell>
          <cell r="AA122">
            <v>1638713317</v>
          </cell>
          <cell r="AB122" t="str">
            <v>'01638713317</v>
          </cell>
          <cell r="AC122" t="str">
            <v>Mrs</v>
          </cell>
          <cell r="AD122" t="str">
            <v>Lorna</v>
          </cell>
          <cell r="AE122" t="str">
            <v>Rourke</v>
          </cell>
          <cell r="AF122" t="str">
            <v>Mrs Lorna Rourke</v>
          </cell>
        </row>
        <row r="123">
          <cell r="E123">
            <v>9357000</v>
          </cell>
          <cell r="F123" t="str">
            <v>Priory School</v>
          </cell>
          <cell r="G123" t="str">
            <v>Academy special converter</v>
          </cell>
          <cell r="H123" t="str">
            <v>Open</v>
          </cell>
          <cell r="I123" t="str">
            <v>Academy Converter</v>
          </cell>
          <cell r="J123">
            <v>40787</v>
          </cell>
          <cell r="K123" t="str">
            <v>Not applicable</v>
          </cell>
          <cell r="L123">
            <v>5</v>
          </cell>
          <cell r="M123">
            <v>19</v>
          </cell>
          <cell r="N123" t="str">
            <v>Boarding school</v>
          </cell>
          <cell r="O123" t="str">
            <v>Has a sixth form</v>
          </cell>
          <cell r="P123" t="str">
            <v>Mixed</v>
          </cell>
          <cell r="Q123" t="str">
            <v>Does not apply</v>
          </cell>
          <cell r="R123" t="str">
            <v>Not applicable</v>
          </cell>
          <cell r="S123">
            <v>10035159</v>
          </cell>
          <cell r="T123" t="str">
            <v>Mount Road</v>
          </cell>
          <cell r="W123" t="str">
            <v>Bury St Edmunds</v>
          </cell>
          <cell r="X123" t="str">
            <v>Suffolk</v>
          </cell>
          <cell r="Y123" t="str">
            <v>IP32 7BH</v>
          </cell>
          <cell r="Z123" t="str">
            <v>https://sendat.academy/priory/</v>
          </cell>
          <cell r="AA123">
            <v>1284761934</v>
          </cell>
          <cell r="AB123" t="str">
            <v>'01284761934</v>
          </cell>
          <cell r="AD123" t="str">
            <v>Executive Head Lawrence Chapman;</v>
          </cell>
          <cell r="AE123" t="str">
            <v>Head of school Sharron White</v>
          </cell>
          <cell r="AF123" t="str">
            <v xml:space="preserve"> Executive Head Lawrence Chapman; Head of school Sharron White</v>
          </cell>
        </row>
        <row r="124">
          <cell r="E124">
            <v>9357003</v>
          </cell>
          <cell r="F124" t="str">
            <v>The Ashley School</v>
          </cell>
          <cell r="G124" t="str">
            <v>Academy special converter</v>
          </cell>
          <cell r="H124" t="str">
            <v>Open</v>
          </cell>
          <cell r="I124" t="str">
            <v>Academy Converter</v>
          </cell>
          <cell r="J124">
            <v>40787</v>
          </cell>
          <cell r="K124" t="str">
            <v>Not applicable</v>
          </cell>
          <cell r="L124">
            <v>7</v>
          </cell>
          <cell r="M124">
            <v>16</v>
          </cell>
          <cell r="N124" t="str">
            <v>Boarding school</v>
          </cell>
          <cell r="O124" t="str">
            <v>Not applicable</v>
          </cell>
          <cell r="P124" t="str">
            <v>Mixed</v>
          </cell>
          <cell r="Q124" t="str">
            <v>Does not apply</v>
          </cell>
          <cell r="R124" t="str">
            <v>Not applicable</v>
          </cell>
          <cell r="S124">
            <v>10035025</v>
          </cell>
          <cell r="T124" t="str">
            <v>Ashley Downs</v>
          </cell>
          <cell r="W124" t="str">
            <v>Lowestoft</v>
          </cell>
          <cell r="X124" t="str">
            <v>Suffolk</v>
          </cell>
          <cell r="Y124" t="str">
            <v>NR32 4EU</v>
          </cell>
          <cell r="Z124" t="str">
            <v>www.ashleyschool.co.uk</v>
          </cell>
          <cell r="AA124">
            <v>1502565439</v>
          </cell>
          <cell r="AB124" t="str">
            <v>'01502565439</v>
          </cell>
          <cell r="AC124" t="str">
            <v>Ms</v>
          </cell>
          <cell r="AD124" t="str">
            <v>Sally</v>
          </cell>
          <cell r="AE124" t="str">
            <v>Garrett</v>
          </cell>
          <cell r="AF124" t="str">
            <v>Ms Sally Garrett</v>
          </cell>
        </row>
        <row r="125">
          <cell r="E125">
            <v>9354006</v>
          </cell>
          <cell r="F125" t="str">
            <v>Ormiston Endeavour Academy</v>
          </cell>
          <cell r="G125" t="str">
            <v>Academy sponsor led</v>
          </cell>
          <cell r="H125" t="str">
            <v>Open</v>
          </cell>
          <cell r="I125" t="str">
            <v>New Provision</v>
          </cell>
          <cell r="J125">
            <v>40909</v>
          </cell>
          <cell r="K125" t="str">
            <v>Secondary</v>
          </cell>
          <cell r="L125">
            <v>11</v>
          </cell>
          <cell r="M125">
            <v>16</v>
          </cell>
          <cell r="N125" t="str">
            <v>No boarders</v>
          </cell>
          <cell r="O125" t="str">
            <v>Not applicable</v>
          </cell>
          <cell r="P125" t="str">
            <v>Mixed</v>
          </cell>
          <cell r="Q125" t="str">
            <v>None</v>
          </cell>
          <cell r="R125" t="str">
            <v>Non-selective</v>
          </cell>
          <cell r="S125">
            <v>10036004</v>
          </cell>
          <cell r="T125" t="str">
            <v>Defoe Road</v>
          </cell>
          <cell r="W125" t="str">
            <v>Ipswich</v>
          </cell>
          <cell r="X125" t="str">
            <v>Suffolk</v>
          </cell>
          <cell r="Y125" t="str">
            <v>IP1 6SG</v>
          </cell>
          <cell r="Z125" t="str">
            <v>http://ormistonendeavouracademy.co.uk/</v>
          </cell>
          <cell r="AA125">
            <v>1473464545</v>
          </cell>
          <cell r="AB125" t="str">
            <v>'01473464545</v>
          </cell>
          <cell r="AC125" t="str">
            <v>Mr</v>
          </cell>
          <cell r="AD125" t="str">
            <v>Jamie</v>
          </cell>
          <cell r="AE125" t="str">
            <v>Daniels</v>
          </cell>
          <cell r="AF125" t="str">
            <v>Mr Jamie Daniels</v>
          </cell>
        </row>
        <row r="126">
          <cell r="E126">
            <v>9357006</v>
          </cell>
          <cell r="F126" t="str">
            <v>Thomas Wolsey Ormiston Academy</v>
          </cell>
          <cell r="G126" t="str">
            <v>Academy special converter</v>
          </cell>
          <cell r="H126" t="str">
            <v>Open</v>
          </cell>
          <cell r="I126" t="str">
            <v>Academy Converter</v>
          </cell>
          <cell r="J126">
            <v>40940</v>
          </cell>
          <cell r="K126" t="str">
            <v>Not applicable</v>
          </cell>
          <cell r="L126">
            <v>3</v>
          </cell>
          <cell r="M126">
            <v>16</v>
          </cell>
          <cell r="N126" t="str">
            <v>No boarders</v>
          </cell>
          <cell r="O126" t="str">
            <v>Not applicable</v>
          </cell>
          <cell r="P126" t="str">
            <v>Mixed</v>
          </cell>
          <cell r="Q126" t="str">
            <v>Does not apply</v>
          </cell>
          <cell r="R126" t="str">
            <v>Not applicable</v>
          </cell>
          <cell r="S126">
            <v>10035977</v>
          </cell>
          <cell r="T126" t="str">
            <v>Defoe Road</v>
          </cell>
          <cell r="W126" t="str">
            <v>Ipswich</v>
          </cell>
          <cell r="X126" t="str">
            <v>Suffolk</v>
          </cell>
          <cell r="Y126" t="str">
            <v>IP1 6SG</v>
          </cell>
          <cell r="Z126" t="str">
            <v>http://www.thomaswolseyoa.co.uk</v>
          </cell>
          <cell r="AA126">
            <v>1473467600</v>
          </cell>
          <cell r="AB126" t="str">
            <v>'01473467600</v>
          </cell>
          <cell r="AC126" t="str">
            <v>Principal</v>
          </cell>
          <cell r="AD126" t="str">
            <v>Emily</v>
          </cell>
          <cell r="AE126" t="str">
            <v>Webster</v>
          </cell>
          <cell r="AF126" t="str">
            <v>Principal Emily Webster</v>
          </cell>
        </row>
        <row r="127">
          <cell r="E127">
            <v>9354603</v>
          </cell>
          <cell r="F127" t="str">
            <v>St Alban's Catholic High School</v>
          </cell>
          <cell r="G127" t="str">
            <v>Academy converter</v>
          </cell>
          <cell r="H127" t="str">
            <v>Open</v>
          </cell>
          <cell r="I127" t="str">
            <v>Academy Converter</v>
          </cell>
          <cell r="J127">
            <v>40940</v>
          </cell>
          <cell r="K127" t="str">
            <v>Secondary</v>
          </cell>
          <cell r="L127">
            <v>11</v>
          </cell>
          <cell r="M127">
            <v>18</v>
          </cell>
          <cell r="N127" t="str">
            <v>No boarders</v>
          </cell>
          <cell r="O127" t="str">
            <v>Has a sixth form</v>
          </cell>
          <cell r="P127" t="str">
            <v>Mixed</v>
          </cell>
          <cell r="Q127" t="str">
            <v>Roman Catholic</v>
          </cell>
          <cell r="R127" t="str">
            <v>Non-selective</v>
          </cell>
          <cell r="S127">
            <v>10036296</v>
          </cell>
          <cell r="T127" t="str">
            <v>Digby Road</v>
          </cell>
          <cell r="W127" t="str">
            <v>Ipswich</v>
          </cell>
          <cell r="X127" t="str">
            <v>Suffolk</v>
          </cell>
          <cell r="Y127" t="str">
            <v>IP4 3NJ</v>
          </cell>
          <cell r="Z127" t="str">
            <v>http://www.st-albans.suffolk.sch.uk</v>
          </cell>
          <cell r="AA127">
            <v>1473726178</v>
          </cell>
          <cell r="AB127" t="str">
            <v>'01473726178</v>
          </cell>
          <cell r="AC127" t="str">
            <v>Headteacher</v>
          </cell>
          <cell r="AD127" t="str">
            <v>Matt</v>
          </cell>
          <cell r="AE127" t="str">
            <v>Baker</v>
          </cell>
          <cell r="AF127" t="str">
            <v>Headteacher Matt Baker</v>
          </cell>
        </row>
        <row r="128">
          <cell r="E128">
            <v>9354051</v>
          </cell>
          <cell r="F128" t="str">
            <v>Stradbroke High School</v>
          </cell>
          <cell r="G128" t="str">
            <v>Academy converter</v>
          </cell>
          <cell r="H128" t="str">
            <v>Open</v>
          </cell>
          <cell r="I128" t="str">
            <v>Academy Converter</v>
          </cell>
          <cell r="J128">
            <v>40969</v>
          </cell>
          <cell r="K128" t="str">
            <v>Secondary</v>
          </cell>
          <cell r="L128">
            <v>11</v>
          </cell>
          <cell r="M128">
            <v>16</v>
          </cell>
          <cell r="N128" t="str">
            <v>No boarders</v>
          </cell>
          <cell r="O128" t="str">
            <v>Does not have a sixth form</v>
          </cell>
          <cell r="P128" t="str">
            <v>Mixed</v>
          </cell>
          <cell r="Q128" t="str">
            <v>Does not apply</v>
          </cell>
          <cell r="R128" t="str">
            <v>Non-selective</v>
          </cell>
          <cell r="S128">
            <v>10036616</v>
          </cell>
          <cell r="T128" t="str">
            <v>Wilby Road</v>
          </cell>
          <cell r="U128" t="str">
            <v>Stradbroke</v>
          </cell>
          <cell r="W128" t="str">
            <v>Eye</v>
          </cell>
          <cell r="X128" t="str">
            <v>Suffolk</v>
          </cell>
          <cell r="Y128" t="str">
            <v>IP21 5JN</v>
          </cell>
          <cell r="Z128" t="str">
            <v>http://www.stradbrokehigh.co.uk</v>
          </cell>
          <cell r="AA128">
            <v>1379384387</v>
          </cell>
          <cell r="AB128" t="str">
            <v>'01379384387</v>
          </cell>
          <cell r="AC128" t="str">
            <v>Mrs</v>
          </cell>
          <cell r="AD128" t="str">
            <v>Karen</v>
          </cell>
          <cell r="AE128" t="str">
            <v>Millar</v>
          </cell>
          <cell r="AF128" t="str">
            <v>Mrs Karen Millar</v>
          </cell>
        </row>
        <row r="129">
          <cell r="E129">
            <v>9352000</v>
          </cell>
          <cell r="F129" t="str">
            <v>Langer Primary Academy</v>
          </cell>
          <cell r="G129" t="str">
            <v>Academy sponsor led</v>
          </cell>
          <cell r="H129" t="str">
            <v>Open</v>
          </cell>
          <cell r="I129" t="str">
            <v>New Provision</v>
          </cell>
          <cell r="J129">
            <v>41030</v>
          </cell>
          <cell r="K129" t="str">
            <v>Primary</v>
          </cell>
          <cell r="L129">
            <v>4</v>
          </cell>
          <cell r="M129">
            <v>11</v>
          </cell>
          <cell r="N129" t="str">
            <v>No boarders</v>
          </cell>
          <cell r="O129" t="str">
            <v>Does not have a sixth form</v>
          </cell>
          <cell r="P129" t="str">
            <v>Mixed</v>
          </cell>
          <cell r="Q129" t="str">
            <v>None</v>
          </cell>
          <cell r="R129" t="str">
            <v>Not applicable</v>
          </cell>
          <cell r="S129">
            <v>10037215</v>
          </cell>
          <cell r="T129" t="str">
            <v>Langer Road</v>
          </cell>
          <cell r="W129" t="str">
            <v>Felixstowe</v>
          </cell>
          <cell r="X129" t="str">
            <v>Suffolk</v>
          </cell>
          <cell r="Y129" t="str">
            <v>IP11 2HL</v>
          </cell>
          <cell r="Z129" t="str">
            <v>http://www.langerprimaryacademy.org/</v>
          </cell>
          <cell r="AA129">
            <v>1394283065</v>
          </cell>
          <cell r="AB129" t="str">
            <v>'01394283065</v>
          </cell>
          <cell r="AC129" t="str">
            <v>Mrs</v>
          </cell>
          <cell r="AD129" t="str">
            <v>Toni</v>
          </cell>
          <cell r="AE129" t="str">
            <v>Kittle</v>
          </cell>
          <cell r="AF129" t="str">
            <v>Mrs Toni Kittle</v>
          </cell>
        </row>
        <row r="130">
          <cell r="E130">
            <v>9352036</v>
          </cell>
          <cell r="F130" t="str">
            <v>Place Farm Primary Academy</v>
          </cell>
          <cell r="G130" t="str">
            <v>Academy converter</v>
          </cell>
          <cell r="H130" t="str">
            <v>Open</v>
          </cell>
          <cell r="I130" t="str">
            <v>Academy Converter</v>
          </cell>
          <cell r="J130">
            <v>41061</v>
          </cell>
          <cell r="K130" t="str">
            <v>Primary</v>
          </cell>
          <cell r="L130">
            <v>4</v>
          </cell>
          <cell r="M130">
            <v>11</v>
          </cell>
          <cell r="N130" t="str">
            <v>No boarders</v>
          </cell>
          <cell r="O130" t="str">
            <v>Does not have a sixth form</v>
          </cell>
          <cell r="P130" t="str">
            <v>Mixed</v>
          </cell>
          <cell r="Q130" t="str">
            <v>Does not apply</v>
          </cell>
          <cell r="R130" t="str">
            <v>Not applicable</v>
          </cell>
          <cell r="S130">
            <v>10037464</v>
          </cell>
          <cell r="T130" t="str">
            <v>Camps Road</v>
          </cell>
          <cell r="W130" t="str">
            <v>Haverhill</v>
          </cell>
          <cell r="X130" t="str">
            <v>Suffolk</v>
          </cell>
          <cell r="Y130" t="str">
            <v>CB9 8HF</v>
          </cell>
          <cell r="Z130" t="str">
            <v>www.placefarm.org.uk</v>
          </cell>
          <cell r="AA130">
            <v>1440702836</v>
          </cell>
          <cell r="AB130" t="str">
            <v>'01440702836</v>
          </cell>
          <cell r="AC130" t="str">
            <v>Mrs</v>
          </cell>
          <cell r="AD130" t="str">
            <v>Lisa</v>
          </cell>
          <cell r="AE130" t="str">
            <v>McConnell</v>
          </cell>
          <cell r="AF130" t="str">
            <v>Mrs Lisa McConnell</v>
          </cell>
        </row>
        <row r="131">
          <cell r="E131">
            <v>9354004</v>
          </cell>
          <cell r="F131" t="str">
            <v>Castle Manor Academy</v>
          </cell>
          <cell r="G131" t="str">
            <v>Academy converter</v>
          </cell>
          <cell r="H131" t="str">
            <v>Open</v>
          </cell>
          <cell r="I131" t="str">
            <v>Academy Converter</v>
          </cell>
          <cell r="J131">
            <v>41061</v>
          </cell>
          <cell r="K131" t="str">
            <v>Secondary</v>
          </cell>
          <cell r="L131">
            <v>11</v>
          </cell>
          <cell r="M131">
            <v>16</v>
          </cell>
          <cell r="N131" t="str">
            <v>No boarders</v>
          </cell>
          <cell r="O131" t="str">
            <v>Does not have a sixth form</v>
          </cell>
          <cell r="P131" t="str">
            <v>Mixed</v>
          </cell>
          <cell r="Q131" t="str">
            <v>Does not apply</v>
          </cell>
          <cell r="R131" t="str">
            <v>Non-selective</v>
          </cell>
          <cell r="S131">
            <v>10037474</v>
          </cell>
          <cell r="T131" t="str">
            <v>Eastern Avenue</v>
          </cell>
          <cell r="W131" t="str">
            <v>Haverhill</v>
          </cell>
          <cell r="X131" t="str">
            <v>Suffolk</v>
          </cell>
          <cell r="Y131" t="str">
            <v>CB9 9JE</v>
          </cell>
          <cell r="Z131" t="str">
            <v>http://www.castlemanor.org.uk</v>
          </cell>
          <cell r="AA131">
            <v>1440705501</v>
          </cell>
          <cell r="AB131" t="str">
            <v>'01440705501</v>
          </cell>
          <cell r="AC131" t="str">
            <v>Mrs</v>
          </cell>
          <cell r="AD131" t="str">
            <v>Vanessa</v>
          </cell>
          <cell r="AE131" t="str">
            <v>Whitcombe</v>
          </cell>
          <cell r="AF131" t="str">
            <v>Mrs Vanessa Whitcombe</v>
          </cell>
        </row>
        <row r="132">
          <cell r="E132">
            <v>9354009</v>
          </cell>
          <cell r="F132" t="str">
            <v>Breckland School</v>
          </cell>
          <cell r="G132" t="str">
            <v>Free schools</v>
          </cell>
          <cell r="H132" t="str">
            <v>Open</v>
          </cell>
          <cell r="I132" t="str">
            <v>New Provision</v>
          </cell>
          <cell r="J132">
            <v>41153</v>
          </cell>
          <cell r="K132" t="str">
            <v>Secondary</v>
          </cell>
          <cell r="L132">
            <v>11</v>
          </cell>
          <cell r="M132">
            <v>16</v>
          </cell>
          <cell r="N132" t="str">
            <v>No boarders</v>
          </cell>
          <cell r="O132" t="str">
            <v>Does not have a sixth form</v>
          </cell>
          <cell r="P132" t="str">
            <v>Mixed</v>
          </cell>
          <cell r="Q132" t="str">
            <v>None</v>
          </cell>
          <cell r="R132" t="str">
            <v>Non-selective</v>
          </cell>
          <cell r="S132">
            <v>10037656</v>
          </cell>
          <cell r="T132" t="str">
            <v>Crown Street</v>
          </cell>
          <cell r="W132" t="str">
            <v>Brandon</v>
          </cell>
          <cell r="X132" t="str">
            <v>Suffolk</v>
          </cell>
          <cell r="Y132" t="str">
            <v>IP27 0PE</v>
          </cell>
          <cell r="Z132" t="str">
            <v>https://www.brecklandschool.co.uk/</v>
          </cell>
          <cell r="AA132">
            <v>1842819501</v>
          </cell>
          <cell r="AB132" t="str">
            <v>'01842819501</v>
          </cell>
          <cell r="AC132" t="str">
            <v>Mr</v>
          </cell>
          <cell r="AD132" t="str">
            <v>Jon</v>
          </cell>
          <cell r="AE132" t="str">
            <v>Winn</v>
          </cell>
          <cell r="AF132" t="str">
            <v>Mr Jon Winn</v>
          </cell>
        </row>
        <row r="133">
          <cell r="E133">
            <v>9354010</v>
          </cell>
          <cell r="F133" t="str">
            <v>Set Saxmundham School</v>
          </cell>
          <cell r="G133" t="str">
            <v>Free schools</v>
          </cell>
          <cell r="H133" t="str">
            <v>Open</v>
          </cell>
          <cell r="I133" t="str">
            <v>New Provision</v>
          </cell>
          <cell r="J133">
            <v>41154</v>
          </cell>
          <cell r="K133" t="str">
            <v>Secondary</v>
          </cell>
          <cell r="L133">
            <v>11</v>
          </cell>
          <cell r="M133">
            <v>16</v>
          </cell>
          <cell r="N133" t="str">
            <v>No boarders</v>
          </cell>
          <cell r="O133" t="str">
            <v>Does not have a sixth form</v>
          </cell>
          <cell r="P133" t="str">
            <v>Mixed</v>
          </cell>
          <cell r="Q133" t="str">
            <v>None</v>
          </cell>
          <cell r="R133" t="str">
            <v>Non-selective</v>
          </cell>
          <cell r="S133">
            <v>10038738</v>
          </cell>
          <cell r="T133" t="str">
            <v>Seaman Avenue</v>
          </cell>
          <cell r="W133" t="str">
            <v>Saxmundham</v>
          </cell>
          <cell r="X133" t="str">
            <v>Suffolk</v>
          </cell>
          <cell r="Y133" t="str">
            <v>IP17 1DZ</v>
          </cell>
          <cell r="Z133" t="str">
            <v>www.saxmundhamschool.org.uk</v>
          </cell>
          <cell r="AA133">
            <v>1728633910</v>
          </cell>
          <cell r="AB133" t="str">
            <v>'01728633910</v>
          </cell>
          <cell r="AC133" t="str">
            <v>Mr</v>
          </cell>
          <cell r="AD133" t="str">
            <v>Neil</v>
          </cell>
          <cell r="AE133" t="str">
            <v>Philpott</v>
          </cell>
          <cell r="AF133" t="str">
            <v>Mr Neil Philpott</v>
          </cell>
        </row>
        <row r="134">
          <cell r="E134">
            <v>9354016</v>
          </cell>
          <cell r="F134" t="str">
            <v>Set Beccles School</v>
          </cell>
          <cell r="G134" t="str">
            <v>Free schools</v>
          </cell>
          <cell r="H134" t="str">
            <v>Open</v>
          </cell>
          <cell r="I134" t="str">
            <v>New Provision</v>
          </cell>
          <cell r="J134">
            <v>41154</v>
          </cell>
          <cell r="K134" t="str">
            <v>Secondary</v>
          </cell>
          <cell r="L134">
            <v>11</v>
          </cell>
          <cell r="M134">
            <v>16</v>
          </cell>
          <cell r="N134" t="str">
            <v>No boarders</v>
          </cell>
          <cell r="O134" t="str">
            <v>Does not have a sixth form</v>
          </cell>
          <cell r="P134" t="str">
            <v>Mixed</v>
          </cell>
          <cell r="Q134" t="str">
            <v>None</v>
          </cell>
          <cell r="R134" t="str">
            <v>Non-selective</v>
          </cell>
          <cell r="S134">
            <v>10038718</v>
          </cell>
          <cell r="T134" t="str">
            <v>Castle Hill</v>
          </cell>
          <cell r="W134" t="str">
            <v>Beccles</v>
          </cell>
          <cell r="X134" t="str">
            <v>Suffolk</v>
          </cell>
          <cell r="Y134" t="str">
            <v>NR34 7BQ</v>
          </cell>
          <cell r="Z134" t="str">
            <v>www.becclesschool.org.uk</v>
          </cell>
          <cell r="AA134">
            <v>1502718850</v>
          </cell>
          <cell r="AB134" t="str">
            <v>'01502718850</v>
          </cell>
          <cell r="AC134" t="str">
            <v>Mr</v>
          </cell>
          <cell r="AD134" t="str">
            <v>Neil</v>
          </cell>
          <cell r="AE134" t="str">
            <v>Ketteringham</v>
          </cell>
          <cell r="AF134" t="str">
            <v>Mr Neil Ketteringham</v>
          </cell>
        </row>
        <row r="135">
          <cell r="E135">
            <v>9354007</v>
          </cell>
          <cell r="F135" t="str">
            <v>Chantry Academy</v>
          </cell>
          <cell r="G135" t="str">
            <v>Academy sponsor led</v>
          </cell>
          <cell r="H135" t="str">
            <v>Open</v>
          </cell>
          <cell r="I135" t="str">
            <v>New Provision</v>
          </cell>
          <cell r="J135">
            <v>41306</v>
          </cell>
          <cell r="K135" t="str">
            <v>Secondary</v>
          </cell>
          <cell r="L135">
            <v>11</v>
          </cell>
          <cell r="M135">
            <v>16</v>
          </cell>
          <cell r="N135" t="str">
            <v>Not applicable</v>
          </cell>
          <cell r="O135" t="str">
            <v>Not applicable</v>
          </cell>
          <cell r="P135" t="str">
            <v>Mixed</v>
          </cell>
          <cell r="Q135" t="str">
            <v>None</v>
          </cell>
          <cell r="R135" t="str">
            <v>Non-selective</v>
          </cell>
          <cell r="S135">
            <v>10037853</v>
          </cell>
          <cell r="T135" t="str">
            <v>Mallard Way</v>
          </cell>
          <cell r="W135" t="str">
            <v>Ipswich</v>
          </cell>
          <cell r="X135" t="str">
            <v>Suffolk</v>
          </cell>
          <cell r="Y135" t="str">
            <v>IP2 9LR</v>
          </cell>
          <cell r="Z135" t="str">
            <v>http://www.chantryacademy.org</v>
          </cell>
          <cell r="AA135">
            <v>1473687181</v>
          </cell>
          <cell r="AB135" t="str">
            <v>'01473687181</v>
          </cell>
          <cell r="AC135" t="str">
            <v>Mr</v>
          </cell>
          <cell r="AD135" t="str">
            <v>Craig</v>
          </cell>
          <cell r="AE135" t="str">
            <v>D'Cunha</v>
          </cell>
          <cell r="AF135" t="str">
            <v>Mr Craig D'Cunha</v>
          </cell>
        </row>
        <row r="136">
          <cell r="E136">
            <v>9354008</v>
          </cell>
          <cell r="F136" t="str">
            <v>Ormiston Sudbury Academy</v>
          </cell>
          <cell r="G136" t="str">
            <v>Academy sponsor led</v>
          </cell>
          <cell r="H136" t="str">
            <v>Open</v>
          </cell>
          <cell r="I136" t="str">
            <v>New Provision</v>
          </cell>
          <cell r="J136">
            <v>41153</v>
          </cell>
          <cell r="K136" t="str">
            <v>Secondary</v>
          </cell>
          <cell r="L136">
            <v>11</v>
          </cell>
          <cell r="M136">
            <v>19</v>
          </cell>
          <cell r="N136" t="str">
            <v>Not applicable</v>
          </cell>
          <cell r="O136" t="str">
            <v>Has a sixth form</v>
          </cell>
          <cell r="P136" t="str">
            <v>Mixed</v>
          </cell>
          <cell r="Q136" t="str">
            <v>None</v>
          </cell>
          <cell r="R136" t="str">
            <v>Non-selective</v>
          </cell>
          <cell r="S136">
            <v>10038447</v>
          </cell>
          <cell r="T136" t="str">
            <v>Tudor Road</v>
          </cell>
          <cell r="W136" t="str">
            <v>Sudbury</v>
          </cell>
          <cell r="X136" t="str">
            <v>Suffolk</v>
          </cell>
          <cell r="Y136" t="str">
            <v>CO10 1NW</v>
          </cell>
          <cell r="Z136" t="str">
            <v>www.ormistonsudburyacademy.co.uk</v>
          </cell>
          <cell r="AA136">
            <v>1787375131</v>
          </cell>
          <cell r="AB136" t="str">
            <v>'01787375131</v>
          </cell>
          <cell r="AC136" t="str">
            <v>Mrs</v>
          </cell>
          <cell r="AD136" t="str">
            <v>Caroline</v>
          </cell>
          <cell r="AE136" t="str">
            <v>Wilson</v>
          </cell>
          <cell r="AF136" t="str">
            <v>Mrs Caroline Wilson</v>
          </cell>
        </row>
        <row r="137">
          <cell r="E137">
            <v>9353312</v>
          </cell>
          <cell r="F137" t="str">
            <v>Elveden Church of England Primary Academy</v>
          </cell>
          <cell r="G137" t="str">
            <v>Academy converter</v>
          </cell>
          <cell r="H137" t="str">
            <v>Open</v>
          </cell>
          <cell r="I137" t="str">
            <v>Academy Converter</v>
          </cell>
          <cell r="J137">
            <v>41275</v>
          </cell>
          <cell r="K137" t="str">
            <v>Primary</v>
          </cell>
          <cell r="L137">
            <v>4</v>
          </cell>
          <cell r="M137">
            <v>11</v>
          </cell>
          <cell r="N137" t="str">
            <v>No boarders</v>
          </cell>
          <cell r="O137" t="str">
            <v>Does not have a sixth form</v>
          </cell>
          <cell r="P137" t="str">
            <v>Mixed</v>
          </cell>
          <cell r="Q137" t="str">
            <v>Church of England</v>
          </cell>
          <cell r="R137" t="str">
            <v>Not applicable</v>
          </cell>
          <cell r="S137">
            <v>10039969</v>
          </cell>
          <cell r="T137" t="str">
            <v>London Road</v>
          </cell>
          <cell r="U137" t="str">
            <v>Elveden</v>
          </cell>
          <cell r="W137" t="str">
            <v>Thetford</v>
          </cell>
          <cell r="X137" t="str">
            <v>Norfolk</v>
          </cell>
          <cell r="Y137" t="str">
            <v>IP24 3TN</v>
          </cell>
          <cell r="Z137" t="str">
            <v>http://www.elveden.suffolk.sch.uk</v>
          </cell>
          <cell r="AA137">
            <v>1842890258</v>
          </cell>
          <cell r="AB137" t="str">
            <v>'01842890258</v>
          </cell>
          <cell r="AC137" t="str">
            <v>Mrs</v>
          </cell>
          <cell r="AD137" t="str">
            <v>Lorna</v>
          </cell>
          <cell r="AE137" t="str">
            <v>Rourke</v>
          </cell>
          <cell r="AF137" t="str">
            <v>Mrs Lorna Rourke</v>
          </cell>
        </row>
        <row r="138">
          <cell r="E138">
            <v>9354095</v>
          </cell>
          <cell r="F138" t="str">
            <v>Westbourne Academy</v>
          </cell>
          <cell r="G138" t="str">
            <v>Academy converter</v>
          </cell>
          <cell r="H138" t="str">
            <v>Open</v>
          </cell>
          <cell r="I138" t="str">
            <v>Academy Converter</v>
          </cell>
          <cell r="J138">
            <v>41306</v>
          </cell>
          <cell r="K138" t="str">
            <v>Secondary</v>
          </cell>
          <cell r="L138">
            <v>11</v>
          </cell>
          <cell r="M138">
            <v>16</v>
          </cell>
          <cell r="N138" t="str">
            <v>No boarders</v>
          </cell>
          <cell r="O138" t="str">
            <v>Does not have a sixth form</v>
          </cell>
          <cell r="P138" t="str">
            <v>Mixed</v>
          </cell>
          <cell r="Q138" t="str">
            <v>None</v>
          </cell>
          <cell r="R138" t="str">
            <v>Non-selective</v>
          </cell>
          <cell r="S138">
            <v>10040293</v>
          </cell>
          <cell r="T138" t="str">
            <v>Marlow Road</v>
          </cell>
          <cell r="W138" t="str">
            <v>Ipswich</v>
          </cell>
          <cell r="X138" t="str">
            <v>Suffolk</v>
          </cell>
          <cell r="Y138" t="str">
            <v>IP1 5JN</v>
          </cell>
          <cell r="Z138" t="str">
            <v>http://www.westbourne.attrust.org.uk</v>
          </cell>
          <cell r="AA138">
            <v>1473742315</v>
          </cell>
          <cell r="AB138" t="str">
            <v>'01473742315</v>
          </cell>
          <cell r="AC138" t="str">
            <v>Mr</v>
          </cell>
          <cell r="AD138" t="str">
            <v>Mark</v>
          </cell>
          <cell r="AE138" t="str">
            <v>Bouckley</v>
          </cell>
          <cell r="AF138" t="str">
            <v>Mr Mark Bouckley</v>
          </cell>
        </row>
        <row r="139">
          <cell r="E139">
            <v>9354032</v>
          </cell>
          <cell r="F139" t="str">
            <v>Ormiston Denes Academy</v>
          </cell>
          <cell r="G139" t="str">
            <v>Academy sponsor led</v>
          </cell>
          <cell r="H139" t="str">
            <v>Open</v>
          </cell>
          <cell r="I139" t="str">
            <v>New Provision</v>
          </cell>
          <cell r="J139">
            <v>41426</v>
          </cell>
          <cell r="K139" t="str">
            <v>Secondary</v>
          </cell>
          <cell r="L139">
            <v>11</v>
          </cell>
          <cell r="M139">
            <v>16</v>
          </cell>
          <cell r="N139" t="str">
            <v>No boarders</v>
          </cell>
          <cell r="O139" t="str">
            <v>Does not have a sixth form</v>
          </cell>
          <cell r="P139" t="str">
            <v>Mixed</v>
          </cell>
          <cell r="Q139" t="str">
            <v>Does not apply</v>
          </cell>
          <cell r="R139" t="str">
            <v>Non-selective</v>
          </cell>
          <cell r="S139">
            <v>10041584</v>
          </cell>
          <cell r="T139" t="str">
            <v>Yarmouth Road</v>
          </cell>
          <cell r="W139" t="str">
            <v>Lowestoft</v>
          </cell>
          <cell r="X139" t="str">
            <v>Suffolk</v>
          </cell>
          <cell r="Y139" t="str">
            <v>NR32 4AH</v>
          </cell>
          <cell r="Z139" t="str">
            <v>www.ormistondenes.co.uk</v>
          </cell>
          <cell r="AA139">
            <v>1502574474</v>
          </cell>
          <cell r="AB139" t="str">
            <v>'01502574474</v>
          </cell>
          <cell r="AC139" t="str">
            <v>Mrs</v>
          </cell>
          <cell r="AD139" t="str">
            <v>Kate</v>
          </cell>
          <cell r="AE139" t="str">
            <v>Williams</v>
          </cell>
          <cell r="AF139" t="str">
            <v>Mrs Kate Williams</v>
          </cell>
        </row>
        <row r="140">
          <cell r="E140">
            <v>9353318</v>
          </cell>
          <cell r="F140" t="str">
            <v>St Louis Catholic Academy</v>
          </cell>
          <cell r="G140" t="str">
            <v>Academy converter</v>
          </cell>
          <cell r="H140" t="str">
            <v>Open</v>
          </cell>
          <cell r="I140" t="str">
            <v>Academy Converter</v>
          </cell>
          <cell r="J140">
            <v>41365</v>
          </cell>
          <cell r="K140" t="str">
            <v>Primary</v>
          </cell>
          <cell r="L140">
            <v>3</v>
          </cell>
          <cell r="M140">
            <v>11</v>
          </cell>
          <cell r="N140" t="str">
            <v>No boarders</v>
          </cell>
          <cell r="O140" t="str">
            <v>Does not have a sixth form</v>
          </cell>
          <cell r="P140" t="str">
            <v>Mixed</v>
          </cell>
          <cell r="Q140" t="str">
            <v>Roman Catholic</v>
          </cell>
          <cell r="R140" t="str">
            <v>Not applicable</v>
          </cell>
          <cell r="S140">
            <v>10040967</v>
          </cell>
          <cell r="T140" t="str">
            <v>Fordham Road</v>
          </cell>
          <cell r="W140" t="str">
            <v>Newmarket</v>
          </cell>
          <cell r="X140" t="str">
            <v>Suffolk</v>
          </cell>
          <cell r="Y140" t="str">
            <v>CB8 7AA</v>
          </cell>
          <cell r="Z140" t="str">
            <v>http://www.stlouisacademy.co.uk</v>
          </cell>
          <cell r="AA140">
            <v>1638662719</v>
          </cell>
          <cell r="AB140" t="str">
            <v>'01638662719</v>
          </cell>
          <cell r="AC140" t="str">
            <v>Mrs</v>
          </cell>
          <cell r="AD140" t="str">
            <v>Sue</v>
          </cell>
          <cell r="AE140" t="str">
            <v>Blakeley</v>
          </cell>
          <cell r="AF140" t="str">
            <v>Mrs Sue Blakeley</v>
          </cell>
        </row>
        <row r="141">
          <cell r="E141">
            <v>9352054</v>
          </cell>
          <cell r="F141" t="str">
            <v>Kedington Primary Academy</v>
          </cell>
          <cell r="G141" t="str">
            <v>Academy converter</v>
          </cell>
          <cell r="H141" t="str">
            <v>Open</v>
          </cell>
          <cell r="I141" t="str">
            <v>Academy Converter</v>
          </cell>
          <cell r="J141">
            <v>41365</v>
          </cell>
          <cell r="K141" t="str">
            <v>Primary</v>
          </cell>
          <cell r="L141">
            <v>4</v>
          </cell>
          <cell r="M141">
            <v>11</v>
          </cell>
          <cell r="N141" t="str">
            <v>No boarders</v>
          </cell>
          <cell r="O141" t="str">
            <v>Does not have a sixth form</v>
          </cell>
          <cell r="P141" t="str">
            <v>Mixed</v>
          </cell>
          <cell r="Q141" t="str">
            <v>Does not apply</v>
          </cell>
          <cell r="R141" t="str">
            <v>Not applicable</v>
          </cell>
          <cell r="S141">
            <v>10041000</v>
          </cell>
          <cell r="T141" t="str">
            <v>Church Walk</v>
          </cell>
          <cell r="U141" t="str">
            <v>Kedington</v>
          </cell>
          <cell r="W141" t="str">
            <v>Haverhill</v>
          </cell>
          <cell r="X141" t="str">
            <v>Suffolk</v>
          </cell>
          <cell r="Y141" t="str">
            <v>CB9 7QZ</v>
          </cell>
          <cell r="Z141" t="str">
            <v>www.kedington.suffolk.sch.uk/</v>
          </cell>
          <cell r="AA141">
            <v>1440702787</v>
          </cell>
          <cell r="AB141" t="str">
            <v>'01440702787</v>
          </cell>
          <cell r="AC141" t="str">
            <v>Mrs</v>
          </cell>
          <cell r="AD141" t="str">
            <v>Vicky</v>
          </cell>
          <cell r="AE141" t="str">
            <v>Doherty</v>
          </cell>
          <cell r="AF141" t="str">
            <v>Mrs Vicky Doherty</v>
          </cell>
        </row>
        <row r="142">
          <cell r="E142">
            <v>9357009</v>
          </cell>
          <cell r="F142" t="str">
            <v>Churchill Special Free School</v>
          </cell>
          <cell r="G142" t="str">
            <v>Free schools special</v>
          </cell>
          <cell r="H142" t="str">
            <v>Open</v>
          </cell>
          <cell r="I142" t="str">
            <v>New Provision</v>
          </cell>
          <cell r="J142">
            <v>41519</v>
          </cell>
          <cell r="K142" t="str">
            <v>Not applicable</v>
          </cell>
          <cell r="L142">
            <v>8</v>
          </cell>
          <cell r="M142">
            <v>18</v>
          </cell>
          <cell r="N142" t="str">
            <v>No boarders</v>
          </cell>
          <cell r="O142" t="str">
            <v>Has a sixth form</v>
          </cell>
          <cell r="P142" t="str">
            <v>Mixed</v>
          </cell>
          <cell r="Q142" t="str">
            <v>Does not apply</v>
          </cell>
          <cell r="R142" t="str">
            <v>Not applicable</v>
          </cell>
          <cell r="S142">
            <v>10042046</v>
          </cell>
          <cell r="T142" t="str">
            <v>Chalkstone Way</v>
          </cell>
          <cell r="W142" t="str">
            <v>Haverhill</v>
          </cell>
          <cell r="X142" t="str">
            <v>Suffolk</v>
          </cell>
          <cell r="Y142" t="str">
            <v>CB9 0LB</v>
          </cell>
          <cell r="Z142" t="str">
            <v>www.churchillschool.co.uk</v>
          </cell>
          <cell r="AA142">
            <v>1440760338</v>
          </cell>
          <cell r="AB142" t="str">
            <v>'01440760338</v>
          </cell>
          <cell r="AD142" t="str">
            <v>Chris</v>
          </cell>
          <cell r="AE142" t="str">
            <v>Komodromos</v>
          </cell>
          <cell r="AF142" t="str">
            <v xml:space="preserve"> Chris Komodromos</v>
          </cell>
        </row>
        <row r="143">
          <cell r="E143">
            <v>9352001</v>
          </cell>
          <cell r="F143" t="str">
            <v>Gusford Community Primary School</v>
          </cell>
          <cell r="G143" t="str">
            <v>Academy sponsor led</v>
          </cell>
          <cell r="H143" t="str">
            <v>Open</v>
          </cell>
          <cell r="I143" t="str">
            <v>New Provision</v>
          </cell>
          <cell r="J143">
            <v>41487</v>
          </cell>
          <cell r="K143" t="str">
            <v>Primary</v>
          </cell>
          <cell r="L143">
            <v>4</v>
          </cell>
          <cell r="M143">
            <v>11</v>
          </cell>
          <cell r="N143" t="str">
            <v>No boarders</v>
          </cell>
          <cell r="O143" t="str">
            <v>Does not have a sixth form</v>
          </cell>
          <cell r="P143" t="str">
            <v>Mixed</v>
          </cell>
          <cell r="Q143" t="str">
            <v>Does not apply</v>
          </cell>
          <cell r="R143" t="str">
            <v>Not applicable</v>
          </cell>
          <cell r="S143">
            <v>10042024</v>
          </cell>
          <cell r="T143" t="str">
            <v>Sheldrake Drive</v>
          </cell>
          <cell r="W143" t="str">
            <v>Ipswich</v>
          </cell>
          <cell r="X143" t="str">
            <v>Suffolk</v>
          </cell>
          <cell r="Y143" t="str">
            <v>IP2 9LQ</v>
          </cell>
          <cell r="Z143" t="str">
            <v>www.gusfordprimary.net</v>
          </cell>
          <cell r="AA143">
            <v>1473682148</v>
          </cell>
          <cell r="AB143" t="str">
            <v>'01473682148</v>
          </cell>
          <cell r="AC143" t="str">
            <v>Mrs</v>
          </cell>
          <cell r="AD143" t="str">
            <v>Pippa</v>
          </cell>
          <cell r="AE143" t="str">
            <v>Wake</v>
          </cell>
          <cell r="AF143" t="str">
            <v>Mrs Pippa Wake</v>
          </cell>
        </row>
        <row r="144">
          <cell r="E144">
            <v>9352006</v>
          </cell>
          <cell r="F144" t="str">
            <v>Westwood Primary School</v>
          </cell>
          <cell r="G144" t="str">
            <v>Academy sponsor led</v>
          </cell>
          <cell r="H144" t="str">
            <v>Open</v>
          </cell>
          <cell r="I144" t="str">
            <v>New Provision</v>
          </cell>
          <cell r="J144">
            <v>41487</v>
          </cell>
          <cell r="K144" t="str">
            <v>Primary</v>
          </cell>
          <cell r="L144">
            <v>2</v>
          </cell>
          <cell r="M144">
            <v>11</v>
          </cell>
          <cell r="N144" t="str">
            <v>No boarders</v>
          </cell>
          <cell r="O144" t="str">
            <v>Does not have a sixth form</v>
          </cell>
          <cell r="P144" t="str">
            <v>Mixed</v>
          </cell>
          <cell r="Q144" t="str">
            <v>Does not apply</v>
          </cell>
          <cell r="R144" t="str">
            <v>Not applicable</v>
          </cell>
          <cell r="S144">
            <v>10042020</v>
          </cell>
          <cell r="T144" t="str">
            <v>Westwood Avenue</v>
          </cell>
          <cell r="U144" t="str">
            <v>Westwood Primary School</v>
          </cell>
          <cell r="W144" t="str">
            <v>Lowestoft</v>
          </cell>
          <cell r="X144" t="str">
            <v>Suffolk</v>
          </cell>
          <cell r="Y144" t="str">
            <v>NR33 9RR</v>
          </cell>
          <cell r="Z144" t="str">
            <v>www.westwoodprimary.org</v>
          </cell>
          <cell r="AA144">
            <v>1502565673</v>
          </cell>
          <cell r="AB144" t="str">
            <v>'01502565673</v>
          </cell>
          <cell r="AC144" t="str">
            <v>Mrs</v>
          </cell>
          <cell r="AD144" t="str">
            <v>Rae</v>
          </cell>
          <cell r="AE144" t="str">
            <v>Aldous</v>
          </cell>
          <cell r="AF144" t="str">
            <v>Mrs Rae Aldous</v>
          </cell>
        </row>
        <row r="145">
          <cell r="E145">
            <v>9354033</v>
          </cell>
          <cell r="F145" t="str">
            <v>Mildenhall College Academy</v>
          </cell>
          <cell r="G145" t="str">
            <v>Academy converter</v>
          </cell>
          <cell r="H145" t="str">
            <v>Open</v>
          </cell>
          <cell r="I145" t="str">
            <v>Academy Converter</v>
          </cell>
          <cell r="J145">
            <v>41456</v>
          </cell>
          <cell r="K145" t="str">
            <v>Secondary</v>
          </cell>
          <cell r="L145">
            <v>11</v>
          </cell>
          <cell r="M145">
            <v>18</v>
          </cell>
          <cell r="N145" t="str">
            <v>No boarders</v>
          </cell>
          <cell r="O145" t="str">
            <v>Has a sixth form</v>
          </cell>
          <cell r="P145" t="str">
            <v>Mixed</v>
          </cell>
          <cell r="Q145" t="str">
            <v>Does not apply</v>
          </cell>
          <cell r="R145" t="str">
            <v>Non-selective</v>
          </cell>
          <cell r="S145">
            <v>10042286</v>
          </cell>
          <cell r="T145" t="str">
            <v>The Hub</v>
          </cell>
          <cell r="U145" t="str">
            <v>Sheldrick Way</v>
          </cell>
          <cell r="W145" t="str">
            <v>Mildenhall</v>
          </cell>
          <cell r="X145" t="str">
            <v>Suffolk</v>
          </cell>
          <cell r="Y145" t="str">
            <v>IP28 7JX</v>
          </cell>
          <cell r="Z145" t="str">
            <v>http://www.mildenhall.attrust.org.uk/</v>
          </cell>
          <cell r="AA145">
            <v>1638714645</v>
          </cell>
          <cell r="AB145" t="str">
            <v>'01638714645</v>
          </cell>
          <cell r="AC145" t="str">
            <v>Miss</v>
          </cell>
          <cell r="AD145" t="str">
            <v>Nicola</v>
          </cell>
          <cell r="AE145" t="str">
            <v>Hood</v>
          </cell>
          <cell r="AF145" t="str">
            <v>Miss Nicola Hood</v>
          </cell>
        </row>
        <row r="146">
          <cell r="E146">
            <v>9354034</v>
          </cell>
          <cell r="F146" t="str">
            <v>Stoke High School - Ormiston Academy</v>
          </cell>
          <cell r="G146" t="str">
            <v>Academy sponsor led</v>
          </cell>
          <cell r="H146" t="str">
            <v>Open</v>
          </cell>
          <cell r="I146" t="str">
            <v>New Provision</v>
          </cell>
          <cell r="J146">
            <v>41548</v>
          </cell>
          <cell r="K146" t="str">
            <v>Secondary</v>
          </cell>
          <cell r="L146">
            <v>11</v>
          </cell>
          <cell r="M146">
            <v>16</v>
          </cell>
          <cell r="N146" t="str">
            <v>No boarders</v>
          </cell>
          <cell r="O146" t="str">
            <v>Does not have a sixth form</v>
          </cell>
          <cell r="P146" t="str">
            <v>Mixed</v>
          </cell>
          <cell r="Q146" t="str">
            <v>None</v>
          </cell>
          <cell r="R146" t="str">
            <v>Non-selective</v>
          </cell>
          <cell r="S146">
            <v>10042947</v>
          </cell>
          <cell r="T146" t="str">
            <v>Maidenhall Approach</v>
          </cell>
          <cell r="W146" t="str">
            <v>Ipswich</v>
          </cell>
          <cell r="X146" t="str">
            <v>Suffolk</v>
          </cell>
          <cell r="Y146" t="str">
            <v>IP2 8PL</v>
          </cell>
          <cell r="Z146" t="str">
            <v>http://www.stokehighoa.co.uk/</v>
          </cell>
          <cell r="AA146">
            <v>1473601252</v>
          </cell>
          <cell r="AB146" t="str">
            <v>'01473601252</v>
          </cell>
          <cell r="AC146" t="str">
            <v>Miss</v>
          </cell>
          <cell r="AD146" t="str">
            <v>Karen</v>
          </cell>
          <cell r="AE146" t="str">
            <v>Baldwin</v>
          </cell>
          <cell r="AF146" t="str">
            <v>Miss Karen Baldwin</v>
          </cell>
        </row>
        <row r="147">
          <cell r="E147">
            <v>9352010</v>
          </cell>
          <cell r="F147" t="str">
            <v>Westfield Primary Academy</v>
          </cell>
          <cell r="G147" t="str">
            <v>Academy sponsor led</v>
          </cell>
          <cell r="H147" t="str">
            <v>Open</v>
          </cell>
          <cell r="I147" t="str">
            <v>New Provision</v>
          </cell>
          <cell r="J147">
            <v>41548</v>
          </cell>
          <cell r="K147" t="str">
            <v>Primary</v>
          </cell>
          <cell r="L147">
            <v>3</v>
          </cell>
          <cell r="M147">
            <v>11</v>
          </cell>
          <cell r="N147" t="str">
            <v>No boarders</v>
          </cell>
          <cell r="O147" t="str">
            <v>Does not have a sixth form</v>
          </cell>
          <cell r="P147" t="str">
            <v>Mixed</v>
          </cell>
          <cell r="Q147" t="str">
            <v>Does not apply</v>
          </cell>
          <cell r="R147" t="str">
            <v>Not applicable</v>
          </cell>
          <cell r="S147">
            <v>10042955</v>
          </cell>
          <cell r="T147" t="str">
            <v>Chalkstone Way</v>
          </cell>
          <cell r="W147" t="str">
            <v>Haverhill</v>
          </cell>
          <cell r="X147" t="str">
            <v>Suffolk</v>
          </cell>
          <cell r="Y147" t="str">
            <v>CB9 0BW</v>
          </cell>
          <cell r="Z147" t="str">
            <v>www.westfieldprimaryacademy.co.uk</v>
          </cell>
          <cell r="AA147">
            <v>1440761697</v>
          </cell>
          <cell r="AB147" t="str">
            <v>'01440761697</v>
          </cell>
          <cell r="AC147" t="str">
            <v>Mr</v>
          </cell>
          <cell r="AD147" t="str">
            <v>Andrew</v>
          </cell>
          <cell r="AE147" t="str">
            <v>Hunter</v>
          </cell>
          <cell r="AF147" t="str">
            <v>Mr Andrew Hunter</v>
          </cell>
        </row>
        <row r="148">
          <cell r="E148">
            <v>9354035</v>
          </cell>
          <cell r="F148" t="str">
            <v>Set Ixworth School</v>
          </cell>
          <cell r="G148" t="str">
            <v>Free schools</v>
          </cell>
          <cell r="H148" t="str">
            <v>Open</v>
          </cell>
          <cell r="I148" t="str">
            <v>New Provision</v>
          </cell>
          <cell r="J148">
            <v>41883</v>
          </cell>
          <cell r="K148" t="str">
            <v>Secondary</v>
          </cell>
          <cell r="L148">
            <v>11</v>
          </cell>
          <cell r="M148">
            <v>16</v>
          </cell>
          <cell r="N148" t="str">
            <v>No boarders</v>
          </cell>
          <cell r="O148" t="str">
            <v>Does not have a sixth form</v>
          </cell>
          <cell r="P148" t="str">
            <v>Mixed</v>
          </cell>
          <cell r="Q148" t="str">
            <v>None</v>
          </cell>
          <cell r="R148" t="str">
            <v>Non-selective</v>
          </cell>
          <cell r="S148">
            <v>10046601</v>
          </cell>
          <cell r="T148" t="str">
            <v>Walsham Road</v>
          </cell>
          <cell r="W148" t="str">
            <v>Ixworth</v>
          </cell>
          <cell r="X148" t="str">
            <v>Suffolk</v>
          </cell>
          <cell r="Y148" t="str">
            <v>IP31 2HS</v>
          </cell>
          <cell r="Z148" t="str">
            <v>www.ixworthschool.org.uk</v>
          </cell>
          <cell r="AA148">
            <v>1359234050</v>
          </cell>
          <cell r="AB148" t="str">
            <v>'01359234050</v>
          </cell>
          <cell r="AC148" t="str">
            <v>Mr</v>
          </cell>
          <cell r="AD148" t="str">
            <v>Mark</v>
          </cell>
          <cell r="AE148" t="str">
            <v>Barrow</v>
          </cell>
          <cell r="AF148" t="str">
            <v>Mr Mark Barrow</v>
          </cell>
        </row>
        <row r="149">
          <cell r="E149">
            <v>9351113</v>
          </cell>
          <cell r="F149" t="str">
            <v>Horizon School</v>
          </cell>
          <cell r="G149" t="str">
            <v>Pupil referral unit</v>
          </cell>
          <cell r="H149" t="str">
            <v>Open</v>
          </cell>
          <cell r="I149" t="str">
            <v>New Provision</v>
          </cell>
          <cell r="J149">
            <v>41518</v>
          </cell>
          <cell r="K149" t="str">
            <v>Not applicable</v>
          </cell>
          <cell r="L149">
            <v>4</v>
          </cell>
          <cell r="M149">
            <v>16</v>
          </cell>
          <cell r="N149" t="str">
            <v>Not applicable</v>
          </cell>
          <cell r="O149" t="str">
            <v>Not applicable</v>
          </cell>
          <cell r="P149" t="str">
            <v>Mixed</v>
          </cell>
          <cell r="Q149" t="str">
            <v>Does not apply</v>
          </cell>
          <cell r="R149" t="str">
            <v>Not applicable</v>
          </cell>
          <cell r="S149">
            <v>10044841</v>
          </cell>
          <cell r="T149" t="str">
            <v>Saturn Close</v>
          </cell>
          <cell r="W149" t="str">
            <v>Lowestoft</v>
          </cell>
          <cell r="X149" t="str">
            <v>Suffolk</v>
          </cell>
          <cell r="Y149" t="str">
            <v>NR32 4TD</v>
          </cell>
          <cell r="Z149" t="str">
            <v>www.horizonschool.org.uk</v>
          </cell>
          <cell r="AA149">
            <v>1986897107</v>
          </cell>
          <cell r="AB149" t="str">
            <v>'01986897107</v>
          </cell>
          <cell r="AC149" t="str">
            <v>Mrs</v>
          </cell>
          <cell r="AD149" t="str">
            <v>Joanna</v>
          </cell>
          <cell r="AE149" t="str">
            <v>Lawrence</v>
          </cell>
          <cell r="AF149" t="str">
            <v>Mrs Joanna Lawrence</v>
          </cell>
        </row>
        <row r="150">
          <cell r="E150">
            <v>9352014</v>
          </cell>
          <cell r="F150" t="str">
            <v>Red Oak Primary School</v>
          </cell>
          <cell r="G150" t="str">
            <v>Academy sponsor led</v>
          </cell>
          <cell r="H150" t="str">
            <v>Open</v>
          </cell>
          <cell r="I150" t="str">
            <v>New Provision</v>
          </cell>
          <cell r="J150">
            <v>41699</v>
          </cell>
          <cell r="K150" t="str">
            <v>Primary</v>
          </cell>
          <cell r="L150">
            <v>3</v>
          </cell>
          <cell r="M150">
            <v>11</v>
          </cell>
          <cell r="N150" t="str">
            <v>No boarders</v>
          </cell>
          <cell r="O150" t="str">
            <v>Does not have a sixth form</v>
          </cell>
          <cell r="P150" t="str">
            <v>Mixed</v>
          </cell>
          <cell r="Q150" t="str">
            <v>Does not apply</v>
          </cell>
          <cell r="S150">
            <v>10044929</v>
          </cell>
          <cell r="T150" t="str">
            <v>Southwell Road</v>
          </cell>
          <cell r="W150" t="str">
            <v>Lowestoft</v>
          </cell>
          <cell r="X150" t="str">
            <v>Suffolk</v>
          </cell>
          <cell r="Y150" t="str">
            <v>NR33 0RZ</v>
          </cell>
          <cell r="Z150" t="str">
            <v>http://redoakprimaryschool.co.uk</v>
          </cell>
          <cell r="AA150">
            <v>1502573509</v>
          </cell>
          <cell r="AB150" t="str">
            <v>'01502573509</v>
          </cell>
          <cell r="AC150" t="str">
            <v>Mrs</v>
          </cell>
          <cell r="AD150" t="str">
            <v>Heather</v>
          </cell>
          <cell r="AE150" t="str">
            <v>Madsen</v>
          </cell>
          <cell r="AF150" t="str">
            <v>Mrs Heather Madsen</v>
          </cell>
        </row>
        <row r="151">
          <cell r="E151">
            <v>9352016</v>
          </cell>
          <cell r="F151" t="str">
            <v>Trinity Church of England Voluntary Aided Primary School</v>
          </cell>
          <cell r="G151" t="str">
            <v>Voluntary aided school</v>
          </cell>
          <cell r="H151" t="str">
            <v>Open</v>
          </cell>
          <cell r="I151" t="str">
            <v>New Provision</v>
          </cell>
          <cell r="J151">
            <v>41883</v>
          </cell>
          <cell r="K151" t="str">
            <v>Primary</v>
          </cell>
          <cell r="L151">
            <v>4</v>
          </cell>
          <cell r="M151">
            <v>11</v>
          </cell>
          <cell r="N151" t="str">
            <v>No boarders</v>
          </cell>
          <cell r="O151" t="str">
            <v>Does not have a sixth form</v>
          </cell>
          <cell r="P151" t="str">
            <v>Mixed</v>
          </cell>
          <cell r="Q151" t="str">
            <v>Church of England</v>
          </cell>
          <cell r="R151" t="str">
            <v>Not applicable</v>
          </cell>
          <cell r="S151">
            <v>10072288</v>
          </cell>
          <cell r="T151" t="str">
            <v>Lavenham Way</v>
          </cell>
          <cell r="U151" t="str">
            <v>Combs</v>
          </cell>
          <cell r="W151" t="str">
            <v>Stowmarket</v>
          </cell>
          <cell r="X151" t="str">
            <v>Suffolk</v>
          </cell>
          <cell r="Y151" t="str">
            <v>IP14 2BZ</v>
          </cell>
          <cell r="Z151" t="str">
            <v>www.trinityprimaryschool.com/</v>
          </cell>
          <cell r="AA151">
            <v>1449770462</v>
          </cell>
          <cell r="AB151" t="str">
            <v>'01449770462</v>
          </cell>
          <cell r="AC151" t="str">
            <v>Mrs</v>
          </cell>
          <cell r="AD151" t="str">
            <v>Linda</v>
          </cell>
          <cell r="AE151" t="str">
            <v>Curran-Spain</v>
          </cell>
          <cell r="AF151" t="str">
            <v>Mrs Linda Curran-Spain</v>
          </cell>
        </row>
        <row r="152">
          <cell r="E152">
            <v>9354041</v>
          </cell>
          <cell r="F152" t="str">
            <v>Newmarket Academy</v>
          </cell>
          <cell r="G152" t="str">
            <v>Academy sponsor led</v>
          </cell>
          <cell r="H152" t="str">
            <v>Open</v>
          </cell>
          <cell r="I152" t="str">
            <v>New Provision</v>
          </cell>
          <cell r="J152">
            <v>41821</v>
          </cell>
          <cell r="K152" t="str">
            <v>Secondary</v>
          </cell>
          <cell r="L152">
            <v>11</v>
          </cell>
          <cell r="M152">
            <v>16</v>
          </cell>
          <cell r="N152" t="str">
            <v>No boarders</v>
          </cell>
          <cell r="O152" t="str">
            <v>Does not have a sixth form</v>
          </cell>
          <cell r="P152" t="str">
            <v>Mixed</v>
          </cell>
          <cell r="Q152" t="str">
            <v>Does not apply</v>
          </cell>
          <cell r="S152">
            <v>10045441</v>
          </cell>
          <cell r="T152" t="str">
            <v>Exning Road</v>
          </cell>
          <cell r="W152" t="str">
            <v>Newmarket</v>
          </cell>
          <cell r="X152" t="str">
            <v>Suffolk</v>
          </cell>
          <cell r="Y152" t="str">
            <v>CB8 0EB</v>
          </cell>
          <cell r="Z152" t="str">
            <v>http://www.newmarketacademy.co.uk/</v>
          </cell>
          <cell r="AA152">
            <v>1638664412</v>
          </cell>
          <cell r="AB152" t="str">
            <v>'01638664412</v>
          </cell>
          <cell r="AC152" t="str">
            <v>Mr</v>
          </cell>
          <cell r="AD152" t="str">
            <v>Martin</v>
          </cell>
          <cell r="AE152" t="str">
            <v>Witter</v>
          </cell>
          <cell r="AF152" t="str">
            <v>Mr Martin Witter</v>
          </cell>
        </row>
        <row r="153">
          <cell r="E153">
            <v>9352017</v>
          </cell>
          <cell r="F153" t="str">
            <v>Sidegate Primary School</v>
          </cell>
          <cell r="G153" t="str">
            <v>Academy sponsor led</v>
          </cell>
          <cell r="H153" t="str">
            <v>Open</v>
          </cell>
          <cell r="I153" t="str">
            <v>New Provision</v>
          </cell>
          <cell r="J153">
            <v>41760</v>
          </cell>
          <cell r="K153" t="str">
            <v>Primary</v>
          </cell>
          <cell r="L153">
            <v>4</v>
          </cell>
          <cell r="M153">
            <v>11</v>
          </cell>
          <cell r="N153" t="str">
            <v>No boarders</v>
          </cell>
          <cell r="O153" t="str">
            <v>Does not have a sixth form</v>
          </cell>
          <cell r="P153" t="str">
            <v>Mixed</v>
          </cell>
          <cell r="Q153" t="str">
            <v>Does not apply</v>
          </cell>
          <cell r="R153" t="str">
            <v>Non-selective</v>
          </cell>
          <cell r="S153">
            <v>10045893</v>
          </cell>
          <cell r="T153" t="str">
            <v>Sidegate Lane</v>
          </cell>
          <cell r="W153" t="str">
            <v>Ipswich</v>
          </cell>
          <cell r="X153" t="str">
            <v>Suffolk</v>
          </cell>
          <cell r="Y153" t="str">
            <v>IP4 4JD</v>
          </cell>
          <cell r="Z153" t="str">
            <v>www.sidegate.net</v>
          </cell>
          <cell r="AA153">
            <v>1473727319</v>
          </cell>
          <cell r="AB153" t="str">
            <v>'01473727319</v>
          </cell>
          <cell r="AC153" t="str">
            <v>Ms</v>
          </cell>
          <cell r="AD153" t="str">
            <v>Wendy</v>
          </cell>
          <cell r="AE153" t="str">
            <v>James</v>
          </cell>
          <cell r="AF153" t="str">
            <v>Ms Wendy James</v>
          </cell>
        </row>
        <row r="154">
          <cell r="E154">
            <v>9352025</v>
          </cell>
          <cell r="F154" t="str">
            <v>Grove Primary School</v>
          </cell>
          <cell r="G154" t="str">
            <v>Academy sponsor led</v>
          </cell>
          <cell r="H154" t="str">
            <v>Open</v>
          </cell>
          <cell r="I154" t="str">
            <v>New Provision</v>
          </cell>
          <cell r="J154">
            <v>41760</v>
          </cell>
          <cell r="K154" t="str">
            <v>Primary</v>
          </cell>
          <cell r="L154">
            <v>3</v>
          </cell>
          <cell r="M154">
            <v>11</v>
          </cell>
          <cell r="N154" t="str">
            <v>No boarders</v>
          </cell>
          <cell r="O154" t="str">
            <v>Does not have a sixth form</v>
          </cell>
          <cell r="P154" t="str">
            <v>Mixed</v>
          </cell>
          <cell r="Q154" t="str">
            <v>Does not apply</v>
          </cell>
          <cell r="R154" t="str">
            <v>Not applicable</v>
          </cell>
          <cell r="S154">
            <v>10045856</v>
          </cell>
          <cell r="T154" t="str">
            <v>Framfield Road</v>
          </cell>
          <cell r="U154" t="str">
            <v>Carlton Colville</v>
          </cell>
          <cell r="W154" t="str">
            <v>Lowestoft</v>
          </cell>
          <cell r="X154" t="str">
            <v>Suffolk</v>
          </cell>
          <cell r="Y154" t="str">
            <v>NR33 8RQ</v>
          </cell>
          <cell r="Z154" t="str">
            <v>www.groveprimaryschool.org</v>
          </cell>
          <cell r="AA154">
            <v>1502538527</v>
          </cell>
          <cell r="AB154" t="str">
            <v>'01502538527</v>
          </cell>
          <cell r="AC154" t="str">
            <v>Mrs</v>
          </cell>
          <cell r="AD154" t="str">
            <v>Rae</v>
          </cell>
          <cell r="AE154" t="str">
            <v>Aldous</v>
          </cell>
          <cell r="AF154" t="str">
            <v>Mrs Rae Aldous</v>
          </cell>
        </row>
        <row r="155">
          <cell r="E155">
            <v>9352027</v>
          </cell>
          <cell r="F155" t="str">
            <v>Hillside Primary School</v>
          </cell>
          <cell r="G155" t="str">
            <v>Academy sponsor led</v>
          </cell>
          <cell r="H155" t="str">
            <v>Open</v>
          </cell>
          <cell r="I155" t="str">
            <v>New Provision</v>
          </cell>
          <cell r="J155">
            <v>41821</v>
          </cell>
          <cell r="K155" t="str">
            <v>Primary</v>
          </cell>
          <cell r="L155">
            <v>3</v>
          </cell>
          <cell r="M155">
            <v>11</v>
          </cell>
          <cell r="N155" t="str">
            <v>No boarders</v>
          </cell>
          <cell r="O155" t="str">
            <v>Does not have a sixth form</v>
          </cell>
          <cell r="P155" t="str">
            <v>Mixed</v>
          </cell>
          <cell r="Q155" t="str">
            <v>Does not apply</v>
          </cell>
          <cell r="R155" t="str">
            <v>Not applicable</v>
          </cell>
          <cell r="S155">
            <v>10045979</v>
          </cell>
          <cell r="T155" t="str">
            <v>Belstead Avenue</v>
          </cell>
          <cell r="W155" t="str">
            <v>Ipswich</v>
          </cell>
          <cell r="X155" t="str">
            <v>Suffolk</v>
          </cell>
          <cell r="Y155" t="str">
            <v>IP2 8NU</v>
          </cell>
          <cell r="Z155" t="str">
            <v>www.hillsideprimary.co.uk</v>
          </cell>
          <cell r="AA155">
            <v>1473601402</v>
          </cell>
          <cell r="AB155" t="str">
            <v>'01473601402</v>
          </cell>
          <cell r="AC155" t="str">
            <v>Miss</v>
          </cell>
          <cell r="AD155" t="str">
            <v>Tracy</v>
          </cell>
          <cell r="AE155" t="str">
            <v>McKenzie</v>
          </cell>
          <cell r="AF155" t="str">
            <v>Miss Tracy McKenzie</v>
          </cell>
        </row>
        <row r="156">
          <cell r="E156">
            <v>9354042</v>
          </cell>
          <cell r="F156" t="str">
            <v>Sybil Andrews Academy</v>
          </cell>
          <cell r="G156" t="str">
            <v>Academy sponsor led</v>
          </cell>
          <cell r="H156" t="str">
            <v>Open</v>
          </cell>
          <cell r="I156" t="str">
            <v>New Provision</v>
          </cell>
          <cell r="J156">
            <v>42614</v>
          </cell>
          <cell r="K156" t="str">
            <v>Secondary</v>
          </cell>
          <cell r="L156">
            <v>11</v>
          </cell>
          <cell r="M156">
            <v>16</v>
          </cell>
          <cell r="N156" t="str">
            <v>No boarders</v>
          </cell>
          <cell r="O156" t="str">
            <v>Does not have a sixth form</v>
          </cell>
          <cell r="P156" t="str">
            <v>Mixed</v>
          </cell>
          <cell r="Q156" t="str">
            <v>None</v>
          </cell>
          <cell r="R156" t="str">
            <v>Non-selective</v>
          </cell>
          <cell r="S156">
            <v>10058101</v>
          </cell>
          <cell r="T156" t="str">
            <v>Rougham Tower Avenue</v>
          </cell>
          <cell r="W156" t="str">
            <v>Bury St. Edmunds</v>
          </cell>
          <cell r="X156" t="str">
            <v>Suffolk</v>
          </cell>
          <cell r="Y156" t="str">
            <v>IP32 7QB</v>
          </cell>
          <cell r="Z156" t="str">
            <v>www.sybilandrewsacademy.co.uk</v>
          </cell>
          <cell r="AA156">
            <v>1284413400</v>
          </cell>
          <cell r="AB156" t="str">
            <v>'01284413400</v>
          </cell>
          <cell r="AC156" t="str">
            <v>Mr</v>
          </cell>
          <cell r="AD156" t="str">
            <v>Kevin</v>
          </cell>
          <cell r="AE156" t="str">
            <v>Blakey</v>
          </cell>
          <cell r="AF156" t="str">
            <v>Mr Kevin Blakey</v>
          </cell>
        </row>
        <row r="157">
          <cell r="E157">
            <v>9352029</v>
          </cell>
          <cell r="F157" t="str">
            <v>Tollgate Primary School</v>
          </cell>
          <cell r="G157" t="str">
            <v>Academy sponsor led</v>
          </cell>
          <cell r="H157" t="str">
            <v>Open</v>
          </cell>
          <cell r="I157" t="str">
            <v>New Provision</v>
          </cell>
          <cell r="J157">
            <v>41821</v>
          </cell>
          <cell r="K157" t="str">
            <v>Primary</v>
          </cell>
          <cell r="L157">
            <v>3</v>
          </cell>
          <cell r="M157">
            <v>9</v>
          </cell>
          <cell r="N157" t="str">
            <v>No boarders</v>
          </cell>
          <cell r="O157" t="str">
            <v>Does not have a sixth form</v>
          </cell>
          <cell r="P157" t="str">
            <v>Mixed</v>
          </cell>
          <cell r="Q157" t="str">
            <v>Does not apply</v>
          </cell>
          <cell r="R157" t="str">
            <v>Not applicable</v>
          </cell>
          <cell r="S157">
            <v>10046275</v>
          </cell>
          <cell r="T157" t="str">
            <v>Tollgate Lane</v>
          </cell>
          <cell r="W157" t="str">
            <v>Bury St Edmunds</v>
          </cell>
          <cell r="X157" t="str">
            <v>Suffolk</v>
          </cell>
          <cell r="Y157" t="str">
            <v>IP32 6DG</v>
          </cell>
          <cell r="Z157" t="str">
            <v>www.tollgateprimary.org</v>
          </cell>
          <cell r="AA157">
            <v>1284752742</v>
          </cell>
          <cell r="AB157" t="str">
            <v>'01284752742</v>
          </cell>
          <cell r="AC157" t="str">
            <v>Miss</v>
          </cell>
          <cell r="AD157" t="str">
            <v>Hannah</v>
          </cell>
          <cell r="AE157" t="str">
            <v>Brookman</v>
          </cell>
          <cell r="AF157" t="str">
            <v>Miss Hannah Brookman</v>
          </cell>
        </row>
        <row r="158">
          <cell r="E158">
            <v>9352043</v>
          </cell>
          <cell r="F158" t="str">
            <v>Kessingland Church of England Primary Academy</v>
          </cell>
          <cell r="G158" t="str">
            <v>Academy sponsor led</v>
          </cell>
          <cell r="H158" t="str">
            <v>Open</v>
          </cell>
          <cell r="I158" t="str">
            <v>New Provision</v>
          </cell>
          <cell r="J158">
            <v>41883</v>
          </cell>
          <cell r="K158" t="str">
            <v>Primary</v>
          </cell>
          <cell r="L158">
            <v>3</v>
          </cell>
          <cell r="M158">
            <v>11</v>
          </cell>
          <cell r="N158" t="str">
            <v>No boarders</v>
          </cell>
          <cell r="O158" t="str">
            <v>Does not have a sixth form</v>
          </cell>
          <cell r="P158" t="str">
            <v>Mixed</v>
          </cell>
          <cell r="Q158" t="str">
            <v>Church of England</v>
          </cell>
          <cell r="R158" t="str">
            <v>Not applicable</v>
          </cell>
          <cell r="S158">
            <v>10046927</v>
          </cell>
          <cell r="T158" t="str">
            <v>Field Lane</v>
          </cell>
          <cell r="U158" t="str">
            <v>Kessingland</v>
          </cell>
          <cell r="W158" t="str">
            <v>Lowestoft</v>
          </cell>
          <cell r="X158" t="str">
            <v>Suffolk</v>
          </cell>
          <cell r="Y158" t="str">
            <v>NR33 7QA</v>
          </cell>
          <cell r="Z158" t="str">
            <v>www.kessingland.dneat.org/</v>
          </cell>
          <cell r="AA158">
            <v>1502740223</v>
          </cell>
          <cell r="AB158" t="str">
            <v>'01502740223</v>
          </cell>
          <cell r="AC158" t="str">
            <v>Mr</v>
          </cell>
          <cell r="AD158" t="str">
            <v>Adrian</v>
          </cell>
          <cell r="AE158" t="str">
            <v>Crossland</v>
          </cell>
          <cell r="AF158" t="str">
            <v>Mr Adrian Crossland</v>
          </cell>
        </row>
        <row r="159">
          <cell r="E159">
            <v>9354043</v>
          </cell>
          <cell r="F159" t="str">
            <v>Alde Valley Academy</v>
          </cell>
          <cell r="G159" t="str">
            <v>Academy sponsor led</v>
          </cell>
          <cell r="H159" t="str">
            <v>Open</v>
          </cell>
          <cell r="I159" t="str">
            <v>New Provision</v>
          </cell>
          <cell r="J159">
            <v>42005</v>
          </cell>
          <cell r="K159" t="str">
            <v>Secondary</v>
          </cell>
          <cell r="L159">
            <v>11</v>
          </cell>
          <cell r="M159">
            <v>16</v>
          </cell>
          <cell r="N159" t="str">
            <v>No boarders</v>
          </cell>
          <cell r="O159" t="str">
            <v>Does not have a sixth form</v>
          </cell>
          <cell r="P159" t="str">
            <v>Mixed</v>
          </cell>
          <cell r="Q159" t="str">
            <v>Does not apply</v>
          </cell>
          <cell r="R159" t="str">
            <v>Non-selective</v>
          </cell>
          <cell r="S159">
            <v>10047078</v>
          </cell>
          <cell r="T159" t="str">
            <v>Seaward Avenue</v>
          </cell>
          <cell r="W159" t="str">
            <v>Leiston</v>
          </cell>
          <cell r="X159" t="str">
            <v>Suffolk</v>
          </cell>
          <cell r="Y159" t="str">
            <v>IP16 4BG</v>
          </cell>
          <cell r="Z159" t="str">
            <v>http://www.aldevalley.suffolk.sch.uk</v>
          </cell>
          <cell r="AA159">
            <v>1728830570</v>
          </cell>
          <cell r="AB159" t="str">
            <v>'01728830570</v>
          </cell>
          <cell r="AC159" t="str">
            <v>Mr</v>
          </cell>
          <cell r="AD159" t="str">
            <v>Daniel</v>
          </cell>
          <cell r="AE159" t="str">
            <v>Mayhew</v>
          </cell>
          <cell r="AF159" t="str">
            <v>Mr Daniel Mayhew</v>
          </cell>
        </row>
        <row r="160">
          <cell r="E160">
            <v>9352047</v>
          </cell>
          <cell r="F160" t="str">
            <v>Coupals Primary Academy</v>
          </cell>
          <cell r="G160" t="str">
            <v>Academy sponsor led</v>
          </cell>
          <cell r="H160" t="str">
            <v>Open</v>
          </cell>
          <cell r="I160" t="str">
            <v>New Provision</v>
          </cell>
          <cell r="J160">
            <v>42005</v>
          </cell>
          <cell r="K160" t="str">
            <v>Primary</v>
          </cell>
          <cell r="L160">
            <v>4</v>
          </cell>
          <cell r="M160">
            <v>11</v>
          </cell>
          <cell r="N160" t="str">
            <v>No boarders</v>
          </cell>
          <cell r="O160" t="str">
            <v>Does not have a sixth form</v>
          </cell>
          <cell r="P160" t="str">
            <v>Mixed</v>
          </cell>
          <cell r="Q160" t="str">
            <v>Does not apply</v>
          </cell>
          <cell r="R160" t="str">
            <v>Not applicable</v>
          </cell>
          <cell r="S160">
            <v>10047498</v>
          </cell>
          <cell r="T160" t="str">
            <v>Chalkstone Way</v>
          </cell>
          <cell r="W160" t="str">
            <v>Haverhill</v>
          </cell>
          <cell r="X160" t="str">
            <v>Suffolk</v>
          </cell>
          <cell r="Y160" t="str">
            <v>CB9 0LB</v>
          </cell>
          <cell r="Z160" t="str">
            <v>www.coupalsacademy.co.uk/</v>
          </cell>
          <cell r="AA160">
            <v>1440763933</v>
          </cell>
          <cell r="AB160" t="str">
            <v>'01440763933</v>
          </cell>
          <cell r="AD160" t="str">
            <v>Jane</v>
          </cell>
          <cell r="AE160" t="str">
            <v>Sendall</v>
          </cell>
          <cell r="AF160" t="str">
            <v xml:space="preserve"> Jane Sendall</v>
          </cell>
        </row>
        <row r="161">
          <cell r="E161">
            <v>9352048</v>
          </cell>
          <cell r="F161" t="str">
            <v>Castle Hill Infant School</v>
          </cell>
          <cell r="G161" t="str">
            <v>Academy sponsor led</v>
          </cell>
          <cell r="H161" t="str">
            <v>Open</v>
          </cell>
          <cell r="I161" t="str">
            <v>New Provision</v>
          </cell>
          <cell r="J161">
            <v>41974</v>
          </cell>
          <cell r="K161" t="str">
            <v>Primary</v>
          </cell>
          <cell r="L161">
            <v>4</v>
          </cell>
          <cell r="M161">
            <v>7</v>
          </cell>
          <cell r="N161" t="str">
            <v>No boarders</v>
          </cell>
          <cell r="O161" t="str">
            <v>Does not have a sixth form</v>
          </cell>
          <cell r="P161" t="str">
            <v>Mixed</v>
          </cell>
          <cell r="Q161" t="str">
            <v>Does not apply</v>
          </cell>
          <cell r="R161" t="str">
            <v>Not applicable</v>
          </cell>
          <cell r="S161">
            <v>10047499</v>
          </cell>
          <cell r="T161" t="str">
            <v>Dryden Road</v>
          </cell>
          <cell r="W161" t="str">
            <v>Ipswich</v>
          </cell>
          <cell r="X161" t="str">
            <v>Suffolk</v>
          </cell>
          <cell r="Y161" t="str">
            <v>IP1 6QD</v>
          </cell>
          <cell r="Z161" t="str">
            <v>www.castlehillprimary.org.uk</v>
          </cell>
          <cell r="AA161">
            <v>1473741758</v>
          </cell>
          <cell r="AB161" t="str">
            <v>'01473741758</v>
          </cell>
          <cell r="AC161" t="str">
            <v>Mrs</v>
          </cell>
          <cell r="AD161" t="str">
            <v>Jennifer</v>
          </cell>
          <cell r="AE161" t="str">
            <v>Smith</v>
          </cell>
          <cell r="AF161" t="str">
            <v>Mrs Jennifer Smith</v>
          </cell>
        </row>
        <row r="162">
          <cell r="E162">
            <v>9352050</v>
          </cell>
          <cell r="F162" t="str">
            <v>Castle Hill Junior School</v>
          </cell>
          <cell r="G162" t="str">
            <v>Academy sponsor led</v>
          </cell>
          <cell r="H162" t="str">
            <v>Open</v>
          </cell>
          <cell r="I162" t="str">
            <v>New Provision</v>
          </cell>
          <cell r="J162">
            <v>41974</v>
          </cell>
          <cell r="K162" t="str">
            <v>Primary</v>
          </cell>
          <cell r="L162">
            <v>7</v>
          </cell>
          <cell r="M162">
            <v>11</v>
          </cell>
          <cell r="N162" t="str">
            <v>No boarders</v>
          </cell>
          <cell r="O162" t="str">
            <v>Does not have a sixth form</v>
          </cell>
          <cell r="P162" t="str">
            <v>Mixed</v>
          </cell>
          <cell r="Q162" t="str">
            <v>Does not apply</v>
          </cell>
          <cell r="R162" t="str">
            <v>Not applicable</v>
          </cell>
          <cell r="S162">
            <v>10047500</v>
          </cell>
          <cell r="T162" t="str">
            <v>Dryden Road</v>
          </cell>
          <cell r="W162" t="str">
            <v>Ipswich</v>
          </cell>
          <cell r="X162" t="str">
            <v>Suffolk</v>
          </cell>
          <cell r="Y162" t="str">
            <v>IP1 6QD</v>
          </cell>
          <cell r="Z162" t="str">
            <v>www.castlehillprimary.org.uk</v>
          </cell>
          <cell r="AA162">
            <v>1473741758</v>
          </cell>
          <cell r="AB162" t="str">
            <v>'01473741758</v>
          </cell>
          <cell r="AC162" t="str">
            <v>Mrs</v>
          </cell>
          <cell r="AD162" t="str">
            <v>Jennifer</v>
          </cell>
          <cell r="AE162" t="str">
            <v>Smith</v>
          </cell>
          <cell r="AF162" t="str">
            <v>Mrs Jennifer Smith</v>
          </cell>
        </row>
        <row r="163">
          <cell r="E163">
            <v>9352051</v>
          </cell>
          <cell r="F163" t="str">
            <v>Glemsford Primary Academy</v>
          </cell>
          <cell r="G163" t="str">
            <v>Academy sponsor led</v>
          </cell>
          <cell r="H163" t="str">
            <v>Open</v>
          </cell>
          <cell r="I163" t="str">
            <v>New Provision</v>
          </cell>
          <cell r="J163">
            <v>42005</v>
          </cell>
          <cell r="K163" t="str">
            <v>Primary</v>
          </cell>
          <cell r="L163">
            <v>2</v>
          </cell>
          <cell r="M163">
            <v>11</v>
          </cell>
          <cell r="N163" t="str">
            <v>No boarders</v>
          </cell>
          <cell r="O163" t="str">
            <v>Does not have a sixth form</v>
          </cell>
          <cell r="P163" t="str">
            <v>Mixed</v>
          </cell>
          <cell r="Q163" t="str">
            <v>Does not apply</v>
          </cell>
          <cell r="R163" t="str">
            <v>Not applicable</v>
          </cell>
          <cell r="S163">
            <v>10047542</v>
          </cell>
          <cell r="T163" t="str">
            <v>Lion Road</v>
          </cell>
          <cell r="U163" t="str">
            <v>Glemsford</v>
          </cell>
          <cell r="W163" t="str">
            <v>Sudbury</v>
          </cell>
          <cell r="X163" t="str">
            <v>Suffolk</v>
          </cell>
          <cell r="Y163" t="str">
            <v>CO10 7RF</v>
          </cell>
          <cell r="Z163" t="str">
            <v>www.glemsfordprimaryacademy.co.uk</v>
          </cell>
          <cell r="AA163">
            <v>1787283200</v>
          </cell>
          <cell r="AB163" t="str">
            <v>'01787283200</v>
          </cell>
          <cell r="AC163" t="str">
            <v>Mr</v>
          </cell>
          <cell r="AD163" t="str">
            <v>Nicolas</v>
          </cell>
          <cell r="AE163" t="str">
            <v>George</v>
          </cell>
          <cell r="AF163" t="str">
            <v>Mr Nicolas George</v>
          </cell>
        </row>
        <row r="164">
          <cell r="E164">
            <v>9357011</v>
          </cell>
          <cell r="F164" t="str">
            <v>Stone Lodge Academy</v>
          </cell>
          <cell r="G164" t="str">
            <v>Academy special sponsor led</v>
          </cell>
          <cell r="H164" t="str">
            <v>Open</v>
          </cell>
          <cell r="I164" t="str">
            <v>New Provision</v>
          </cell>
          <cell r="J164">
            <v>42036</v>
          </cell>
          <cell r="K164" t="str">
            <v>Not applicable</v>
          </cell>
          <cell r="L164">
            <v>5</v>
          </cell>
          <cell r="M164">
            <v>16</v>
          </cell>
          <cell r="N164" t="str">
            <v>No boarders</v>
          </cell>
          <cell r="O164" t="str">
            <v>Does not have a sixth form</v>
          </cell>
          <cell r="P164" t="str">
            <v>Mixed</v>
          </cell>
          <cell r="Q164" t="str">
            <v>Does not apply</v>
          </cell>
          <cell r="R164" t="str">
            <v>Not applicable</v>
          </cell>
          <cell r="S164">
            <v>10047543</v>
          </cell>
          <cell r="T164" t="str">
            <v>Stone Lodge Lane West</v>
          </cell>
          <cell r="W164" t="str">
            <v>Ipswich</v>
          </cell>
          <cell r="X164" t="str">
            <v>Suffolk</v>
          </cell>
          <cell r="Y164" t="str">
            <v>IP2 9HW</v>
          </cell>
          <cell r="Z164" t="str">
            <v>https://sendat.academy/stonelodge/</v>
          </cell>
          <cell r="AA164">
            <v>1473601175</v>
          </cell>
          <cell r="AB164" t="str">
            <v>'01473601175</v>
          </cell>
          <cell r="AD164" t="str">
            <v>Executive Headteacher Lawrence Chapman</v>
          </cell>
          <cell r="AE164" t="str">
            <v>Head of School Claire Brickley</v>
          </cell>
          <cell r="AF164" t="str">
            <v xml:space="preserve"> Executive Headteacher Lawrence Chapman Head of School Claire Brickley</v>
          </cell>
        </row>
        <row r="165">
          <cell r="E165">
            <v>9352040</v>
          </cell>
          <cell r="F165" t="str">
            <v>Burton End Primary Academy</v>
          </cell>
          <cell r="G165" t="str">
            <v>Academy converter</v>
          </cell>
          <cell r="H165" t="str">
            <v>Open</v>
          </cell>
          <cell r="I165" t="str">
            <v>Academy Converter</v>
          </cell>
          <cell r="J165">
            <v>41944</v>
          </cell>
          <cell r="K165" t="str">
            <v>Primary</v>
          </cell>
          <cell r="L165">
            <v>3</v>
          </cell>
          <cell r="M165">
            <v>11</v>
          </cell>
          <cell r="N165" t="str">
            <v>No boarders</v>
          </cell>
          <cell r="O165" t="str">
            <v>Does not have a sixth form</v>
          </cell>
          <cell r="P165" t="str">
            <v>Mixed</v>
          </cell>
          <cell r="Q165" t="str">
            <v>Does not apply</v>
          </cell>
          <cell r="R165" t="str">
            <v>Not applicable</v>
          </cell>
          <cell r="S165">
            <v>10047883</v>
          </cell>
          <cell r="T165" t="str">
            <v>School Lane</v>
          </cell>
          <cell r="U165" t="str">
            <v>Burton End</v>
          </cell>
          <cell r="W165" t="str">
            <v>Haverhill</v>
          </cell>
          <cell r="X165" t="str">
            <v>Suffolk</v>
          </cell>
          <cell r="Y165" t="str">
            <v>CB9 9DE</v>
          </cell>
          <cell r="Z165" t="str">
            <v>http://www.burtonendschool.co.uk</v>
          </cell>
          <cell r="AA165">
            <v>1440702376</v>
          </cell>
          <cell r="AB165" t="str">
            <v>'01440702376</v>
          </cell>
          <cell r="AC165" t="str">
            <v>Mr</v>
          </cell>
          <cell r="AD165" t="str">
            <v>Graham</v>
          </cell>
          <cell r="AE165" t="str">
            <v>Almond</v>
          </cell>
          <cell r="AF165" t="str">
            <v>Mr Graham Almond</v>
          </cell>
        </row>
        <row r="166">
          <cell r="E166">
            <v>9352073</v>
          </cell>
          <cell r="F166" t="str">
            <v>Easton Primary School</v>
          </cell>
          <cell r="G166" t="str">
            <v>Academy converter</v>
          </cell>
          <cell r="H166" t="str">
            <v>Open</v>
          </cell>
          <cell r="I166" t="str">
            <v>Academy Converter</v>
          </cell>
          <cell r="J166">
            <v>41944</v>
          </cell>
          <cell r="K166" t="str">
            <v>Primary</v>
          </cell>
          <cell r="L166">
            <v>5</v>
          </cell>
          <cell r="M166">
            <v>11</v>
          </cell>
          <cell r="N166" t="str">
            <v>No boarders</v>
          </cell>
          <cell r="O166" t="str">
            <v>Does not have a sixth form</v>
          </cell>
          <cell r="P166" t="str">
            <v>Mixed</v>
          </cell>
          <cell r="Q166" t="str">
            <v>Does not apply</v>
          </cell>
          <cell r="R166" t="str">
            <v>Not applicable</v>
          </cell>
          <cell r="S166">
            <v>10047878</v>
          </cell>
          <cell r="T166" t="str">
            <v>Easton</v>
          </cell>
          <cell r="W166" t="str">
            <v>Woodbridge</v>
          </cell>
          <cell r="X166" t="str">
            <v>Suffolk</v>
          </cell>
          <cell r="Y166" t="str">
            <v>IP13 0ED</v>
          </cell>
          <cell r="Z166" t="str">
            <v>http://www.eastonprimary.org.uk/</v>
          </cell>
          <cell r="AA166">
            <v>1728746387</v>
          </cell>
          <cell r="AB166" t="str">
            <v>'01728746387</v>
          </cell>
          <cell r="AC166" t="str">
            <v>Mr</v>
          </cell>
          <cell r="AD166" t="str">
            <v>James</v>
          </cell>
          <cell r="AE166" t="str">
            <v>Ratcliffe</v>
          </cell>
          <cell r="AF166" t="str">
            <v>Mr James Ratcliffe</v>
          </cell>
        </row>
        <row r="167">
          <cell r="E167">
            <v>9352123</v>
          </cell>
          <cell r="F167" t="str">
            <v>Wickham Market Primary School</v>
          </cell>
          <cell r="G167" t="str">
            <v>Academy converter</v>
          </cell>
          <cell r="H167" t="str">
            <v>Open</v>
          </cell>
          <cell r="I167" t="str">
            <v>Academy Converter</v>
          </cell>
          <cell r="J167">
            <v>41944</v>
          </cell>
          <cell r="K167" t="str">
            <v>Primary</v>
          </cell>
          <cell r="L167">
            <v>3</v>
          </cell>
          <cell r="M167">
            <v>11</v>
          </cell>
          <cell r="N167" t="str">
            <v>No boarders</v>
          </cell>
          <cell r="O167" t="str">
            <v>Does not have a sixth form</v>
          </cell>
          <cell r="P167" t="str">
            <v>Mixed</v>
          </cell>
          <cell r="Q167" t="str">
            <v>None</v>
          </cell>
          <cell r="R167" t="str">
            <v>Not applicable</v>
          </cell>
          <cell r="S167">
            <v>10047881</v>
          </cell>
          <cell r="T167" t="str">
            <v>Dallinghoo Road</v>
          </cell>
          <cell r="U167" t="str">
            <v>Wickham Market</v>
          </cell>
          <cell r="W167" t="str">
            <v>Woodbridge</v>
          </cell>
          <cell r="X167" t="str">
            <v>Suffolk</v>
          </cell>
          <cell r="Y167" t="str">
            <v>IP13 0RP</v>
          </cell>
          <cell r="Z167" t="str">
            <v>www.wickhammarketprimary.org.uk/</v>
          </cell>
          <cell r="AA167">
            <v>1728746405</v>
          </cell>
          <cell r="AB167" t="str">
            <v>'01728746405</v>
          </cell>
          <cell r="AC167" t="str">
            <v>Mrs</v>
          </cell>
          <cell r="AD167" t="str">
            <v>Helen</v>
          </cell>
          <cell r="AE167" t="str">
            <v>Murray</v>
          </cell>
          <cell r="AF167" t="str">
            <v>Mrs Helen Murray</v>
          </cell>
        </row>
        <row r="168">
          <cell r="E168">
            <v>9352091</v>
          </cell>
          <cell r="F168" t="str">
            <v>Leiston Primary School</v>
          </cell>
          <cell r="G168" t="str">
            <v>Academy converter</v>
          </cell>
          <cell r="H168" t="str">
            <v>Open</v>
          </cell>
          <cell r="I168" t="str">
            <v>Academy Converter</v>
          </cell>
          <cell r="J168">
            <v>41944</v>
          </cell>
          <cell r="K168" t="str">
            <v>Primary</v>
          </cell>
          <cell r="L168">
            <v>3</v>
          </cell>
          <cell r="M168">
            <v>11</v>
          </cell>
          <cell r="N168" t="str">
            <v>No boarders</v>
          </cell>
          <cell r="O168" t="str">
            <v>Does not have a sixth form</v>
          </cell>
          <cell r="P168" t="str">
            <v>Mixed</v>
          </cell>
          <cell r="Q168" t="str">
            <v>Does not apply</v>
          </cell>
          <cell r="R168" t="str">
            <v>Not applicable</v>
          </cell>
          <cell r="S168">
            <v>10047906</v>
          </cell>
          <cell r="T168" t="str">
            <v>King George's Avenue</v>
          </cell>
          <cell r="W168" t="str">
            <v>Leiston</v>
          </cell>
          <cell r="X168" t="str">
            <v>Suffolk</v>
          </cell>
          <cell r="Y168" t="str">
            <v>IP16 4JQ</v>
          </cell>
          <cell r="Z168" t="str">
            <v>www.leistonprimary.org.uk</v>
          </cell>
          <cell r="AA168">
            <v>1728830745</v>
          </cell>
          <cell r="AB168" t="str">
            <v>'01728830745</v>
          </cell>
          <cell r="AC168" t="str">
            <v>Mrs</v>
          </cell>
          <cell r="AD168" t="str">
            <v>Melissa</v>
          </cell>
          <cell r="AE168" t="str">
            <v>Geater</v>
          </cell>
          <cell r="AF168" t="str">
            <v>Mrs Melissa Geater</v>
          </cell>
        </row>
        <row r="169">
          <cell r="E169">
            <v>9352159</v>
          </cell>
          <cell r="F169" t="str">
            <v>Cliff Lane Primary School</v>
          </cell>
          <cell r="G169" t="str">
            <v>Academy converter</v>
          </cell>
          <cell r="H169" t="str">
            <v>Open</v>
          </cell>
          <cell r="I169" t="str">
            <v>Academy Converter</v>
          </cell>
          <cell r="J169">
            <v>41974</v>
          </cell>
          <cell r="K169" t="str">
            <v>Primary</v>
          </cell>
          <cell r="L169">
            <v>3</v>
          </cell>
          <cell r="M169">
            <v>11</v>
          </cell>
          <cell r="N169" t="str">
            <v>No boarders</v>
          </cell>
          <cell r="O169" t="str">
            <v>Does not have a sixth form</v>
          </cell>
          <cell r="P169" t="str">
            <v>Mixed</v>
          </cell>
          <cell r="Q169" t="str">
            <v>Does not apply</v>
          </cell>
          <cell r="R169" t="str">
            <v>Not applicable</v>
          </cell>
          <cell r="S169">
            <v>10047958</v>
          </cell>
          <cell r="T169" t="str">
            <v>Cliff Lane</v>
          </cell>
          <cell r="W169" t="str">
            <v>Ipswich</v>
          </cell>
          <cell r="X169" t="str">
            <v>Suffolk</v>
          </cell>
          <cell r="Y169" t="str">
            <v>IP3 0PJ</v>
          </cell>
          <cell r="Z169" t="str">
            <v>www.clifflaneprimary.co.uk</v>
          </cell>
          <cell r="AA169">
            <v>1473251604</v>
          </cell>
          <cell r="AB169" t="str">
            <v>'01473251604</v>
          </cell>
          <cell r="AC169" t="str">
            <v>Mrs</v>
          </cell>
          <cell r="AD169" t="str">
            <v>Carrie</v>
          </cell>
          <cell r="AE169" t="str">
            <v>Broom</v>
          </cell>
          <cell r="AF169" t="str">
            <v>Mrs Carrie Broom</v>
          </cell>
        </row>
        <row r="170">
          <cell r="E170">
            <v>9354019</v>
          </cell>
          <cell r="F170" t="str">
            <v>Thomas Gainsborough School</v>
          </cell>
          <cell r="G170" t="str">
            <v>Academy converter</v>
          </cell>
          <cell r="H170" t="str">
            <v>Open</v>
          </cell>
          <cell r="I170" t="str">
            <v>Academy Converter</v>
          </cell>
          <cell r="J170">
            <v>42005</v>
          </cell>
          <cell r="K170" t="str">
            <v>Secondary</v>
          </cell>
          <cell r="L170">
            <v>11</v>
          </cell>
          <cell r="M170">
            <v>18</v>
          </cell>
          <cell r="N170" t="str">
            <v>No boarders</v>
          </cell>
          <cell r="O170" t="str">
            <v>Has a sixth form</v>
          </cell>
          <cell r="P170" t="str">
            <v>Mixed</v>
          </cell>
          <cell r="Q170" t="str">
            <v>None</v>
          </cell>
          <cell r="R170" t="str">
            <v>Non-selective</v>
          </cell>
          <cell r="S170">
            <v>10048343</v>
          </cell>
          <cell r="T170" t="str">
            <v>Wells Hall Road</v>
          </cell>
          <cell r="U170" t="str">
            <v>Great Cornard</v>
          </cell>
          <cell r="W170" t="str">
            <v>Sudbury</v>
          </cell>
          <cell r="X170" t="str">
            <v>Suffolk</v>
          </cell>
          <cell r="Y170" t="str">
            <v>CO10 0NH</v>
          </cell>
          <cell r="Z170" t="str">
            <v>http://tgschool.net/</v>
          </cell>
          <cell r="AA170">
            <v>1787375232</v>
          </cell>
          <cell r="AB170" t="str">
            <v>'01787375232</v>
          </cell>
          <cell r="AC170" t="str">
            <v>Mrs</v>
          </cell>
          <cell r="AD170" t="str">
            <v>Helen</v>
          </cell>
          <cell r="AE170" t="str">
            <v>Yapp</v>
          </cell>
          <cell r="AF170" t="str">
            <v>Mrs Helen Yapp</v>
          </cell>
        </row>
        <row r="171">
          <cell r="E171">
            <v>9352145</v>
          </cell>
          <cell r="F171" t="str">
            <v>Pakefield Primary School</v>
          </cell>
          <cell r="G171" t="str">
            <v>Academy converter</v>
          </cell>
          <cell r="H171" t="str">
            <v>Open</v>
          </cell>
          <cell r="I171" t="str">
            <v>Academy Converter</v>
          </cell>
          <cell r="J171">
            <v>42005</v>
          </cell>
          <cell r="K171" t="str">
            <v>Primary</v>
          </cell>
          <cell r="L171">
            <v>3</v>
          </cell>
          <cell r="M171">
            <v>11</v>
          </cell>
          <cell r="N171" t="str">
            <v>No boarders</v>
          </cell>
          <cell r="O171" t="str">
            <v>Does not have a sixth form</v>
          </cell>
          <cell r="P171" t="str">
            <v>Mixed</v>
          </cell>
          <cell r="Q171" t="str">
            <v>Does not apply</v>
          </cell>
          <cell r="R171" t="str">
            <v>Not applicable</v>
          </cell>
          <cell r="S171">
            <v>10048344</v>
          </cell>
          <cell r="T171" t="str">
            <v>London Road</v>
          </cell>
          <cell r="U171" t="str">
            <v>Pakefield</v>
          </cell>
          <cell r="W171" t="str">
            <v>Lowestoft</v>
          </cell>
          <cell r="X171" t="str">
            <v>Suffolk</v>
          </cell>
          <cell r="Y171" t="str">
            <v>NR33 7AQ</v>
          </cell>
          <cell r="Z171" t="str">
            <v>www.pakefieldprimaryschool.org.uk/</v>
          </cell>
          <cell r="AA171">
            <v>1502574032</v>
          </cell>
          <cell r="AB171" t="str">
            <v>'01502574032</v>
          </cell>
          <cell r="AC171" t="str">
            <v>Mr</v>
          </cell>
          <cell r="AD171" t="str">
            <v>Martyn</v>
          </cell>
          <cell r="AE171" t="str">
            <v>Payne</v>
          </cell>
          <cell r="AF171" t="str">
            <v>Mr Martyn Payne</v>
          </cell>
        </row>
        <row r="172">
          <cell r="E172">
            <v>9352052</v>
          </cell>
          <cell r="F172" t="str">
            <v>Reydon Primary School</v>
          </cell>
          <cell r="G172" t="str">
            <v>Academy sponsor led</v>
          </cell>
          <cell r="H172" t="str">
            <v>Open</v>
          </cell>
          <cell r="I172" t="str">
            <v>New Provision</v>
          </cell>
          <cell r="J172">
            <v>42064</v>
          </cell>
          <cell r="K172" t="str">
            <v>Primary</v>
          </cell>
          <cell r="L172">
            <v>3</v>
          </cell>
          <cell r="M172">
            <v>11</v>
          </cell>
          <cell r="N172" t="str">
            <v>No boarders</v>
          </cell>
          <cell r="O172" t="str">
            <v>Does not have a sixth form</v>
          </cell>
          <cell r="P172" t="str">
            <v>Mixed</v>
          </cell>
          <cell r="Q172" t="str">
            <v>Does not apply</v>
          </cell>
          <cell r="R172" t="str">
            <v>Not applicable</v>
          </cell>
          <cell r="S172">
            <v>10048640</v>
          </cell>
          <cell r="T172" t="str">
            <v>Jermyns Road</v>
          </cell>
          <cell r="U172" t="str">
            <v>Reydon</v>
          </cell>
          <cell r="W172" t="str">
            <v>Southwold</v>
          </cell>
          <cell r="X172" t="str">
            <v>Suffolk</v>
          </cell>
          <cell r="Y172" t="str">
            <v>IP18 6QB</v>
          </cell>
          <cell r="Z172" t="str">
            <v>www.reydonprimary.org/</v>
          </cell>
          <cell r="AA172">
            <v>1502723084</v>
          </cell>
          <cell r="AB172" t="str">
            <v>'01502723084</v>
          </cell>
          <cell r="AC172" t="str">
            <v>Mr</v>
          </cell>
          <cell r="AD172" t="str">
            <v>Martyn</v>
          </cell>
          <cell r="AE172" t="str">
            <v>Payne</v>
          </cell>
          <cell r="AF172" t="str">
            <v>Mr Martyn Payne</v>
          </cell>
        </row>
        <row r="173">
          <cell r="E173">
            <v>9352053</v>
          </cell>
          <cell r="F173" t="str">
            <v>Dell Primary School</v>
          </cell>
          <cell r="G173" t="str">
            <v>Academy sponsor led</v>
          </cell>
          <cell r="H173" t="str">
            <v>Open</v>
          </cell>
          <cell r="I173" t="str">
            <v>New Provision</v>
          </cell>
          <cell r="J173">
            <v>42309</v>
          </cell>
          <cell r="K173" t="str">
            <v>Primary</v>
          </cell>
          <cell r="L173">
            <v>3</v>
          </cell>
          <cell r="M173">
            <v>11</v>
          </cell>
          <cell r="N173" t="str">
            <v>No boarders</v>
          </cell>
          <cell r="O173" t="str">
            <v>Does not have a sixth form</v>
          </cell>
          <cell r="P173" t="str">
            <v>Mixed</v>
          </cell>
          <cell r="Q173" t="str">
            <v>Does not apply</v>
          </cell>
          <cell r="R173" t="str">
            <v>Not applicable</v>
          </cell>
          <cell r="S173">
            <v>10048641</v>
          </cell>
          <cell r="T173" t="str">
            <v>Dell Road</v>
          </cell>
          <cell r="U173" t="str">
            <v>Oulton Broad</v>
          </cell>
          <cell r="W173" t="str">
            <v>Lowestoft</v>
          </cell>
          <cell r="X173" t="str">
            <v>Suffolk</v>
          </cell>
          <cell r="Y173" t="str">
            <v>NR33 9NU</v>
          </cell>
          <cell r="Z173" t="str">
            <v>www.dellprimaryschool.co.uk</v>
          </cell>
          <cell r="AA173">
            <v>1502565956</v>
          </cell>
          <cell r="AB173" t="str">
            <v>'01502565956</v>
          </cell>
          <cell r="AC173" t="str">
            <v>Miss</v>
          </cell>
          <cell r="AD173" t="str">
            <v>Adele</v>
          </cell>
          <cell r="AE173" t="str">
            <v>Sinclair</v>
          </cell>
          <cell r="AF173" t="str">
            <v>Miss Adele Sinclair</v>
          </cell>
        </row>
        <row r="174">
          <cell r="E174">
            <v>9352158</v>
          </cell>
          <cell r="F174" t="str">
            <v>St Helen's Primary School</v>
          </cell>
          <cell r="G174" t="str">
            <v>Academy converter</v>
          </cell>
          <cell r="H174" t="str">
            <v>Open</v>
          </cell>
          <cell r="I174" t="str">
            <v>Academy Converter</v>
          </cell>
          <cell r="J174">
            <v>42064</v>
          </cell>
          <cell r="K174" t="str">
            <v>Primary</v>
          </cell>
          <cell r="L174">
            <v>3</v>
          </cell>
          <cell r="M174">
            <v>11</v>
          </cell>
          <cell r="N174" t="str">
            <v>No boarders</v>
          </cell>
          <cell r="O174" t="str">
            <v>Does not have a sixth form</v>
          </cell>
          <cell r="P174" t="str">
            <v>Mixed</v>
          </cell>
          <cell r="Q174" t="str">
            <v>Does not apply</v>
          </cell>
          <cell r="R174" t="str">
            <v>Non-selective</v>
          </cell>
          <cell r="S174">
            <v>10048992</v>
          </cell>
          <cell r="T174" t="str">
            <v>Woodbridge Road</v>
          </cell>
          <cell r="W174" t="str">
            <v>Ipswich</v>
          </cell>
          <cell r="X174" t="str">
            <v>Suffolk</v>
          </cell>
          <cell r="Y174" t="str">
            <v>IP4 2LT</v>
          </cell>
          <cell r="Z174" t="str">
            <v>www.sthelensprimary.net</v>
          </cell>
          <cell r="AA174">
            <v>1473251333</v>
          </cell>
          <cell r="AB174" t="str">
            <v>'01473251333</v>
          </cell>
          <cell r="AC174" t="str">
            <v>Mrs</v>
          </cell>
          <cell r="AD174" t="str">
            <v>Kate</v>
          </cell>
          <cell r="AE174" t="str">
            <v>Hodgetts</v>
          </cell>
          <cell r="AF174" t="str">
            <v>Mrs Kate Hodgetts</v>
          </cell>
        </row>
        <row r="175">
          <cell r="E175">
            <v>9353344</v>
          </cell>
          <cell r="F175" t="str">
            <v>The Oaks Primary School</v>
          </cell>
          <cell r="G175" t="str">
            <v>Academy converter</v>
          </cell>
          <cell r="H175" t="str">
            <v>Open</v>
          </cell>
          <cell r="I175" t="str">
            <v>Academy Converter</v>
          </cell>
          <cell r="J175">
            <v>42064</v>
          </cell>
          <cell r="K175" t="str">
            <v>Primary</v>
          </cell>
          <cell r="L175">
            <v>3</v>
          </cell>
          <cell r="M175">
            <v>11</v>
          </cell>
          <cell r="N175" t="str">
            <v>No boarders</v>
          </cell>
          <cell r="O175" t="str">
            <v>Does not have a sixth form</v>
          </cell>
          <cell r="P175" t="str">
            <v>Mixed</v>
          </cell>
          <cell r="Q175" t="str">
            <v>Does not apply</v>
          </cell>
          <cell r="R175" t="str">
            <v>Not applicable</v>
          </cell>
          <cell r="S175">
            <v>10048973</v>
          </cell>
          <cell r="T175" t="str">
            <v>Aster Road</v>
          </cell>
          <cell r="W175" t="str">
            <v>Ipswich</v>
          </cell>
          <cell r="X175" t="str">
            <v>Suffolk</v>
          </cell>
          <cell r="Y175" t="str">
            <v>IP2 0NR</v>
          </cell>
          <cell r="Z175" t="str">
            <v>http://www.theoaksprimary.co.uk/</v>
          </cell>
          <cell r="AA175">
            <v>1473684994</v>
          </cell>
          <cell r="AB175" t="str">
            <v>'01473684994</v>
          </cell>
          <cell r="AC175" t="str">
            <v>Mr</v>
          </cell>
          <cell r="AD175" t="str">
            <v>Jeremy Pentreath and</v>
          </cell>
          <cell r="AE175" t="str">
            <v>Mr Philip Palmer</v>
          </cell>
          <cell r="AF175" t="str">
            <v>Mr Jeremy Pentreath and Mr Philip Palmer</v>
          </cell>
        </row>
        <row r="176">
          <cell r="E176">
            <v>9352927</v>
          </cell>
          <cell r="F176" t="str">
            <v>The Beeches Community Primary School</v>
          </cell>
          <cell r="G176" t="str">
            <v>Academy converter</v>
          </cell>
          <cell r="H176" t="str">
            <v>Open</v>
          </cell>
          <cell r="I176" t="str">
            <v>Academy Converter</v>
          </cell>
          <cell r="J176">
            <v>42064</v>
          </cell>
          <cell r="K176" t="str">
            <v>Primary</v>
          </cell>
          <cell r="L176">
            <v>2</v>
          </cell>
          <cell r="M176">
            <v>11</v>
          </cell>
          <cell r="N176" t="str">
            <v>No boarders</v>
          </cell>
          <cell r="O176" t="str">
            <v>Does not have a sixth form</v>
          </cell>
          <cell r="P176" t="str">
            <v>Mixed</v>
          </cell>
          <cell r="Q176" t="str">
            <v>Does not apply</v>
          </cell>
          <cell r="R176" t="str">
            <v>Not applicable</v>
          </cell>
          <cell r="S176">
            <v>10048966</v>
          </cell>
          <cell r="T176" t="str">
            <v>Shakespeare Road</v>
          </cell>
          <cell r="W176" t="str">
            <v>Ipswich</v>
          </cell>
          <cell r="X176" t="str">
            <v>Suffolk</v>
          </cell>
          <cell r="Y176" t="str">
            <v>IP1 6ET</v>
          </cell>
          <cell r="Z176" t="str">
            <v>https://www.beechescps.org.uk/</v>
          </cell>
          <cell r="AA176">
            <v>1473741225</v>
          </cell>
          <cell r="AB176" t="str">
            <v>'01473741225</v>
          </cell>
          <cell r="AC176" t="str">
            <v>Mr</v>
          </cell>
          <cell r="AD176" t="str">
            <v>Stephen</v>
          </cell>
          <cell r="AE176" t="str">
            <v>Capper</v>
          </cell>
          <cell r="AF176" t="str">
            <v>Mr Stephen Capper</v>
          </cell>
        </row>
        <row r="177">
          <cell r="E177">
            <v>9352056</v>
          </cell>
          <cell r="F177" t="str">
            <v>Phoenix St Peter Academy</v>
          </cell>
          <cell r="G177" t="str">
            <v>Academy sponsor led</v>
          </cell>
          <cell r="H177" t="str">
            <v>Open</v>
          </cell>
          <cell r="I177" t="str">
            <v>New Provision</v>
          </cell>
          <cell r="J177">
            <v>42217</v>
          </cell>
          <cell r="K177" t="str">
            <v>Primary</v>
          </cell>
          <cell r="L177">
            <v>3</v>
          </cell>
          <cell r="M177">
            <v>11</v>
          </cell>
          <cell r="N177" t="str">
            <v>No boarders</v>
          </cell>
          <cell r="O177" t="str">
            <v>Does not have a sixth form</v>
          </cell>
          <cell r="P177" t="str">
            <v>Mixed</v>
          </cell>
          <cell r="Q177" t="str">
            <v>Does not apply</v>
          </cell>
          <cell r="R177" t="str">
            <v>Not applicable</v>
          </cell>
          <cell r="S177">
            <v>10049499</v>
          </cell>
          <cell r="T177" t="str">
            <v>Enstone Road</v>
          </cell>
          <cell r="W177" t="str">
            <v>Lowestoft, Suffolk</v>
          </cell>
          <cell r="X177" t="str">
            <v>Suffolk</v>
          </cell>
          <cell r="Y177" t="str">
            <v>NR33 0NE</v>
          </cell>
          <cell r="Z177" t="str">
            <v>www.phoenixstpeter.co.uk</v>
          </cell>
          <cell r="AA177">
            <v>1502574586</v>
          </cell>
          <cell r="AB177" t="str">
            <v>'01502574586</v>
          </cell>
          <cell r="AC177" t="str">
            <v>Mr</v>
          </cell>
          <cell r="AD177" t="str">
            <v>Matthew</v>
          </cell>
          <cell r="AE177" t="str">
            <v>Jordan</v>
          </cell>
          <cell r="AF177" t="str">
            <v>Mr Matthew Jordan</v>
          </cell>
        </row>
        <row r="178">
          <cell r="E178">
            <v>9352057</v>
          </cell>
          <cell r="F178" t="str">
            <v>St Margaret's Primary Academy</v>
          </cell>
          <cell r="G178" t="str">
            <v>Academy sponsor led</v>
          </cell>
          <cell r="H178" t="str">
            <v>Open</v>
          </cell>
          <cell r="I178" t="str">
            <v>New Provision</v>
          </cell>
          <cell r="J178">
            <v>42186</v>
          </cell>
          <cell r="K178" t="str">
            <v>Primary</v>
          </cell>
          <cell r="L178">
            <v>3</v>
          </cell>
          <cell r="M178">
            <v>11</v>
          </cell>
          <cell r="N178" t="str">
            <v>No boarders</v>
          </cell>
          <cell r="O178" t="str">
            <v>Does not have a sixth form</v>
          </cell>
          <cell r="P178" t="str">
            <v>Mixed</v>
          </cell>
          <cell r="Q178" t="str">
            <v>Does not apply</v>
          </cell>
          <cell r="R178" t="str">
            <v>Not applicable</v>
          </cell>
          <cell r="S178">
            <v>10049500</v>
          </cell>
          <cell r="T178" t="str">
            <v>Church Road</v>
          </cell>
          <cell r="W178" t="str">
            <v>Lowestoft</v>
          </cell>
          <cell r="X178" t="str">
            <v>Suffolk</v>
          </cell>
          <cell r="Y178" t="str">
            <v>NR32 4JF</v>
          </cell>
          <cell r="Z178" t="str">
            <v>http://www.st-margarets.suffolk.sch.uk/</v>
          </cell>
          <cell r="AA178">
            <v>1502530130</v>
          </cell>
          <cell r="AB178" t="str">
            <v>'01502530130</v>
          </cell>
          <cell r="AC178" t="str">
            <v>Miss</v>
          </cell>
          <cell r="AD178" t="str">
            <v>Zara</v>
          </cell>
          <cell r="AE178" t="str">
            <v>Lambert</v>
          </cell>
          <cell r="AF178" t="str">
            <v>Miss Zara Lambert</v>
          </cell>
        </row>
        <row r="179">
          <cell r="E179">
            <v>9352059</v>
          </cell>
          <cell r="F179" t="str">
            <v>Sprites Primary Academy</v>
          </cell>
          <cell r="G179" t="str">
            <v>Academy sponsor led</v>
          </cell>
          <cell r="H179" t="str">
            <v>Open</v>
          </cell>
          <cell r="I179" t="str">
            <v>New Provision</v>
          </cell>
          <cell r="J179">
            <v>42186</v>
          </cell>
          <cell r="K179" t="str">
            <v>Primary</v>
          </cell>
          <cell r="L179">
            <v>4</v>
          </cell>
          <cell r="M179">
            <v>11</v>
          </cell>
          <cell r="N179" t="str">
            <v>No boarders</v>
          </cell>
          <cell r="O179" t="str">
            <v>Does not have a sixth form</v>
          </cell>
          <cell r="P179" t="str">
            <v>Mixed</v>
          </cell>
          <cell r="Q179" t="str">
            <v>Does not apply</v>
          </cell>
          <cell r="R179" t="str">
            <v>Not applicable</v>
          </cell>
          <cell r="S179">
            <v>10049501</v>
          </cell>
          <cell r="T179" t="str">
            <v>Stonechat Road</v>
          </cell>
          <cell r="W179" t="str">
            <v>Ipswich</v>
          </cell>
          <cell r="X179" t="str">
            <v>Suffolk</v>
          </cell>
          <cell r="Y179" t="str">
            <v>IP2 0SA</v>
          </cell>
          <cell r="Z179" t="str">
            <v>http://spritesacademy.org/</v>
          </cell>
          <cell r="AA179">
            <v>1473685040</v>
          </cell>
          <cell r="AB179" t="str">
            <v>'01473685040</v>
          </cell>
          <cell r="AC179" t="str">
            <v>Mr</v>
          </cell>
          <cell r="AD179" t="str">
            <v>Motiur</v>
          </cell>
          <cell r="AE179" t="str">
            <v>Rahman</v>
          </cell>
          <cell r="AF179" t="str">
            <v>Mr Motiur Rahman</v>
          </cell>
        </row>
        <row r="180">
          <cell r="E180">
            <v>9352065</v>
          </cell>
          <cell r="F180" t="str">
            <v>Northfield St Nicholas Primary Academy</v>
          </cell>
          <cell r="G180" t="str">
            <v>Academy sponsor led</v>
          </cell>
          <cell r="H180" t="str">
            <v>Open</v>
          </cell>
          <cell r="I180" t="str">
            <v>New Provision</v>
          </cell>
          <cell r="J180">
            <v>42186</v>
          </cell>
          <cell r="K180" t="str">
            <v>Primary</v>
          </cell>
          <cell r="L180">
            <v>3</v>
          </cell>
          <cell r="M180">
            <v>11</v>
          </cell>
          <cell r="N180" t="str">
            <v>No boarders</v>
          </cell>
          <cell r="O180" t="str">
            <v>Does not have a sixth form</v>
          </cell>
          <cell r="P180" t="str">
            <v>Mixed</v>
          </cell>
          <cell r="Q180" t="str">
            <v>Does not apply</v>
          </cell>
          <cell r="R180" t="str">
            <v>Not applicable</v>
          </cell>
          <cell r="S180">
            <v>10049651</v>
          </cell>
          <cell r="T180" t="str">
            <v>St Margaret's Road</v>
          </cell>
          <cell r="W180" t="str">
            <v>Lowestoft</v>
          </cell>
          <cell r="X180" t="str">
            <v>Suffolk</v>
          </cell>
          <cell r="Y180" t="str">
            <v>NR32 4HN</v>
          </cell>
          <cell r="Z180" t="str">
            <v>http://www.nsnacademy.com/</v>
          </cell>
          <cell r="AA180">
            <v>1502563528</v>
          </cell>
          <cell r="AB180" t="str">
            <v>'01502563528</v>
          </cell>
          <cell r="AC180" t="str">
            <v>Mr</v>
          </cell>
          <cell r="AD180" t="str">
            <v>Iain</v>
          </cell>
          <cell r="AE180" t="str">
            <v>Owens</v>
          </cell>
          <cell r="AF180" t="str">
            <v>Mr Iain Owens</v>
          </cell>
        </row>
        <row r="181">
          <cell r="E181">
            <v>9352078</v>
          </cell>
          <cell r="F181" t="str">
            <v>Beccles Primary Academy</v>
          </cell>
          <cell r="G181" t="str">
            <v>Academy sponsor led</v>
          </cell>
          <cell r="H181" t="str">
            <v>Open</v>
          </cell>
          <cell r="I181" t="str">
            <v>New Provision</v>
          </cell>
          <cell r="J181">
            <v>42186</v>
          </cell>
          <cell r="K181" t="str">
            <v>Primary</v>
          </cell>
          <cell r="L181">
            <v>3</v>
          </cell>
          <cell r="M181">
            <v>11</v>
          </cell>
          <cell r="N181" t="str">
            <v>No boarders</v>
          </cell>
          <cell r="O181" t="str">
            <v>Does not have a sixth form</v>
          </cell>
          <cell r="P181" t="str">
            <v>Mixed</v>
          </cell>
          <cell r="Q181" t="str">
            <v>Does not apply</v>
          </cell>
          <cell r="R181" t="str">
            <v>Not applicable</v>
          </cell>
          <cell r="S181">
            <v>10049650</v>
          </cell>
          <cell r="T181" t="str">
            <v>Ellough Road</v>
          </cell>
          <cell r="W181" t="str">
            <v>Beccles</v>
          </cell>
          <cell r="X181" t="str">
            <v>Suffolk</v>
          </cell>
          <cell r="Y181" t="str">
            <v>NR34 7AB</v>
          </cell>
          <cell r="Z181" t="str">
            <v>www.becclesacademy.org</v>
          </cell>
          <cell r="AA181">
            <v>1502713281</v>
          </cell>
          <cell r="AB181" t="str">
            <v>'01502713281</v>
          </cell>
          <cell r="AC181" t="str">
            <v>Mrs</v>
          </cell>
          <cell r="AD181" t="str">
            <v>Heather</v>
          </cell>
          <cell r="AE181" t="str">
            <v>Thorne</v>
          </cell>
          <cell r="AF181" t="str">
            <v>Mrs Heather Thorne</v>
          </cell>
        </row>
        <row r="182">
          <cell r="E182">
            <v>9352090</v>
          </cell>
          <cell r="F182" t="str">
            <v>Martlesham Primary Academy</v>
          </cell>
          <cell r="G182" t="str">
            <v>Academy sponsor led</v>
          </cell>
          <cell r="H182" t="str">
            <v>Open</v>
          </cell>
          <cell r="I182" t="str">
            <v>New Provision</v>
          </cell>
          <cell r="J182">
            <v>42461</v>
          </cell>
          <cell r="K182" t="str">
            <v>Primary</v>
          </cell>
          <cell r="L182">
            <v>4</v>
          </cell>
          <cell r="M182">
            <v>11</v>
          </cell>
          <cell r="N182" t="str">
            <v>No boarders</v>
          </cell>
          <cell r="O182" t="str">
            <v>Does not have a sixth form</v>
          </cell>
          <cell r="P182" t="str">
            <v>Mixed</v>
          </cell>
          <cell r="Q182" t="str">
            <v>Does not apply</v>
          </cell>
          <cell r="R182" t="str">
            <v>Not applicable</v>
          </cell>
          <cell r="S182">
            <v>10049660</v>
          </cell>
          <cell r="T182" t="str">
            <v>Black Tiles Lane</v>
          </cell>
          <cell r="U182" t="str">
            <v>Martlesham</v>
          </cell>
          <cell r="W182" t="str">
            <v>Woodbridge</v>
          </cell>
          <cell r="X182" t="str">
            <v>Suffolk</v>
          </cell>
          <cell r="Y182" t="str">
            <v>IP12 4SS</v>
          </cell>
          <cell r="Z182" t="str">
            <v>www.martleshamacademy.org</v>
          </cell>
          <cell r="AA182">
            <v>1473624409</v>
          </cell>
          <cell r="AB182" t="str">
            <v>'01473624409</v>
          </cell>
          <cell r="AC182" t="str">
            <v>Miss</v>
          </cell>
          <cell r="AD182" t="str">
            <v>Emma</v>
          </cell>
          <cell r="AE182" t="str">
            <v>Churchman</v>
          </cell>
          <cell r="AF182" t="str">
            <v>Miss Emma Churchman</v>
          </cell>
        </row>
        <row r="183">
          <cell r="E183">
            <v>9352093</v>
          </cell>
          <cell r="F183" t="str">
            <v>St Christopher's CEVCP School</v>
          </cell>
          <cell r="G183" t="str">
            <v>Academy sponsor led</v>
          </cell>
          <cell r="H183" t="str">
            <v>Open</v>
          </cell>
          <cell r="I183" t="str">
            <v>New Provision</v>
          </cell>
          <cell r="J183">
            <v>42675</v>
          </cell>
          <cell r="K183" t="str">
            <v>Primary</v>
          </cell>
          <cell r="L183">
            <v>4</v>
          </cell>
          <cell r="M183">
            <v>11</v>
          </cell>
          <cell r="N183" t="str">
            <v>No boarders</v>
          </cell>
          <cell r="O183" t="str">
            <v>Does not have a sixth form</v>
          </cell>
          <cell r="P183" t="str">
            <v>Mixed</v>
          </cell>
          <cell r="Q183" t="str">
            <v>Church of England</v>
          </cell>
          <cell r="R183" t="str">
            <v>Not applicable</v>
          </cell>
          <cell r="S183">
            <v>10049658</v>
          </cell>
          <cell r="T183" t="str">
            <v>St Christopher's Cevcp School, Bellflower Crescent</v>
          </cell>
          <cell r="U183" t="str">
            <v>Red Lodge</v>
          </cell>
          <cell r="V183" t="str">
            <v>Bellflower Crescent</v>
          </cell>
          <cell r="W183" t="str">
            <v>Bury St Edmunds</v>
          </cell>
          <cell r="X183" t="str">
            <v>Suffolk</v>
          </cell>
          <cell r="Y183" t="str">
            <v>IP28 8XQ</v>
          </cell>
          <cell r="AA183">
            <v>1638750342</v>
          </cell>
          <cell r="AB183" t="str">
            <v>'01638750342</v>
          </cell>
          <cell r="AC183" t="str">
            <v>Mrs</v>
          </cell>
          <cell r="AD183" t="str">
            <v>Caroline</v>
          </cell>
          <cell r="AE183" t="str">
            <v>James</v>
          </cell>
          <cell r="AF183" t="str">
            <v>Mrs Caroline James</v>
          </cell>
        </row>
        <row r="184">
          <cell r="E184">
            <v>9352099</v>
          </cell>
          <cell r="F184" t="str">
            <v>Tudor Church of England Primary School, Sudbury</v>
          </cell>
          <cell r="G184" t="str">
            <v>Academy sponsor led</v>
          </cell>
          <cell r="H184" t="str">
            <v>Open</v>
          </cell>
          <cell r="I184" t="str">
            <v>New Provision</v>
          </cell>
          <cell r="J184">
            <v>42217</v>
          </cell>
          <cell r="K184" t="str">
            <v>Primary</v>
          </cell>
          <cell r="L184">
            <v>4</v>
          </cell>
          <cell r="M184">
            <v>11</v>
          </cell>
          <cell r="N184" t="str">
            <v>No boarders</v>
          </cell>
          <cell r="O184" t="str">
            <v>Does not have a sixth form</v>
          </cell>
          <cell r="P184" t="str">
            <v>Mixed</v>
          </cell>
          <cell r="Q184" t="str">
            <v>Church of England</v>
          </cell>
          <cell r="R184" t="str">
            <v>Not applicable</v>
          </cell>
          <cell r="S184">
            <v>10049672</v>
          </cell>
          <cell r="T184" t="str">
            <v>Tudor Road</v>
          </cell>
          <cell r="W184" t="str">
            <v>Sudbury</v>
          </cell>
          <cell r="X184" t="str">
            <v>Suffolk</v>
          </cell>
          <cell r="Y184" t="str">
            <v>CO10 1NL</v>
          </cell>
          <cell r="AA184">
            <v>1787372005</v>
          </cell>
          <cell r="AB184" t="str">
            <v>'01787372005</v>
          </cell>
          <cell r="AC184" t="str">
            <v>Mrs</v>
          </cell>
          <cell r="AD184" t="str">
            <v>Elizabeth</v>
          </cell>
          <cell r="AE184" t="str">
            <v>Campbell</v>
          </cell>
          <cell r="AF184" t="str">
            <v>Mrs Elizabeth Campbell</v>
          </cell>
        </row>
        <row r="185">
          <cell r="E185">
            <v>9352103</v>
          </cell>
          <cell r="F185" t="str">
            <v>Great Heath Academy</v>
          </cell>
          <cell r="G185" t="str">
            <v>Academy sponsor led</v>
          </cell>
          <cell r="H185" t="str">
            <v>Open</v>
          </cell>
          <cell r="I185" t="str">
            <v>New Provision</v>
          </cell>
          <cell r="J185">
            <v>42217</v>
          </cell>
          <cell r="K185" t="str">
            <v>Primary</v>
          </cell>
          <cell r="L185">
            <v>3</v>
          </cell>
          <cell r="M185">
            <v>11</v>
          </cell>
          <cell r="N185" t="str">
            <v>No boarders</v>
          </cell>
          <cell r="O185" t="str">
            <v>Does not have a sixth form</v>
          </cell>
          <cell r="P185" t="str">
            <v>Mixed</v>
          </cell>
          <cell r="Q185" t="str">
            <v>Does not apply</v>
          </cell>
          <cell r="R185" t="str">
            <v>Not applicable</v>
          </cell>
          <cell r="S185">
            <v>10049659</v>
          </cell>
          <cell r="T185" t="str">
            <v>Girton Close</v>
          </cell>
          <cell r="U185" t="str">
            <v>Mildenhall</v>
          </cell>
          <cell r="W185" t="str">
            <v>Bury St Edmunds</v>
          </cell>
          <cell r="X185" t="str">
            <v>Suffolk</v>
          </cell>
          <cell r="Y185" t="str">
            <v>IP28 7PT</v>
          </cell>
          <cell r="Z185" t="str">
            <v>http://www.greatheathacademy.attrust.org.uk/</v>
          </cell>
          <cell r="AA185">
            <v>1638713430</v>
          </cell>
          <cell r="AB185" t="str">
            <v>'01638713430</v>
          </cell>
          <cell r="AC185" t="str">
            <v>Mrs</v>
          </cell>
          <cell r="AD185" t="str">
            <v>Naomi</v>
          </cell>
          <cell r="AE185" t="str">
            <v>Brown</v>
          </cell>
          <cell r="AF185" t="str">
            <v>Mrs Naomi Brown</v>
          </cell>
        </row>
        <row r="186">
          <cell r="E186">
            <v>9352104</v>
          </cell>
          <cell r="F186" t="str">
            <v>Gunton Primary Academy</v>
          </cell>
          <cell r="G186" t="str">
            <v>Academy sponsor led</v>
          </cell>
          <cell r="H186" t="str">
            <v>Open</v>
          </cell>
          <cell r="I186" t="str">
            <v>New Provision</v>
          </cell>
          <cell r="J186">
            <v>42278</v>
          </cell>
          <cell r="K186" t="str">
            <v>Primary</v>
          </cell>
          <cell r="L186">
            <v>3</v>
          </cell>
          <cell r="M186">
            <v>11</v>
          </cell>
          <cell r="N186" t="str">
            <v>No boarders</v>
          </cell>
          <cell r="O186" t="str">
            <v>Does not have a sixth form</v>
          </cell>
          <cell r="P186" t="str">
            <v>Mixed</v>
          </cell>
          <cell r="Q186" t="str">
            <v>Does not apply</v>
          </cell>
          <cell r="R186" t="str">
            <v>Not applicable</v>
          </cell>
          <cell r="S186">
            <v>10053392</v>
          </cell>
          <cell r="T186" t="str">
            <v>Gainsborough Drive</v>
          </cell>
          <cell r="W186" t="str">
            <v>Lowestoft</v>
          </cell>
          <cell r="X186" t="str">
            <v>Suffolk</v>
          </cell>
          <cell r="Y186" t="str">
            <v>NR32 4LX</v>
          </cell>
          <cell r="Z186" t="str">
            <v>https://www.guntonprimary.co.uk</v>
          </cell>
          <cell r="AA186">
            <v>1502584661</v>
          </cell>
          <cell r="AB186" t="str">
            <v>'01502584661</v>
          </cell>
          <cell r="AC186" t="str">
            <v>Mrs</v>
          </cell>
          <cell r="AD186" t="str">
            <v>Kirsten</v>
          </cell>
          <cell r="AE186" t="str">
            <v>Stone</v>
          </cell>
          <cell r="AF186" t="str">
            <v>Mrs Kirsten Stone</v>
          </cell>
        </row>
        <row r="187">
          <cell r="E187">
            <v>9354604</v>
          </cell>
          <cell r="F187" t="str">
            <v>One Sixth Form College</v>
          </cell>
          <cell r="G187" t="str">
            <v>Academy 16-19 converter</v>
          </cell>
          <cell r="H187" t="str">
            <v>Open</v>
          </cell>
          <cell r="I187" t="str">
            <v>Academy Converter</v>
          </cell>
          <cell r="J187">
            <v>42248</v>
          </cell>
          <cell r="K187" t="str">
            <v>16 plus</v>
          </cell>
          <cell r="L187">
            <v>16</v>
          </cell>
          <cell r="M187">
            <v>19</v>
          </cell>
          <cell r="O187" t="str">
            <v>Has a sixth form</v>
          </cell>
          <cell r="P187" t="str">
            <v>Mixed</v>
          </cell>
          <cell r="Q187" t="str">
            <v>None</v>
          </cell>
          <cell r="R187" t="str">
            <v>Not applicable</v>
          </cell>
          <cell r="S187">
            <v>10053874</v>
          </cell>
          <cell r="T187" t="str">
            <v>Scrivener Drive</v>
          </cell>
          <cell r="U187" t="str">
            <v>Pinewood</v>
          </cell>
          <cell r="W187" t="str">
            <v>Ipswich</v>
          </cell>
          <cell r="X187" t="str">
            <v>Suffolk</v>
          </cell>
          <cell r="Y187" t="str">
            <v>IP8 3SU</v>
          </cell>
          <cell r="Z187" t="str">
            <v>http://www.suffolkone.ac.uk/</v>
          </cell>
          <cell r="AA187">
            <v>1473556603</v>
          </cell>
          <cell r="AB187" t="str">
            <v>'01473556603</v>
          </cell>
          <cell r="AC187" t="str">
            <v>Mr</v>
          </cell>
          <cell r="AD187" t="str">
            <v>Jake</v>
          </cell>
          <cell r="AE187" t="str">
            <v>Robson</v>
          </cell>
          <cell r="AF187" t="str">
            <v>Mr Jake Robson</v>
          </cell>
        </row>
        <row r="188">
          <cell r="E188">
            <v>9353025</v>
          </cell>
          <cell r="F188" t="str">
            <v>Great Barton Church of England Primary Academy</v>
          </cell>
          <cell r="G188" t="str">
            <v>Academy converter</v>
          </cell>
          <cell r="H188" t="str">
            <v>Open</v>
          </cell>
          <cell r="I188" t="str">
            <v>Academy Converter</v>
          </cell>
          <cell r="J188">
            <v>42370</v>
          </cell>
          <cell r="K188" t="str">
            <v>Primary</v>
          </cell>
          <cell r="L188">
            <v>5</v>
          </cell>
          <cell r="M188">
            <v>11</v>
          </cell>
          <cell r="N188" t="str">
            <v>No boarders</v>
          </cell>
          <cell r="O188" t="str">
            <v>Does not have a sixth form</v>
          </cell>
          <cell r="P188" t="str">
            <v>Mixed</v>
          </cell>
          <cell r="Q188" t="str">
            <v>Church of England</v>
          </cell>
          <cell r="R188" t="str">
            <v>Not applicable</v>
          </cell>
          <cell r="S188">
            <v>10055186</v>
          </cell>
          <cell r="T188" t="str">
            <v>School Road</v>
          </cell>
          <cell r="U188" t="str">
            <v>Great Barton</v>
          </cell>
          <cell r="W188" t="str">
            <v>Bury St Edmunds</v>
          </cell>
          <cell r="X188" t="str">
            <v>Suffolk</v>
          </cell>
          <cell r="Y188" t="str">
            <v>IP31 2RJ</v>
          </cell>
          <cell r="Z188" t="str">
            <v>http://greatbartonprimaryschool.co.uk/contact-us/</v>
          </cell>
          <cell r="AA188">
            <v>1284787353</v>
          </cell>
          <cell r="AB188" t="str">
            <v>'01284787353</v>
          </cell>
          <cell r="AC188" t="str">
            <v>Mrs</v>
          </cell>
          <cell r="AD188" t="str">
            <v>Claire</v>
          </cell>
          <cell r="AE188" t="str">
            <v>Ratley</v>
          </cell>
          <cell r="AF188" t="str">
            <v>Mrs Claire Ratley</v>
          </cell>
        </row>
        <row r="189">
          <cell r="E189">
            <v>9353054</v>
          </cell>
          <cell r="F189" t="str">
            <v>Rattlesden Church of England Primary Academy</v>
          </cell>
          <cell r="G189" t="str">
            <v>Academy converter</v>
          </cell>
          <cell r="H189" t="str">
            <v>Open</v>
          </cell>
          <cell r="I189" t="str">
            <v>Academy Converter</v>
          </cell>
          <cell r="J189">
            <v>42370</v>
          </cell>
          <cell r="K189" t="str">
            <v>Primary</v>
          </cell>
          <cell r="L189">
            <v>4</v>
          </cell>
          <cell r="M189">
            <v>11</v>
          </cell>
          <cell r="N189" t="str">
            <v>No boarders</v>
          </cell>
          <cell r="O189" t="str">
            <v>Does not have a sixth form</v>
          </cell>
          <cell r="P189" t="str">
            <v>Mixed</v>
          </cell>
          <cell r="Q189" t="str">
            <v>Church of England</v>
          </cell>
          <cell r="R189" t="str">
            <v>Not applicable</v>
          </cell>
          <cell r="S189">
            <v>10055179</v>
          </cell>
          <cell r="T189" t="str">
            <v>School Road</v>
          </cell>
          <cell r="U189" t="str">
            <v>Rattlesden</v>
          </cell>
          <cell r="W189" t="str">
            <v>Bury St Edmunds</v>
          </cell>
          <cell r="X189" t="str">
            <v>Suffolk</v>
          </cell>
          <cell r="Y189" t="str">
            <v>IP30 0SE</v>
          </cell>
          <cell r="Z189" t="str">
            <v>http://www.rattlesdenprimaryschool.co.uk</v>
          </cell>
          <cell r="AA189">
            <v>1449736335</v>
          </cell>
          <cell r="AB189" t="str">
            <v>'01449736335</v>
          </cell>
          <cell r="AD189" t="str">
            <v>Helen</v>
          </cell>
          <cell r="AE189" t="str">
            <v>Ballam</v>
          </cell>
          <cell r="AF189" t="str">
            <v xml:space="preserve"> Helen Ballam</v>
          </cell>
        </row>
        <row r="190">
          <cell r="E190">
            <v>9353062</v>
          </cell>
          <cell r="F190" t="str">
            <v>Thurston Church of England Primary Academy</v>
          </cell>
          <cell r="G190" t="str">
            <v>Academy converter</v>
          </cell>
          <cell r="H190" t="str">
            <v>Open</v>
          </cell>
          <cell r="I190" t="str">
            <v>Academy Converter</v>
          </cell>
          <cell r="J190">
            <v>42370</v>
          </cell>
          <cell r="K190" t="str">
            <v>Primary</v>
          </cell>
          <cell r="L190">
            <v>5</v>
          </cell>
          <cell r="M190">
            <v>11</v>
          </cell>
          <cell r="N190" t="str">
            <v>No boarders</v>
          </cell>
          <cell r="O190" t="str">
            <v>Does not have a sixth form</v>
          </cell>
          <cell r="P190" t="str">
            <v>Mixed</v>
          </cell>
          <cell r="Q190" t="str">
            <v>Church of England</v>
          </cell>
          <cell r="R190" t="str">
            <v>Non-selective</v>
          </cell>
          <cell r="S190">
            <v>10055174</v>
          </cell>
          <cell r="T190" t="str">
            <v>Pond Field Road</v>
          </cell>
          <cell r="W190" t="str">
            <v>Bury St. Edmunds</v>
          </cell>
          <cell r="X190" t="str">
            <v>Suffolk</v>
          </cell>
          <cell r="Y190" t="str">
            <v>IP31 3FT</v>
          </cell>
          <cell r="Z190" t="str">
            <v>http://www.thurstonprimary.net</v>
          </cell>
          <cell r="AA190">
            <v>1359230444</v>
          </cell>
          <cell r="AB190" t="str">
            <v>'01359230444</v>
          </cell>
          <cell r="AC190" t="str">
            <v>Mr</v>
          </cell>
          <cell r="AD190" t="str">
            <v>John</v>
          </cell>
          <cell r="AE190" t="str">
            <v>Bayes</v>
          </cell>
          <cell r="AF190" t="str">
            <v>Mr John Bayes</v>
          </cell>
        </row>
        <row r="191">
          <cell r="E191">
            <v>9352031</v>
          </cell>
          <cell r="F191" t="str">
            <v>Woolpit Primary Academy</v>
          </cell>
          <cell r="G191" t="str">
            <v>Academy converter</v>
          </cell>
          <cell r="H191" t="str">
            <v>Open</v>
          </cell>
          <cell r="I191" t="str">
            <v>Academy Converter</v>
          </cell>
          <cell r="J191">
            <v>42370</v>
          </cell>
          <cell r="K191" t="str">
            <v>Primary</v>
          </cell>
          <cell r="L191">
            <v>5</v>
          </cell>
          <cell r="M191">
            <v>11</v>
          </cell>
          <cell r="N191" t="str">
            <v>No boarders</v>
          </cell>
          <cell r="O191" t="str">
            <v>Does not have a sixth form</v>
          </cell>
          <cell r="P191" t="str">
            <v>Mixed</v>
          </cell>
          <cell r="Q191" t="str">
            <v>Does not apply</v>
          </cell>
          <cell r="R191" t="str">
            <v>Not applicable</v>
          </cell>
          <cell r="S191">
            <v>10055172</v>
          </cell>
          <cell r="T191" t="str">
            <v>Heath Road</v>
          </cell>
          <cell r="U191" t="str">
            <v>Woolpit</v>
          </cell>
          <cell r="W191" t="str">
            <v>Bury St Edmunds</v>
          </cell>
          <cell r="X191" t="str">
            <v>Suffolk</v>
          </cell>
          <cell r="Y191" t="str">
            <v>IP30 9RU</v>
          </cell>
          <cell r="Z191" t="str">
            <v>http://www.woolpitprimary.net</v>
          </cell>
          <cell r="AA191">
            <v>1359240625</v>
          </cell>
          <cell r="AB191" t="str">
            <v>'01359240625</v>
          </cell>
          <cell r="AC191" t="str">
            <v>Mrs</v>
          </cell>
          <cell r="AD191" t="str">
            <v>Sarah</v>
          </cell>
          <cell r="AE191" t="str">
            <v>Clayton</v>
          </cell>
          <cell r="AF191" t="str">
            <v>Mrs Sarah Clayton</v>
          </cell>
        </row>
        <row r="192">
          <cell r="E192">
            <v>9352113</v>
          </cell>
          <cell r="F192" t="str">
            <v>Elm Tree Primary School</v>
          </cell>
          <cell r="G192" t="str">
            <v>Academy sponsor led</v>
          </cell>
          <cell r="H192" t="str">
            <v>Open</v>
          </cell>
          <cell r="I192" t="str">
            <v>New Provision</v>
          </cell>
          <cell r="J192">
            <v>42430</v>
          </cell>
          <cell r="K192" t="str">
            <v>Primary</v>
          </cell>
          <cell r="L192">
            <v>4</v>
          </cell>
          <cell r="M192">
            <v>11</v>
          </cell>
          <cell r="N192" t="str">
            <v>No boarders</v>
          </cell>
          <cell r="O192" t="str">
            <v>Does not have a sixth form</v>
          </cell>
          <cell r="P192" t="str">
            <v>Mixed</v>
          </cell>
          <cell r="Q192" t="str">
            <v>Does not apply</v>
          </cell>
          <cell r="R192" t="str">
            <v>Not applicable</v>
          </cell>
          <cell r="S192">
            <v>10055390</v>
          </cell>
          <cell r="T192" t="str">
            <v>Ranworth Avenue</v>
          </cell>
          <cell r="W192" t="str">
            <v>Lowestoft</v>
          </cell>
          <cell r="X192" t="str">
            <v>Suffolk</v>
          </cell>
          <cell r="Y192" t="str">
            <v>NR33 9HN</v>
          </cell>
          <cell r="Z192" t="str">
            <v>www.elmtreeprimaryacademy.co.uk</v>
          </cell>
          <cell r="AA192">
            <v>1502562930</v>
          </cell>
          <cell r="AB192" t="str">
            <v>'01502562930</v>
          </cell>
          <cell r="AC192" t="str">
            <v>Mrs</v>
          </cell>
          <cell r="AD192" t="str">
            <v>Julia</v>
          </cell>
          <cell r="AE192" t="str">
            <v>Halliday</v>
          </cell>
          <cell r="AF192" t="str">
            <v>Mrs Julia Halliday</v>
          </cell>
        </row>
        <row r="193">
          <cell r="E193">
            <v>9353115</v>
          </cell>
          <cell r="F193" t="str">
            <v>Sproughton Church of England Primary School</v>
          </cell>
          <cell r="G193" t="str">
            <v>Academy converter</v>
          </cell>
          <cell r="H193" t="str">
            <v>Open</v>
          </cell>
          <cell r="I193" t="str">
            <v>Academy Converter</v>
          </cell>
          <cell r="J193">
            <v>42401</v>
          </cell>
          <cell r="K193" t="str">
            <v>Primary</v>
          </cell>
          <cell r="L193">
            <v>4</v>
          </cell>
          <cell r="M193">
            <v>11</v>
          </cell>
          <cell r="N193" t="str">
            <v>No boarders</v>
          </cell>
          <cell r="O193" t="str">
            <v>Does not have a sixth form</v>
          </cell>
          <cell r="P193" t="str">
            <v>Mixed</v>
          </cell>
          <cell r="Q193" t="str">
            <v>Church of England</v>
          </cell>
          <cell r="R193" t="str">
            <v>Not applicable</v>
          </cell>
          <cell r="S193">
            <v>10055402</v>
          </cell>
          <cell r="T193" t="str">
            <v>Church Lane</v>
          </cell>
          <cell r="U193" t="str">
            <v>Sproughton</v>
          </cell>
          <cell r="W193" t="str">
            <v>Ipswich</v>
          </cell>
          <cell r="X193" t="str">
            <v>Suffolk</v>
          </cell>
          <cell r="Y193" t="str">
            <v>IP8 3BB</v>
          </cell>
          <cell r="Z193" t="str">
            <v>www.sproughtonprimary.org.uk/</v>
          </cell>
          <cell r="AA193">
            <v>1473742182</v>
          </cell>
          <cell r="AB193" t="str">
            <v>'01473742182</v>
          </cell>
          <cell r="AC193" t="str">
            <v>Mrs</v>
          </cell>
          <cell r="AD193" t="str">
            <v>Jane</v>
          </cell>
          <cell r="AE193" t="str">
            <v>Stalham</v>
          </cell>
          <cell r="AF193" t="str">
            <v>Mrs Jane Stalham</v>
          </cell>
        </row>
        <row r="194">
          <cell r="E194">
            <v>9353302</v>
          </cell>
          <cell r="F194" t="str">
            <v>St Mary's Church of England Primary School, Hadleigh</v>
          </cell>
          <cell r="G194" t="str">
            <v>Academy converter</v>
          </cell>
          <cell r="H194" t="str">
            <v>Open</v>
          </cell>
          <cell r="I194" t="str">
            <v>Academy Converter</v>
          </cell>
          <cell r="J194">
            <v>42401</v>
          </cell>
          <cell r="K194" t="str">
            <v>Primary</v>
          </cell>
          <cell r="L194">
            <v>3</v>
          </cell>
          <cell r="M194">
            <v>11</v>
          </cell>
          <cell r="N194" t="str">
            <v>No boarders</v>
          </cell>
          <cell r="O194" t="str">
            <v>Does not have a sixth form</v>
          </cell>
          <cell r="P194" t="str">
            <v>Mixed</v>
          </cell>
          <cell r="Q194" t="str">
            <v>Church of England</v>
          </cell>
          <cell r="R194" t="str">
            <v>Not applicable</v>
          </cell>
          <cell r="S194">
            <v>10055404</v>
          </cell>
          <cell r="T194" t="str">
            <v>Stonehouse Road</v>
          </cell>
          <cell r="U194" t="str">
            <v>Hadleigh</v>
          </cell>
          <cell r="W194" t="str">
            <v>Ipswich</v>
          </cell>
          <cell r="X194" t="str">
            <v>Suffolk</v>
          </cell>
          <cell r="Y194" t="str">
            <v>IP7 5BH</v>
          </cell>
          <cell r="Z194" t="str">
            <v>http://www.stmaryshad.co.uk/</v>
          </cell>
          <cell r="AA194">
            <v>1473823268</v>
          </cell>
          <cell r="AB194" t="str">
            <v>'01473823268</v>
          </cell>
          <cell r="AD194" t="str">
            <v>Andrew</v>
          </cell>
          <cell r="AE194" t="str">
            <v>Frolish</v>
          </cell>
          <cell r="AF194" t="str">
            <v xml:space="preserve"> Andrew Frolish</v>
          </cell>
        </row>
        <row r="195">
          <cell r="E195">
            <v>9353328</v>
          </cell>
          <cell r="F195" t="str">
            <v>St Mary's Church of England Primary School, Woodbridge</v>
          </cell>
          <cell r="G195" t="str">
            <v>Academy converter</v>
          </cell>
          <cell r="H195" t="str">
            <v>Open</v>
          </cell>
          <cell r="I195" t="str">
            <v>Academy Converter</v>
          </cell>
          <cell r="J195">
            <v>42401</v>
          </cell>
          <cell r="K195" t="str">
            <v>Primary</v>
          </cell>
          <cell r="L195">
            <v>4</v>
          </cell>
          <cell r="M195">
            <v>11</v>
          </cell>
          <cell r="N195" t="str">
            <v>No boarders</v>
          </cell>
          <cell r="O195" t="str">
            <v>Does not have a sixth form</v>
          </cell>
          <cell r="P195" t="str">
            <v>Mixed</v>
          </cell>
          <cell r="Q195" t="str">
            <v>Church of England</v>
          </cell>
          <cell r="R195" t="str">
            <v>Not applicable</v>
          </cell>
          <cell r="S195">
            <v>10055405</v>
          </cell>
          <cell r="T195" t="str">
            <v>Burkitt Road</v>
          </cell>
          <cell r="W195" t="str">
            <v>Woodbridge</v>
          </cell>
          <cell r="X195" t="str">
            <v>Suffolk</v>
          </cell>
          <cell r="Y195" t="str">
            <v>IP12 4JJ</v>
          </cell>
          <cell r="Z195" t="str">
            <v>http://www.st-maryscofe.suffolk.sch.uk/</v>
          </cell>
          <cell r="AA195">
            <v>1394383649</v>
          </cell>
          <cell r="AB195" t="str">
            <v>'01394383649</v>
          </cell>
          <cell r="AC195" t="str">
            <v>Mrs</v>
          </cell>
          <cell r="AD195" t="str">
            <v>Karen</v>
          </cell>
          <cell r="AE195" t="str">
            <v>Read</v>
          </cell>
          <cell r="AF195" t="str">
            <v>Mrs Karen Read</v>
          </cell>
        </row>
        <row r="196">
          <cell r="E196">
            <v>9354045</v>
          </cell>
          <cell r="F196" t="str">
            <v>Benjamin Britten Academy of Music and Mathematics</v>
          </cell>
          <cell r="G196" t="str">
            <v>Academy sponsor led</v>
          </cell>
          <cell r="H196" t="str">
            <v>Open</v>
          </cell>
          <cell r="I196" t="str">
            <v>New Provision</v>
          </cell>
          <cell r="J196">
            <v>42491</v>
          </cell>
          <cell r="K196" t="str">
            <v>Secondary</v>
          </cell>
          <cell r="L196">
            <v>11</v>
          </cell>
          <cell r="M196">
            <v>16</v>
          </cell>
          <cell r="N196" t="str">
            <v>No boarders</v>
          </cell>
          <cell r="O196" t="str">
            <v>Does not have a sixth form</v>
          </cell>
          <cell r="P196" t="str">
            <v>Mixed</v>
          </cell>
          <cell r="Q196" t="str">
            <v>Does not apply</v>
          </cell>
          <cell r="R196" t="str">
            <v>Non-selective</v>
          </cell>
          <cell r="S196">
            <v>10054164</v>
          </cell>
          <cell r="T196" t="str">
            <v>Blyford Road</v>
          </cell>
          <cell r="W196" t="str">
            <v>Lowestoft</v>
          </cell>
          <cell r="X196" t="str">
            <v>Suffolk</v>
          </cell>
          <cell r="Y196" t="str">
            <v>NR32 4PZ</v>
          </cell>
          <cell r="Z196" t="str">
            <v>https://www.benjaminbritten.school/</v>
          </cell>
          <cell r="AA196">
            <v>1502582312</v>
          </cell>
          <cell r="AB196" t="str">
            <v>'01502582312</v>
          </cell>
          <cell r="AC196" t="str">
            <v>Dr</v>
          </cell>
          <cell r="AD196" t="str">
            <v>James</v>
          </cell>
          <cell r="AE196" t="str">
            <v>McAtear</v>
          </cell>
          <cell r="AF196" t="str">
            <v>Dr James McAtear</v>
          </cell>
        </row>
        <row r="197">
          <cell r="E197">
            <v>9352116</v>
          </cell>
          <cell r="F197" t="str">
            <v>St Edmund's Catholic Primary School</v>
          </cell>
          <cell r="G197" t="str">
            <v>Academy sponsor led</v>
          </cell>
          <cell r="H197" t="str">
            <v>Open</v>
          </cell>
          <cell r="I197" t="str">
            <v>New Provision</v>
          </cell>
          <cell r="J197">
            <v>42491</v>
          </cell>
          <cell r="K197" t="str">
            <v>Primary</v>
          </cell>
          <cell r="L197">
            <v>4</v>
          </cell>
          <cell r="M197">
            <v>11</v>
          </cell>
          <cell r="N197" t="str">
            <v>No boarders</v>
          </cell>
          <cell r="O197" t="str">
            <v>Does not have a sixth form</v>
          </cell>
          <cell r="P197" t="str">
            <v>Mixed</v>
          </cell>
          <cell r="Q197" t="str">
            <v>Roman Catholic</v>
          </cell>
          <cell r="R197" t="str">
            <v>Not applicable</v>
          </cell>
          <cell r="S197">
            <v>10056210</v>
          </cell>
          <cell r="T197" t="str">
            <v>St Mary's Street</v>
          </cell>
          <cell r="W197" t="str">
            <v>Bungay</v>
          </cell>
          <cell r="X197" t="str">
            <v>Suffolk</v>
          </cell>
          <cell r="Y197" t="str">
            <v>NR35 1AY</v>
          </cell>
          <cell r="Z197" t="str">
            <v>www.st-edmundsrc.suffolk.sch.uk</v>
          </cell>
          <cell r="AA197">
            <v>1986892502</v>
          </cell>
          <cell r="AB197" t="str">
            <v>'01986892502</v>
          </cell>
          <cell r="AC197" t="str">
            <v>Mrs</v>
          </cell>
          <cell r="AD197" t="str">
            <v>Samantha</v>
          </cell>
          <cell r="AE197" t="str">
            <v>Barlow</v>
          </cell>
          <cell r="AF197" t="str">
            <v>Mrs Samantha Barlow</v>
          </cell>
        </row>
        <row r="198">
          <cell r="E198">
            <v>9352120</v>
          </cell>
          <cell r="F198" t="str">
            <v>St Benet's Catholic Primary School</v>
          </cell>
          <cell r="G198" t="str">
            <v>Academy sponsor led</v>
          </cell>
          <cell r="H198" t="str">
            <v>Open</v>
          </cell>
          <cell r="I198" t="str">
            <v>New Provision</v>
          </cell>
          <cell r="J198">
            <v>42491</v>
          </cell>
          <cell r="K198" t="str">
            <v>Primary</v>
          </cell>
          <cell r="L198">
            <v>5</v>
          </cell>
          <cell r="M198">
            <v>11</v>
          </cell>
          <cell r="N198" t="str">
            <v>No boarders</v>
          </cell>
          <cell r="O198" t="str">
            <v>Does not have a sixth form</v>
          </cell>
          <cell r="P198" t="str">
            <v>Mixed</v>
          </cell>
          <cell r="Q198" t="str">
            <v>Roman Catholic</v>
          </cell>
          <cell r="R198" t="str">
            <v>Not applicable</v>
          </cell>
          <cell r="S198">
            <v>10056434</v>
          </cell>
          <cell r="T198" t="str">
            <v>Ringsfield Road</v>
          </cell>
          <cell r="W198" t="str">
            <v>Beccles</v>
          </cell>
          <cell r="X198" t="str">
            <v>Suffolk</v>
          </cell>
          <cell r="Y198" t="str">
            <v>NR34 9PQ</v>
          </cell>
          <cell r="Z198" t="str">
            <v>https://www.st-benets.suffolk.sch.uk/</v>
          </cell>
          <cell r="AA198">
            <v>1502712012</v>
          </cell>
          <cell r="AB198" t="str">
            <v>'01502712012</v>
          </cell>
          <cell r="AC198" t="str">
            <v>Mrs</v>
          </cell>
          <cell r="AD198" t="str">
            <v>Samantha</v>
          </cell>
          <cell r="AE198" t="str">
            <v>Barlow</v>
          </cell>
          <cell r="AF198" t="str">
            <v>Mrs Samantha Barlow</v>
          </cell>
        </row>
        <row r="199">
          <cell r="E199">
            <v>9351101</v>
          </cell>
          <cell r="F199" t="str">
            <v>Parkside Academy</v>
          </cell>
          <cell r="G199" t="str">
            <v>Academy alternative provision converter</v>
          </cell>
          <cell r="H199" t="str">
            <v>Open</v>
          </cell>
          <cell r="I199" t="str">
            <v>Academy Converter</v>
          </cell>
          <cell r="J199">
            <v>42491</v>
          </cell>
          <cell r="K199" t="str">
            <v>Not applicable</v>
          </cell>
          <cell r="L199">
            <v>11</v>
          </cell>
          <cell r="M199">
            <v>16</v>
          </cell>
          <cell r="N199" t="str">
            <v>No boarders</v>
          </cell>
          <cell r="O199" t="str">
            <v>Not applicable</v>
          </cell>
          <cell r="P199" t="str">
            <v>Mixed</v>
          </cell>
          <cell r="Q199" t="str">
            <v>Does not apply</v>
          </cell>
          <cell r="R199" t="str">
            <v>Not applicable</v>
          </cell>
          <cell r="S199">
            <v>10056457</v>
          </cell>
          <cell r="T199" t="str">
            <v>291 Spring Road</v>
          </cell>
          <cell r="W199" t="str">
            <v>Ipswich</v>
          </cell>
          <cell r="X199" t="str">
            <v>Suffolk</v>
          </cell>
          <cell r="Y199" t="str">
            <v>IP4 5ND</v>
          </cell>
          <cell r="Z199" t="str">
            <v>http://www.raedwaldtrust.org</v>
          </cell>
          <cell r="AA199">
            <v>1473717013</v>
          </cell>
          <cell r="AB199" t="str">
            <v>'01473717013</v>
          </cell>
          <cell r="AC199" t="str">
            <v>Ms</v>
          </cell>
          <cell r="AD199" t="str">
            <v>Kirsty</v>
          </cell>
          <cell r="AE199" t="str">
            <v>Osborne</v>
          </cell>
          <cell r="AF199" t="str">
            <v>Ms Kirsty Osborne</v>
          </cell>
        </row>
        <row r="200">
          <cell r="E200">
            <v>9353335</v>
          </cell>
          <cell r="F200" t="str">
            <v>St Mary's Roman Catholic Primary School</v>
          </cell>
          <cell r="G200" t="str">
            <v>Academy converter</v>
          </cell>
          <cell r="H200" t="str">
            <v>Open</v>
          </cell>
          <cell r="I200" t="str">
            <v>Academy Converter</v>
          </cell>
          <cell r="J200">
            <v>42491</v>
          </cell>
          <cell r="K200" t="str">
            <v>Primary</v>
          </cell>
          <cell r="L200">
            <v>4</v>
          </cell>
          <cell r="M200">
            <v>11</v>
          </cell>
          <cell r="N200" t="str">
            <v>No boarders</v>
          </cell>
          <cell r="O200" t="str">
            <v>Does not have a sixth form</v>
          </cell>
          <cell r="P200" t="str">
            <v>Mixed</v>
          </cell>
          <cell r="Q200" t="str">
            <v>Roman Catholic</v>
          </cell>
          <cell r="R200" t="str">
            <v>Not applicable</v>
          </cell>
          <cell r="S200">
            <v>10056455</v>
          </cell>
          <cell r="T200" t="str">
            <v>Kirkley Cliff Road</v>
          </cell>
          <cell r="W200" t="str">
            <v>Lowestoft</v>
          </cell>
          <cell r="X200" t="str">
            <v>Suffolk</v>
          </cell>
          <cell r="Y200" t="str">
            <v>NR33 0DG</v>
          </cell>
          <cell r="Z200" t="str">
            <v>www.stmarysrcps.com/</v>
          </cell>
          <cell r="AA200">
            <v>1502565384</v>
          </cell>
          <cell r="AB200" t="str">
            <v>'01502565384</v>
          </cell>
          <cell r="AC200" t="str">
            <v>Mrs</v>
          </cell>
          <cell r="AD200" t="str">
            <v>Ewa</v>
          </cell>
          <cell r="AE200" t="str">
            <v>Parker</v>
          </cell>
          <cell r="AF200" t="str">
            <v>Mrs Ewa Parker</v>
          </cell>
        </row>
        <row r="201">
          <cell r="E201">
            <v>9351102</v>
          </cell>
          <cell r="F201" t="str">
            <v>Westbridge Academy</v>
          </cell>
          <cell r="G201" t="str">
            <v>Academy alternative provision converter</v>
          </cell>
          <cell r="H201" t="str">
            <v>Open</v>
          </cell>
          <cell r="I201" t="str">
            <v>Academy Converter</v>
          </cell>
          <cell r="J201">
            <v>42491</v>
          </cell>
          <cell r="K201" t="str">
            <v>Not applicable</v>
          </cell>
          <cell r="L201">
            <v>14</v>
          </cell>
          <cell r="M201">
            <v>16</v>
          </cell>
          <cell r="N201" t="str">
            <v>No boarders</v>
          </cell>
          <cell r="O201" t="str">
            <v>Not applicable</v>
          </cell>
          <cell r="P201" t="str">
            <v>Mixed</v>
          </cell>
          <cell r="Q201" t="str">
            <v>Does not apply</v>
          </cell>
          <cell r="R201" t="str">
            <v>Not applicable</v>
          </cell>
          <cell r="S201">
            <v>10056459</v>
          </cell>
          <cell r="T201" t="str">
            <v>London Road</v>
          </cell>
          <cell r="W201" t="str">
            <v>Ipswich</v>
          </cell>
          <cell r="X201" t="str">
            <v>Suffolk</v>
          </cell>
          <cell r="Y201" t="str">
            <v>IP1 2HE</v>
          </cell>
          <cell r="AA201">
            <v>1473251329</v>
          </cell>
          <cell r="AB201" t="str">
            <v>'01473251329</v>
          </cell>
          <cell r="AC201" t="str">
            <v>Ms</v>
          </cell>
          <cell r="AD201" t="str">
            <v>Kirsty</v>
          </cell>
          <cell r="AE201" t="str">
            <v>Osborne</v>
          </cell>
          <cell r="AF201" t="str">
            <v>Ms Kirsty Osborne</v>
          </cell>
        </row>
        <row r="202">
          <cell r="E202">
            <v>9351114</v>
          </cell>
          <cell r="F202" t="str">
            <v>Olive AP Academy - Suffolk</v>
          </cell>
          <cell r="G202" t="str">
            <v>Academy alternative provision sponsor led</v>
          </cell>
          <cell r="H202" t="str">
            <v>Open</v>
          </cell>
          <cell r="I202" t="str">
            <v>New Provision</v>
          </cell>
          <cell r="J202">
            <v>42887</v>
          </cell>
          <cell r="K202" t="str">
            <v>Not applicable</v>
          </cell>
          <cell r="L202">
            <v>7</v>
          </cell>
          <cell r="M202">
            <v>16</v>
          </cell>
          <cell r="N202" t="str">
            <v>No boarders</v>
          </cell>
          <cell r="O202" t="str">
            <v>Does not have a sixth form</v>
          </cell>
          <cell r="P202" t="str">
            <v>Mixed</v>
          </cell>
          <cell r="Q202" t="str">
            <v>Does not apply</v>
          </cell>
          <cell r="S202">
            <v>10056540</v>
          </cell>
          <cell r="T202" t="str">
            <v>Chilton Way</v>
          </cell>
          <cell r="W202" t="str">
            <v>Stowmarket</v>
          </cell>
          <cell r="X202" t="str">
            <v>Suffolk</v>
          </cell>
          <cell r="Y202" t="str">
            <v>IP14 1SZ</v>
          </cell>
          <cell r="Z202" t="str">
            <v>apsuffolk.oliveacademies.org.uk</v>
          </cell>
          <cell r="AA202">
            <v>1449613931</v>
          </cell>
          <cell r="AB202" t="str">
            <v>'01449613931</v>
          </cell>
          <cell r="AC202" t="str">
            <v>Mr</v>
          </cell>
          <cell r="AD202" t="str">
            <v>Alastair</v>
          </cell>
          <cell r="AE202" t="str">
            <v>Burnett</v>
          </cell>
          <cell r="AF202" t="str">
            <v>Mr Alastair Burnett</v>
          </cell>
        </row>
        <row r="203">
          <cell r="E203">
            <v>9352022</v>
          </cell>
          <cell r="F203" t="str">
            <v>Laureate Community Academy</v>
          </cell>
          <cell r="G203" t="str">
            <v>Academy converter</v>
          </cell>
          <cell r="H203" t="str">
            <v>Open</v>
          </cell>
          <cell r="I203" t="str">
            <v>Academy Converter</v>
          </cell>
          <cell r="J203">
            <v>42552</v>
          </cell>
          <cell r="K203" t="str">
            <v>Primary</v>
          </cell>
          <cell r="L203">
            <v>2</v>
          </cell>
          <cell r="M203">
            <v>11</v>
          </cell>
          <cell r="N203" t="str">
            <v>No boarders</v>
          </cell>
          <cell r="O203" t="str">
            <v>Does not have a sixth form</v>
          </cell>
          <cell r="P203" t="str">
            <v>Mixed</v>
          </cell>
          <cell r="Q203" t="str">
            <v>Does not apply</v>
          </cell>
          <cell r="R203" t="str">
            <v>Not applicable</v>
          </cell>
          <cell r="S203">
            <v>10057134</v>
          </cell>
          <cell r="T203" t="str">
            <v>Exning Road</v>
          </cell>
          <cell r="W203" t="str">
            <v>Newmarket</v>
          </cell>
          <cell r="X203" t="str">
            <v>Suffolk</v>
          </cell>
          <cell r="Y203" t="str">
            <v>CB8 0AN</v>
          </cell>
          <cell r="Z203" t="str">
            <v>http://www.laureateacademy.co.uk</v>
          </cell>
          <cell r="AA203">
            <v>1638663927</v>
          </cell>
          <cell r="AB203" t="str">
            <v>'01638663927</v>
          </cell>
          <cell r="AC203" t="str">
            <v>Mr</v>
          </cell>
          <cell r="AD203" t="str">
            <v>David</v>
          </cell>
          <cell r="AE203" t="str">
            <v>Perkins</v>
          </cell>
          <cell r="AF203" t="str">
            <v>Mr David Perkins</v>
          </cell>
        </row>
        <row r="204">
          <cell r="E204">
            <v>9353097</v>
          </cell>
          <cell r="F204" t="str">
            <v>Nacton Church of England Primary School</v>
          </cell>
          <cell r="G204" t="str">
            <v>Academy converter</v>
          </cell>
          <cell r="H204" t="str">
            <v>Open</v>
          </cell>
          <cell r="I204" t="str">
            <v>Academy Converter</v>
          </cell>
          <cell r="J204">
            <v>42552</v>
          </cell>
          <cell r="K204" t="str">
            <v>Primary</v>
          </cell>
          <cell r="L204">
            <v>4</v>
          </cell>
          <cell r="M204">
            <v>11</v>
          </cell>
          <cell r="N204" t="str">
            <v>No boarders</v>
          </cell>
          <cell r="O204" t="str">
            <v>Does not have a sixth form</v>
          </cell>
          <cell r="P204" t="str">
            <v>Mixed</v>
          </cell>
          <cell r="Q204" t="str">
            <v>Church of England</v>
          </cell>
          <cell r="R204" t="str">
            <v>Not applicable</v>
          </cell>
          <cell r="S204">
            <v>10057118</v>
          </cell>
          <cell r="T204" t="str">
            <v>The Street</v>
          </cell>
          <cell r="U204" t="str">
            <v>Nacton</v>
          </cell>
          <cell r="W204" t="str">
            <v>Ipswich</v>
          </cell>
          <cell r="X204" t="str">
            <v>Suffolk</v>
          </cell>
          <cell r="Y204" t="str">
            <v>IP10 0EU</v>
          </cell>
          <cell r="Z204" t="str">
            <v>http://www.nacton.suffolk.sch.uk</v>
          </cell>
          <cell r="AA204">
            <v>1473659370</v>
          </cell>
          <cell r="AB204" t="str">
            <v>'01473659370</v>
          </cell>
          <cell r="AC204" t="str">
            <v>Mrs</v>
          </cell>
          <cell r="AD204" t="str">
            <v>Georgina</v>
          </cell>
          <cell r="AE204" t="str">
            <v>Ryan</v>
          </cell>
          <cell r="AF204" t="str">
            <v>Mrs Georgina Ryan</v>
          </cell>
        </row>
        <row r="205">
          <cell r="E205">
            <v>9352030</v>
          </cell>
          <cell r="F205" t="str">
            <v>Wickhambrook Primary Academy</v>
          </cell>
          <cell r="G205" t="str">
            <v>Academy converter</v>
          </cell>
          <cell r="H205" t="str">
            <v>Open</v>
          </cell>
          <cell r="I205" t="str">
            <v>Academy Converter</v>
          </cell>
          <cell r="J205">
            <v>42552</v>
          </cell>
          <cell r="K205" t="str">
            <v>Primary</v>
          </cell>
          <cell r="L205">
            <v>4</v>
          </cell>
          <cell r="M205">
            <v>11</v>
          </cell>
          <cell r="N205" t="str">
            <v>No boarders</v>
          </cell>
          <cell r="O205" t="str">
            <v>Does not have a sixth form</v>
          </cell>
          <cell r="P205" t="str">
            <v>Mixed</v>
          </cell>
          <cell r="Q205" t="str">
            <v>Does not apply</v>
          </cell>
          <cell r="R205" t="str">
            <v>Not applicable</v>
          </cell>
          <cell r="S205">
            <v>10057119</v>
          </cell>
          <cell r="T205" t="str">
            <v>Wickhambrook</v>
          </cell>
          <cell r="W205" t="str">
            <v>Newmarket</v>
          </cell>
          <cell r="X205" t="str">
            <v>Suffolk</v>
          </cell>
          <cell r="Y205" t="str">
            <v>CB8 8XN</v>
          </cell>
          <cell r="Z205" t="str">
            <v>http://www.wickhambrookschool.co.uk</v>
          </cell>
          <cell r="AA205">
            <v>1440820309</v>
          </cell>
          <cell r="AB205" t="str">
            <v>'01440820309</v>
          </cell>
          <cell r="AC205" t="str">
            <v>Mrs</v>
          </cell>
          <cell r="AD205" t="str">
            <v>Hannah</v>
          </cell>
          <cell r="AE205" t="str">
            <v>Tyzack</v>
          </cell>
          <cell r="AF205" t="str">
            <v>Mrs Hannah Tyzack</v>
          </cell>
        </row>
        <row r="206">
          <cell r="E206">
            <v>9352150</v>
          </cell>
          <cell r="F206" t="str">
            <v>Bramfield Church of England Primary School</v>
          </cell>
          <cell r="G206" t="str">
            <v>Academy sponsor led</v>
          </cell>
          <cell r="H206" t="str">
            <v>Open</v>
          </cell>
          <cell r="I206" t="str">
            <v>New Provision</v>
          </cell>
          <cell r="J206">
            <v>42583</v>
          </cell>
          <cell r="K206" t="str">
            <v>Primary</v>
          </cell>
          <cell r="L206">
            <v>4</v>
          </cell>
          <cell r="M206">
            <v>11</v>
          </cell>
          <cell r="N206" t="str">
            <v>No boarders</v>
          </cell>
          <cell r="O206" t="str">
            <v>Does not have a sixth form</v>
          </cell>
          <cell r="P206" t="str">
            <v>Mixed</v>
          </cell>
          <cell r="Q206" t="str">
            <v>Church of England</v>
          </cell>
          <cell r="R206" t="str">
            <v>Not applicable</v>
          </cell>
          <cell r="S206">
            <v>10057581</v>
          </cell>
          <cell r="T206" t="str">
            <v>Bridge Street</v>
          </cell>
          <cell r="U206" t="str">
            <v>Bramfield</v>
          </cell>
          <cell r="W206" t="str">
            <v>Halesworth</v>
          </cell>
          <cell r="Y206" t="str">
            <v>IP19 9HZ</v>
          </cell>
          <cell r="Z206" t="str">
            <v>https://bmpy-suffolk.secure-dbprimary.com/suffolk/primary/bmpy</v>
          </cell>
          <cell r="AA206">
            <v>1986784205</v>
          </cell>
          <cell r="AB206" t="str">
            <v>'01986784205</v>
          </cell>
          <cell r="AC206" t="str">
            <v>Mrs</v>
          </cell>
          <cell r="AD206" t="str">
            <v>Victoria</v>
          </cell>
          <cell r="AE206" t="str">
            <v>Allen</v>
          </cell>
          <cell r="AF206" t="str">
            <v>Mrs Victoria Allen</v>
          </cell>
        </row>
        <row r="207">
          <cell r="E207">
            <v>9353002</v>
          </cell>
          <cell r="F207" t="str">
            <v>Bardwell Church of England Primary School</v>
          </cell>
          <cell r="G207" t="str">
            <v>Academy converter</v>
          </cell>
          <cell r="H207" t="str">
            <v>Open</v>
          </cell>
          <cell r="I207" t="str">
            <v>Academy Converter</v>
          </cell>
          <cell r="J207">
            <v>42583</v>
          </cell>
          <cell r="K207" t="str">
            <v>Primary</v>
          </cell>
          <cell r="L207">
            <v>5</v>
          </cell>
          <cell r="M207">
            <v>11</v>
          </cell>
          <cell r="N207" t="str">
            <v>No boarders</v>
          </cell>
          <cell r="O207" t="str">
            <v>Does not have a sixth form</v>
          </cell>
          <cell r="P207" t="str">
            <v>Mixed</v>
          </cell>
          <cell r="Q207" t="str">
            <v>Church of England</v>
          </cell>
          <cell r="R207" t="str">
            <v>Not applicable</v>
          </cell>
          <cell r="S207">
            <v>10057463</v>
          </cell>
          <cell r="T207" t="str">
            <v>School Lane</v>
          </cell>
          <cell r="U207" t="str">
            <v>Bardwell</v>
          </cell>
          <cell r="W207" t="str">
            <v>Bury St Edmunds</v>
          </cell>
          <cell r="X207" t="str">
            <v>Suffolk</v>
          </cell>
          <cell r="Y207" t="str">
            <v>IP31 1AD</v>
          </cell>
          <cell r="Z207" t="str">
            <v>https://www.bardwell.org.uk/</v>
          </cell>
          <cell r="AA207">
            <v>1359250854</v>
          </cell>
          <cell r="AB207" t="str">
            <v>'01359250854</v>
          </cell>
          <cell r="AC207" t="str">
            <v>Mrs</v>
          </cell>
          <cell r="AD207" t="str">
            <v>Michelle</v>
          </cell>
          <cell r="AE207" t="str">
            <v>Boyd</v>
          </cell>
          <cell r="AF207" t="str">
            <v>Mrs Michelle Boyd</v>
          </cell>
        </row>
        <row r="208">
          <cell r="E208">
            <v>9353116</v>
          </cell>
          <cell r="F208" t="str">
            <v>Gislingham Church of England Primary School</v>
          </cell>
          <cell r="G208" t="str">
            <v>Academy converter</v>
          </cell>
          <cell r="H208" t="str">
            <v>Open</v>
          </cell>
          <cell r="I208" t="str">
            <v>Academy Converter</v>
          </cell>
          <cell r="J208">
            <v>42583</v>
          </cell>
          <cell r="K208" t="str">
            <v>Primary</v>
          </cell>
          <cell r="L208">
            <v>5</v>
          </cell>
          <cell r="M208">
            <v>11</v>
          </cell>
          <cell r="N208" t="str">
            <v>No boarders</v>
          </cell>
          <cell r="O208" t="str">
            <v>Does not have a sixth form</v>
          </cell>
          <cell r="P208" t="str">
            <v>Mixed</v>
          </cell>
          <cell r="Q208" t="str">
            <v>Church of England</v>
          </cell>
          <cell r="R208" t="str">
            <v>Not applicable</v>
          </cell>
          <cell r="S208">
            <v>10057458</v>
          </cell>
          <cell r="T208" t="str">
            <v>Broadfields Road</v>
          </cell>
          <cell r="U208" t="str">
            <v>Gislingham</v>
          </cell>
          <cell r="W208" t="str">
            <v>Eye</v>
          </cell>
          <cell r="X208" t="str">
            <v>Suffolk</v>
          </cell>
          <cell r="Y208" t="str">
            <v>IP23 8HX</v>
          </cell>
          <cell r="Z208" t="str">
            <v>www.gislingham.suffolk.sch.uk</v>
          </cell>
          <cell r="AA208">
            <v>1379783283</v>
          </cell>
          <cell r="AB208" t="str">
            <v>'01379783283</v>
          </cell>
          <cell r="AC208" t="str">
            <v>Mr</v>
          </cell>
          <cell r="AD208" t="str">
            <v>Richard</v>
          </cell>
          <cell r="AE208" t="str">
            <v>Benstock</v>
          </cell>
          <cell r="AF208" t="str">
            <v>Mr Richard Benstock</v>
          </cell>
        </row>
        <row r="209">
          <cell r="E209">
            <v>9352096</v>
          </cell>
          <cell r="F209" t="str">
            <v>Mendham Primary School</v>
          </cell>
          <cell r="G209" t="str">
            <v>Academy converter</v>
          </cell>
          <cell r="H209" t="str">
            <v>Open</v>
          </cell>
          <cell r="I209" t="str">
            <v>Academy Converter</v>
          </cell>
          <cell r="J209">
            <v>42583</v>
          </cell>
          <cell r="K209" t="str">
            <v>Primary</v>
          </cell>
          <cell r="L209">
            <v>3</v>
          </cell>
          <cell r="M209">
            <v>11</v>
          </cell>
          <cell r="N209" t="str">
            <v>No boarders</v>
          </cell>
          <cell r="O209" t="str">
            <v>Does not have a sixth form</v>
          </cell>
          <cell r="P209" t="str">
            <v>Mixed</v>
          </cell>
          <cell r="Q209" t="str">
            <v>Does not apply</v>
          </cell>
          <cell r="R209" t="str">
            <v>Not applicable</v>
          </cell>
          <cell r="S209">
            <v>10057454</v>
          </cell>
          <cell r="T209" t="str">
            <v>Mendham</v>
          </cell>
          <cell r="W209" t="str">
            <v>Harleston</v>
          </cell>
          <cell r="X209" t="str">
            <v>Norfolk</v>
          </cell>
          <cell r="Y209" t="str">
            <v>IP20 0NJ</v>
          </cell>
          <cell r="Z209" t="str">
            <v>http://www.waveneyvalleypartnership.org.uk</v>
          </cell>
          <cell r="AA209">
            <v>1379852520</v>
          </cell>
          <cell r="AB209" t="str">
            <v>'01379852520</v>
          </cell>
          <cell r="AC209" t="str">
            <v>Miss</v>
          </cell>
          <cell r="AD209" t="str">
            <v>Susie</v>
          </cell>
          <cell r="AE209" t="str">
            <v>Collins</v>
          </cell>
          <cell r="AF209" t="str">
            <v>Miss Susie Collins</v>
          </cell>
        </row>
        <row r="210">
          <cell r="E210">
            <v>9353098</v>
          </cell>
          <cell r="F210" t="str">
            <v>Old Newton Church of England  Primary School</v>
          </cell>
          <cell r="G210" t="str">
            <v>Academy converter</v>
          </cell>
          <cell r="H210" t="str">
            <v>Open</v>
          </cell>
          <cell r="I210" t="str">
            <v>Academy Converter</v>
          </cell>
          <cell r="J210">
            <v>42583</v>
          </cell>
          <cell r="K210" t="str">
            <v>Primary</v>
          </cell>
          <cell r="L210">
            <v>4</v>
          </cell>
          <cell r="M210">
            <v>11</v>
          </cell>
          <cell r="N210" t="str">
            <v>No boarders</v>
          </cell>
          <cell r="O210" t="str">
            <v>Not applicable</v>
          </cell>
          <cell r="P210" t="str">
            <v>Mixed</v>
          </cell>
          <cell r="Q210" t="str">
            <v>Church of England</v>
          </cell>
          <cell r="R210" t="str">
            <v>Not applicable</v>
          </cell>
          <cell r="S210">
            <v>10057453</v>
          </cell>
          <cell r="T210" t="str">
            <v>School Road</v>
          </cell>
          <cell r="U210" t="str">
            <v>Old Newton</v>
          </cell>
          <cell r="W210" t="str">
            <v>Stowmarket</v>
          </cell>
          <cell r="X210" t="str">
            <v>Suffolk</v>
          </cell>
          <cell r="Y210" t="str">
            <v>IP14 4PJ</v>
          </cell>
          <cell r="Z210" t="str">
            <v>http://www.oldnewton.suffolk.sch.uk/</v>
          </cell>
          <cell r="AA210">
            <v>1449673257</v>
          </cell>
          <cell r="AB210" t="str">
            <v>'01449673257</v>
          </cell>
          <cell r="AC210" t="str">
            <v>Mrs</v>
          </cell>
          <cell r="AD210" t="str">
            <v>Jo</v>
          </cell>
          <cell r="AE210" t="str">
            <v>Lockyear</v>
          </cell>
          <cell r="AF210" t="str">
            <v>Mrs Jo Lockyear</v>
          </cell>
        </row>
        <row r="211">
          <cell r="E211">
            <v>9353099</v>
          </cell>
          <cell r="F211" t="str">
            <v>Palgrave Church of England Primary School</v>
          </cell>
          <cell r="G211" t="str">
            <v>Academy converter</v>
          </cell>
          <cell r="H211" t="str">
            <v>Open</v>
          </cell>
          <cell r="I211" t="str">
            <v>Academy Converter</v>
          </cell>
          <cell r="J211">
            <v>42583</v>
          </cell>
          <cell r="K211" t="str">
            <v>Primary</v>
          </cell>
          <cell r="L211">
            <v>5</v>
          </cell>
          <cell r="M211">
            <v>11</v>
          </cell>
          <cell r="N211" t="str">
            <v>No boarders</v>
          </cell>
          <cell r="O211" t="str">
            <v>Does not have a sixth form</v>
          </cell>
          <cell r="P211" t="str">
            <v>Mixed</v>
          </cell>
          <cell r="Q211" t="str">
            <v>Church of England</v>
          </cell>
          <cell r="R211" t="str">
            <v>Not applicable</v>
          </cell>
          <cell r="S211">
            <v>10057452</v>
          </cell>
          <cell r="T211" t="str">
            <v>Palgrave</v>
          </cell>
          <cell r="W211" t="str">
            <v>Nr Diss</v>
          </cell>
          <cell r="X211" t="str">
            <v>Suffolk</v>
          </cell>
          <cell r="Y211" t="str">
            <v>IP22 1AG</v>
          </cell>
          <cell r="Z211" t="str">
            <v>www.palgrave.suffolk.sch.uk/</v>
          </cell>
          <cell r="AA211">
            <v>1379642507</v>
          </cell>
          <cell r="AB211" t="str">
            <v>'01379642507</v>
          </cell>
          <cell r="AC211" t="str">
            <v>Mrs</v>
          </cell>
          <cell r="AD211" t="str">
            <v>Julia</v>
          </cell>
          <cell r="AE211" t="str">
            <v>Waters</v>
          </cell>
          <cell r="AF211" t="str">
            <v>Mrs Julia Waters</v>
          </cell>
        </row>
        <row r="212">
          <cell r="E212">
            <v>9352087</v>
          </cell>
          <cell r="F212" t="str">
            <v>St Edmund's Primary School</v>
          </cell>
          <cell r="G212" t="str">
            <v>Academy converter</v>
          </cell>
          <cell r="H212" t="str">
            <v>Open</v>
          </cell>
          <cell r="I212" t="str">
            <v>Academy Converter</v>
          </cell>
          <cell r="J212">
            <v>42583</v>
          </cell>
          <cell r="K212" t="str">
            <v>Primary</v>
          </cell>
          <cell r="L212">
            <v>3</v>
          </cell>
          <cell r="M212">
            <v>11</v>
          </cell>
          <cell r="N212" t="str">
            <v>No boarders</v>
          </cell>
          <cell r="O212" t="str">
            <v>Does not have a sixth form</v>
          </cell>
          <cell r="P212" t="str">
            <v>Mixed</v>
          </cell>
          <cell r="Q212" t="str">
            <v>Does not apply</v>
          </cell>
          <cell r="R212" t="str">
            <v>Not applicable</v>
          </cell>
          <cell r="S212">
            <v>10057449</v>
          </cell>
          <cell r="T212" t="str">
            <v>Heckfield Green</v>
          </cell>
          <cell r="U212" t="str">
            <v>Hoxne</v>
          </cell>
          <cell r="W212" t="str">
            <v>Eye</v>
          </cell>
          <cell r="X212" t="str">
            <v>Suffolk</v>
          </cell>
          <cell r="Y212" t="str">
            <v>IP21 5AD</v>
          </cell>
          <cell r="Z212" t="str">
            <v>http://www.waveneyvalleypartnership.org</v>
          </cell>
          <cell r="AA212">
            <v>1379668283</v>
          </cell>
          <cell r="AB212" t="str">
            <v>'01379668283</v>
          </cell>
          <cell r="AC212" t="str">
            <v>Miss</v>
          </cell>
          <cell r="AD212" t="str">
            <v>Susie</v>
          </cell>
          <cell r="AE212" t="str">
            <v>Collins</v>
          </cell>
          <cell r="AF212" t="str">
            <v>Miss Susie Collins</v>
          </cell>
        </row>
        <row r="213">
          <cell r="E213">
            <v>9352155</v>
          </cell>
          <cell r="F213" t="str">
            <v>Long Melford Church of England Primary School</v>
          </cell>
          <cell r="G213" t="str">
            <v>Academy sponsor led</v>
          </cell>
          <cell r="H213" t="str">
            <v>Open</v>
          </cell>
          <cell r="I213" t="str">
            <v>New Provision</v>
          </cell>
          <cell r="J213">
            <v>42614</v>
          </cell>
          <cell r="K213" t="str">
            <v>Primary</v>
          </cell>
          <cell r="L213">
            <v>3</v>
          </cell>
          <cell r="M213">
            <v>11</v>
          </cell>
          <cell r="N213" t="str">
            <v>No boarders</v>
          </cell>
          <cell r="O213" t="str">
            <v>Does not have a sixth form</v>
          </cell>
          <cell r="P213" t="str">
            <v>Mixed</v>
          </cell>
          <cell r="Q213" t="str">
            <v>Church of England</v>
          </cell>
          <cell r="R213" t="str">
            <v>Not applicable</v>
          </cell>
          <cell r="S213">
            <v>10057582</v>
          </cell>
          <cell r="T213" t="str">
            <v>Cordell Road</v>
          </cell>
          <cell r="U213" t="str">
            <v>Long Melford</v>
          </cell>
          <cell r="W213" t="str">
            <v>Sudbury</v>
          </cell>
          <cell r="X213" t="str">
            <v>Suffolk</v>
          </cell>
          <cell r="Y213" t="str">
            <v>CO10 9ED</v>
          </cell>
          <cell r="Z213" t="str">
            <v>http://www.longmelfordprimaryschool.co.uk</v>
          </cell>
          <cell r="AA213">
            <v>1787379929</v>
          </cell>
          <cell r="AB213" t="str">
            <v>'01787379929</v>
          </cell>
          <cell r="AC213" t="str">
            <v>Mrs</v>
          </cell>
          <cell r="AD213" t="str">
            <v>Amanda</v>
          </cell>
          <cell r="AE213" t="str">
            <v>Woolmer</v>
          </cell>
          <cell r="AF213" t="str">
            <v>Mrs Amanda Woolmer</v>
          </cell>
        </row>
        <row r="214">
          <cell r="E214">
            <v>9352060</v>
          </cell>
          <cell r="F214" t="str">
            <v>Bacton Primary School</v>
          </cell>
          <cell r="G214" t="str">
            <v>Academy converter</v>
          </cell>
          <cell r="H214" t="str">
            <v>Open</v>
          </cell>
          <cell r="I214" t="str">
            <v>Academy Converter</v>
          </cell>
          <cell r="J214">
            <v>42614</v>
          </cell>
          <cell r="K214" t="str">
            <v>Primary</v>
          </cell>
          <cell r="L214">
            <v>4</v>
          </cell>
          <cell r="M214">
            <v>11</v>
          </cell>
          <cell r="N214" t="str">
            <v>No boarders</v>
          </cell>
          <cell r="O214" t="str">
            <v>Does not have a sixth form</v>
          </cell>
          <cell r="P214" t="str">
            <v>Mixed</v>
          </cell>
          <cell r="Q214" t="str">
            <v>Does not apply</v>
          </cell>
          <cell r="R214" t="str">
            <v>Not applicable</v>
          </cell>
          <cell r="S214">
            <v>10057699</v>
          </cell>
          <cell r="T214" t="str">
            <v>Taylors Green</v>
          </cell>
          <cell r="U214" t="str">
            <v>Bacton</v>
          </cell>
          <cell r="W214" t="str">
            <v>Stowmarket</v>
          </cell>
          <cell r="X214" t="str">
            <v>Suffolk</v>
          </cell>
          <cell r="Y214" t="str">
            <v>IP14 4LL</v>
          </cell>
          <cell r="Z214" t="str">
            <v>www.bacton-pri.suffolk.sch.uk</v>
          </cell>
          <cell r="AA214">
            <v>1449781367</v>
          </cell>
          <cell r="AB214" t="str">
            <v>'01449781367</v>
          </cell>
          <cell r="AC214" t="str">
            <v>Mrs</v>
          </cell>
          <cell r="AD214" t="str">
            <v>Tessa</v>
          </cell>
          <cell r="AE214" t="str">
            <v>Sait</v>
          </cell>
          <cell r="AF214" t="str">
            <v>Mrs Tessa Sait</v>
          </cell>
        </row>
        <row r="215">
          <cell r="E215">
            <v>9353345</v>
          </cell>
          <cell r="F215" t="str">
            <v>Cedars Park Community Primary School</v>
          </cell>
          <cell r="G215" t="str">
            <v>Academy converter</v>
          </cell>
          <cell r="H215" t="str">
            <v>Open</v>
          </cell>
          <cell r="I215" t="str">
            <v>Academy Converter</v>
          </cell>
          <cell r="J215">
            <v>42614</v>
          </cell>
          <cell r="K215" t="str">
            <v>Primary</v>
          </cell>
          <cell r="L215">
            <v>4</v>
          </cell>
          <cell r="M215">
            <v>11</v>
          </cell>
          <cell r="N215" t="str">
            <v>No boarders</v>
          </cell>
          <cell r="O215" t="str">
            <v>Does not have a sixth form</v>
          </cell>
          <cell r="P215" t="str">
            <v>Mixed</v>
          </cell>
          <cell r="Q215" t="str">
            <v>Does not apply</v>
          </cell>
          <cell r="R215" t="str">
            <v>Not applicable</v>
          </cell>
          <cell r="S215">
            <v>10057673</v>
          </cell>
          <cell r="T215" t="str">
            <v>Pintail Road</v>
          </cell>
          <cell r="W215" t="str">
            <v>Stowmarket</v>
          </cell>
          <cell r="X215" t="str">
            <v>Suffolk</v>
          </cell>
          <cell r="Y215" t="str">
            <v>IP14 5FP</v>
          </cell>
          <cell r="Z215" t="str">
            <v>www.cedarspark.suffolk.sch.uk/</v>
          </cell>
          <cell r="AA215">
            <v>1449778230</v>
          </cell>
          <cell r="AB215" t="str">
            <v>'01449778230</v>
          </cell>
          <cell r="AC215" t="str">
            <v>Miss</v>
          </cell>
          <cell r="AD215" t="str">
            <v>Aisha</v>
          </cell>
          <cell r="AE215" t="str">
            <v>Suhail</v>
          </cell>
          <cell r="AF215" t="str">
            <v>Miss Aisha Suhail</v>
          </cell>
        </row>
        <row r="216">
          <cell r="E216">
            <v>9352097</v>
          </cell>
          <cell r="F216" t="str">
            <v>Mendlesham Primary School</v>
          </cell>
          <cell r="G216" t="str">
            <v>Academy converter</v>
          </cell>
          <cell r="H216" t="str">
            <v>Open</v>
          </cell>
          <cell r="I216" t="str">
            <v>Academy Converter</v>
          </cell>
          <cell r="J216">
            <v>42644</v>
          </cell>
          <cell r="K216" t="str">
            <v>Primary</v>
          </cell>
          <cell r="L216">
            <v>4</v>
          </cell>
          <cell r="M216">
            <v>11</v>
          </cell>
          <cell r="N216" t="str">
            <v>No boarders</v>
          </cell>
          <cell r="O216" t="str">
            <v>Does not have a sixth form</v>
          </cell>
          <cell r="P216" t="str">
            <v>Mixed</v>
          </cell>
          <cell r="Q216" t="str">
            <v>Does not apply</v>
          </cell>
          <cell r="R216" t="str">
            <v>Not applicable</v>
          </cell>
          <cell r="S216">
            <v>10057708</v>
          </cell>
          <cell r="T216" t="str">
            <v>Old Station Road</v>
          </cell>
          <cell r="U216" t="str">
            <v>Mendlesham</v>
          </cell>
          <cell r="W216" t="str">
            <v>Stowmarket</v>
          </cell>
          <cell r="X216" t="str">
            <v>Suffolk</v>
          </cell>
          <cell r="Y216" t="str">
            <v>IP14 5RT</v>
          </cell>
          <cell r="Z216" t="str">
            <v>http://www.mendlesham.suffolk.sch.uk/</v>
          </cell>
          <cell r="AA216">
            <v>1449766224</v>
          </cell>
          <cell r="AB216" t="str">
            <v>'01449766224</v>
          </cell>
          <cell r="AC216" t="str">
            <v>Mrs</v>
          </cell>
          <cell r="AD216" t="str">
            <v>Tessa</v>
          </cell>
          <cell r="AE216" t="str">
            <v>Sait</v>
          </cell>
          <cell r="AF216" t="str">
            <v>Mrs Tessa Sait</v>
          </cell>
        </row>
        <row r="217">
          <cell r="E217">
            <v>9354103</v>
          </cell>
          <cell r="F217" t="str">
            <v>Stowupland High School</v>
          </cell>
          <cell r="G217" t="str">
            <v>Academy converter</v>
          </cell>
          <cell r="H217" t="str">
            <v>Open</v>
          </cell>
          <cell r="I217" t="str">
            <v>Academy Converter</v>
          </cell>
          <cell r="J217">
            <v>42614</v>
          </cell>
          <cell r="K217" t="str">
            <v>Secondary</v>
          </cell>
          <cell r="L217">
            <v>11</v>
          </cell>
          <cell r="M217">
            <v>18</v>
          </cell>
          <cell r="N217" t="str">
            <v>No boarders</v>
          </cell>
          <cell r="O217" t="str">
            <v>Has a sixth form</v>
          </cell>
          <cell r="P217" t="str">
            <v>Mixed</v>
          </cell>
          <cell r="Q217" t="str">
            <v>Does not apply</v>
          </cell>
          <cell r="R217" t="str">
            <v>Non-selective</v>
          </cell>
          <cell r="S217">
            <v>10057648</v>
          </cell>
          <cell r="T217" t="str">
            <v>Church Road</v>
          </cell>
          <cell r="U217" t="str">
            <v>Stowupland</v>
          </cell>
          <cell r="W217" t="str">
            <v>Stowmarket</v>
          </cell>
          <cell r="X217" t="str">
            <v>Suffolk</v>
          </cell>
          <cell r="Y217" t="str">
            <v>IP14 4BQ</v>
          </cell>
          <cell r="Z217" t="str">
            <v>http://stowuplandhighschool.co.uk/</v>
          </cell>
          <cell r="AA217">
            <v>1449674827</v>
          </cell>
          <cell r="AB217" t="str">
            <v>'01449674827</v>
          </cell>
          <cell r="AC217" t="str">
            <v>Mr</v>
          </cell>
          <cell r="AD217" t="str">
            <v>David</v>
          </cell>
          <cell r="AE217" t="str">
            <v>Brewster</v>
          </cell>
          <cell r="AF217" t="str">
            <v>Mr David Brewster</v>
          </cell>
        </row>
        <row r="218">
          <cell r="E218">
            <v>9351110</v>
          </cell>
          <cell r="F218" t="str">
            <v>St Christopher's Academy</v>
          </cell>
          <cell r="G218" t="str">
            <v>Academy alternative provision converter</v>
          </cell>
          <cell r="H218" t="str">
            <v>Open</v>
          </cell>
          <cell r="I218" t="str">
            <v>Academy Converter</v>
          </cell>
          <cell r="J218">
            <v>43070</v>
          </cell>
          <cell r="K218" t="str">
            <v>Not applicable</v>
          </cell>
          <cell r="L218">
            <v>7</v>
          </cell>
          <cell r="M218">
            <v>16</v>
          </cell>
          <cell r="N218" t="str">
            <v>No boarders</v>
          </cell>
          <cell r="O218" t="str">
            <v>Not applicable</v>
          </cell>
          <cell r="P218" t="str">
            <v>Mixed</v>
          </cell>
          <cell r="Q218" t="str">
            <v>Does not apply</v>
          </cell>
          <cell r="R218" t="str">
            <v>Not applicable</v>
          </cell>
          <cell r="S218">
            <v>10061606</v>
          </cell>
          <cell r="T218" t="str">
            <v>St Christopher's Hall</v>
          </cell>
          <cell r="U218" t="str">
            <v>Renfrew Road</v>
          </cell>
          <cell r="W218" t="str">
            <v>Ipswich</v>
          </cell>
          <cell r="X218" t="str">
            <v>Suffolk</v>
          </cell>
          <cell r="Y218" t="str">
            <v>IP4 3HG</v>
          </cell>
          <cell r="Z218" t="str">
            <v>www.raedwaldtrust.org</v>
          </cell>
          <cell r="AA218">
            <v>1473725115</v>
          </cell>
          <cell r="AB218" t="str">
            <v>'01473725115</v>
          </cell>
          <cell r="AC218" t="str">
            <v>Mrs</v>
          </cell>
          <cell r="AD218" t="str">
            <v>Kate</v>
          </cell>
          <cell r="AE218" t="str">
            <v>Kingsford-Bere</v>
          </cell>
          <cell r="AF218" t="str">
            <v>Mrs Kate Kingsford-Bere</v>
          </cell>
        </row>
        <row r="219">
          <cell r="E219">
            <v>9352064</v>
          </cell>
          <cell r="F219" t="str">
            <v>Ravensmere Infant School</v>
          </cell>
          <cell r="G219" t="str">
            <v>Academy converter</v>
          </cell>
          <cell r="H219" t="str">
            <v>Open</v>
          </cell>
          <cell r="I219" t="str">
            <v>Academy Converter</v>
          </cell>
          <cell r="J219">
            <v>42644</v>
          </cell>
          <cell r="K219" t="str">
            <v>Primary</v>
          </cell>
          <cell r="L219">
            <v>5</v>
          </cell>
          <cell r="M219">
            <v>7</v>
          </cell>
          <cell r="N219" t="str">
            <v>No boarders</v>
          </cell>
          <cell r="O219" t="str">
            <v>Does not have a sixth form</v>
          </cell>
          <cell r="P219" t="str">
            <v>Mixed</v>
          </cell>
          <cell r="Q219" t="str">
            <v>Does not apply</v>
          </cell>
          <cell r="R219" t="str">
            <v>Not applicable</v>
          </cell>
          <cell r="S219">
            <v>10061361</v>
          </cell>
          <cell r="T219" t="str">
            <v>St Benedict's Road</v>
          </cell>
          <cell r="W219" t="str">
            <v>Beccles</v>
          </cell>
          <cell r="X219" t="str">
            <v>Suffolk</v>
          </cell>
          <cell r="Y219" t="str">
            <v>NR34 9DE</v>
          </cell>
          <cell r="Z219" t="str">
            <v>www.ravensmere.suffolk.sch.uk</v>
          </cell>
          <cell r="AA219">
            <v>1502712367</v>
          </cell>
          <cell r="AB219" t="str">
            <v>'01502712367</v>
          </cell>
          <cell r="AC219" t="str">
            <v>Mrs</v>
          </cell>
          <cell r="AD219" t="str">
            <v>Joanne</v>
          </cell>
          <cell r="AE219" t="str">
            <v>Viner</v>
          </cell>
          <cell r="AF219" t="str">
            <v>Mrs Joanne Viner</v>
          </cell>
        </row>
        <row r="220">
          <cell r="E220">
            <v>9352063</v>
          </cell>
          <cell r="F220" t="str">
            <v>The Albert Pye Community Primary School</v>
          </cell>
          <cell r="G220" t="str">
            <v>Academy converter</v>
          </cell>
          <cell r="H220" t="str">
            <v>Open</v>
          </cell>
          <cell r="I220" t="str">
            <v>Academy Converter</v>
          </cell>
          <cell r="J220">
            <v>42644</v>
          </cell>
          <cell r="K220" t="str">
            <v>Primary</v>
          </cell>
          <cell r="L220">
            <v>3</v>
          </cell>
          <cell r="M220">
            <v>11</v>
          </cell>
          <cell r="N220" t="str">
            <v>No boarders</v>
          </cell>
          <cell r="O220" t="str">
            <v>Does not have a sixth form</v>
          </cell>
          <cell r="P220" t="str">
            <v>Mixed</v>
          </cell>
          <cell r="Q220" t="str">
            <v>Does not apply</v>
          </cell>
          <cell r="R220" t="str">
            <v>Not applicable</v>
          </cell>
          <cell r="S220">
            <v>10061371</v>
          </cell>
          <cell r="T220" t="str">
            <v>Frederick's Road</v>
          </cell>
          <cell r="W220" t="str">
            <v>Beccles</v>
          </cell>
          <cell r="X220" t="str">
            <v>Suffolk</v>
          </cell>
          <cell r="Y220" t="str">
            <v>NR34 9UL</v>
          </cell>
          <cell r="Z220" t="str">
            <v>www.albertpye.suffolk.sch.uk/</v>
          </cell>
          <cell r="AA220">
            <v>1502713420</v>
          </cell>
          <cell r="AB220" t="str">
            <v>'01502713420</v>
          </cell>
          <cell r="AC220" t="str">
            <v>Mrs</v>
          </cell>
          <cell r="AD220" t="str">
            <v>Joanne</v>
          </cell>
          <cell r="AE220" t="str">
            <v>Viner</v>
          </cell>
          <cell r="AF220" t="str">
            <v>Mrs Joanne Viner</v>
          </cell>
        </row>
        <row r="221">
          <cell r="E221">
            <v>9352187</v>
          </cell>
          <cell r="F221" t="str">
            <v>Eyke Church of England Primary School</v>
          </cell>
          <cell r="G221" t="str">
            <v>Academy sponsor led</v>
          </cell>
          <cell r="H221" t="str">
            <v>Open</v>
          </cell>
          <cell r="I221" t="str">
            <v>New Provision</v>
          </cell>
          <cell r="J221">
            <v>42675</v>
          </cell>
          <cell r="K221" t="str">
            <v>Primary</v>
          </cell>
          <cell r="L221">
            <v>4</v>
          </cell>
          <cell r="M221">
            <v>11</v>
          </cell>
          <cell r="N221" t="str">
            <v>No boarders</v>
          </cell>
          <cell r="O221" t="str">
            <v>Does not have a sixth form</v>
          </cell>
          <cell r="P221" t="str">
            <v>Mixed</v>
          </cell>
          <cell r="Q221" t="str">
            <v>Church of England</v>
          </cell>
          <cell r="R221" t="str">
            <v>Not applicable</v>
          </cell>
          <cell r="S221">
            <v>10061625</v>
          </cell>
          <cell r="T221" t="str">
            <v>The Street</v>
          </cell>
          <cell r="U221" t="str">
            <v>Eyke</v>
          </cell>
          <cell r="W221" t="str">
            <v>Woodbridge</v>
          </cell>
          <cell r="X221" t="str">
            <v>Suffolk</v>
          </cell>
          <cell r="Y221" t="str">
            <v>IP12 2QW</v>
          </cell>
          <cell r="AA221">
            <v>1394460328</v>
          </cell>
          <cell r="AB221" t="str">
            <v>'01394460328</v>
          </cell>
          <cell r="AC221" t="str">
            <v>Miss</v>
          </cell>
          <cell r="AD221" t="str">
            <v>Lucie</v>
          </cell>
          <cell r="AE221" t="str">
            <v>Fairweather</v>
          </cell>
          <cell r="AF221" t="str">
            <v>Miss Lucie Fairweather</v>
          </cell>
        </row>
        <row r="222">
          <cell r="E222">
            <v>9352188</v>
          </cell>
          <cell r="F222" t="str">
            <v>Murrayfield Primary - A Paradigm Academy</v>
          </cell>
          <cell r="G222" t="str">
            <v>Academy sponsor led</v>
          </cell>
          <cell r="H222" t="str">
            <v>Open</v>
          </cell>
          <cell r="I222" t="str">
            <v>New Provision</v>
          </cell>
          <cell r="J222">
            <v>42736</v>
          </cell>
          <cell r="K222" t="str">
            <v>Primary</v>
          </cell>
          <cell r="L222">
            <v>3</v>
          </cell>
          <cell r="M222">
            <v>11</v>
          </cell>
          <cell r="N222" t="str">
            <v>No boarders</v>
          </cell>
          <cell r="O222" t="str">
            <v>Does not have a sixth form</v>
          </cell>
          <cell r="P222" t="str">
            <v>Mixed</v>
          </cell>
          <cell r="Q222" t="str">
            <v>Does not apply</v>
          </cell>
          <cell r="R222" t="str">
            <v>Not applicable</v>
          </cell>
          <cell r="S222">
            <v>10062316</v>
          </cell>
          <cell r="T222" t="str">
            <v>Nacton Road</v>
          </cell>
          <cell r="W222" t="str">
            <v>Ipswich</v>
          </cell>
          <cell r="X222" t="str">
            <v>Suffolk</v>
          </cell>
          <cell r="Y222" t="str">
            <v>IP3 9JL</v>
          </cell>
          <cell r="Z222" t="str">
            <v>http://murrayfieldacademy.paradigmtrust.org/</v>
          </cell>
          <cell r="AA222">
            <v>1473728564</v>
          </cell>
          <cell r="AB222" t="str">
            <v>'01473728564</v>
          </cell>
          <cell r="AC222" t="str">
            <v>Mrs</v>
          </cell>
          <cell r="AD222" t="str">
            <v>Claire</v>
          </cell>
          <cell r="AE222" t="str">
            <v>Willis</v>
          </cell>
          <cell r="AF222" t="str">
            <v>Mrs Claire Willis</v>
          </cell>
        </row>
        <row r="223">
          <cell r="E223">
            <v>9353320</v>
          </cell>
          <cell r="F223" t="str">
            <v>St Felix Roman Catholic Primary School, Haverhill</v>
          </cell>
          <cell r="G223" t="str">
            <v>Academy converter</v>
          </cell>
          <cell r="H223" t="str">
            <v>Open</v>
          </cell>
          <cell r="I223" t="str">
            <v>Academy Converter</v>
          </cell>
          <cell r="J223">
            <v>42675</v>
          </cell>
          <cell r="K223" t="str">
            <v>Primary</v>
          </cell>
          <cell r="L223">
            <v>3</v>
          </cell>
          <cell r="M223">
            <v>11</v>
          </cell>
          <cell r="N223" t="str">
            <v>No boarders</v>
          </cell>
          <cell r="O223" t="str">
            <v>Does not have a sixth form</v>
          </cell>
          <cell r="P223" t="str">
            <v>Mixed</v>
          </cell>
          <cell r="Q223" t="str">
            <v>Roman Catholic</v>
          </cell>
          <cell r="R223" t="str">
            <v>Not applicable</v>
          </cell>
          <cell r="S223">
            <v>10061761</v>
          </cell>
          <cell r="T223" t="str">
            <v>School Lane</v>
          </cell>
          <cell r="W223" t="str">
            <v>HAVERHILL</v>
          </cell>
          <cell r="X223" t="str">
            <v>Suffolk</v>
          </cell>
          <cell r="Y223" t="str">
            <v>CB9 9DE</v>
          </cell>
          <cell r="Z223" t="str">
            <v>http://www.stfelixhaverhill.com</v>
          </cell>
          <cell r="AA223">
            <v>1440703775</v>
          </cell>
          <cell r="AB223" t="str">
            <v>'01440703775</v>
          </cell>
          <cell r="AC223" t="str">
            <v>Mrs</v>
          </cell>
          <cell r="AD223" t="str">
            <v>Andi</v>
          </cell>
          <cell r="AE223" t="str">
            <v>Dodds</v>
          </cell>
          <cell r="AF223" t="str">
            <v>Mrs Andi Dodds</v>
          </cell>
        </row>
        <row r="224">
          <cell r="E224">
            <v>9352189</v>
          </cell>
          <cell r="F224" t="str">
            <v>The Limes Primary Academy</v>
          </cell>
          <cell r="G224" t="str">
            <v>Free schools</v>
          </cell>
          <cell r="H224" t="str">
            <v>Open</v>
          </cell>
          <cell r="J224">
            <v>43344</v>
          </cell>
          <cell r="K224" t="str">
            <v>Primary</v>
          </cell>
          <cell r="L224">
            <v>2</v>
          </cell>
          <cell r="M224">
            <v>11</v>
          </cell>
          <cell r="N224" t="str">
            <v>Not applicable</v>
          </cell>
          <cell r="O224" t="str">
            <v>Not applicable</v>
          </cell>
          <cell r="P224" t="str">
            <v>Mixed</v>
          </cell>
          <cell r="Q224" t="str">
            <v>None</v>
          </cell>
          <cell r="S224">
            <v>10068138</v>
          </cell>
          <cell r="T224" t="str">
            <v>Lime Avenue</v>
          </cell>
          <cell r="U224" t="str">
            <v>Oulton</v>
          </cell>
          <cell r="W224" t="str">
            <v>Lowestoft</v>
          </cell>
          <cell r="Y224" t="str">
            <v>NR32 3BQ</v>
          </cell>
          <cell r="Z224" t="str">
            <v>http://thelimesacademy.org/</v>
          </cell>
          <cell r="AA224">
            <v>1502449200</v>
          </cell>
          <cell r="AB224" t="str">
            <v>'01502449200</v>
          </cell>
          <cell r="AC224" t="str">
            <v>Miss</v>
          </cell>
          <cell r="AD224" t="str">
            <v>Charlotte</v>
          </cell>
          <cell r="AE224" t="str">
            <v>Thompson</v>
          </cell>
          <cell r="AF224" t="str">
            <v>Miss Charlotte Thompson</v>
          </cell>
        </row>
        <row r="225">
          <cell r="E225">
            <v>9352098</v>
          </cell>
          <cell r="F225" t="str">
            <v>Middleton Community Primary School</v>
          </cell>
          <cell r="G225" t="str">
            <v>Academy converter</v>
          </cell>
          <cell r="H225" t="str">
            <v>Open</v>
          </cell>
          <cell r="I225" t="str">
            <v>Academy Converter</v>
          </cell>
          <cell r="J225">
            <v>42705</v>
          </cell>
          <cell r="K225" t="str">
            <v>Primary</v>
          </cell>
          <cell r="L225">
            <v>4</v>
          </cell>
          <cell r="M225">
            <v>11</v>
          </cell>
          <cell r="N225" t="str">
            <v>No boarders</v>
          </cell>
          <cell r="O225" t="str">
            <v>Does not have a sixth form</v>
          </cell>
          <cell r="P225" t="str">
            <v>Mixed</v>
          </cell>
          <cell r="Q225" t="str">
            <v>Does not apply</v>
          </cell>
          <cell r="R225" t="str">
            <v>Not applicable</v>
          </cell>
          <cell r="S225">
            <v>10061991</v>
          </cell>
          <cell r="T225" t="str">
            <v>Rectory Road</v>
          </cell>
          <cell r="U225" t="str">
            <v>Middleton</v>
          </cell>
          <cell r="W225" t="str">
            <v>Saxmundham</v>
          </cell>
          <cell r="X225" t="str">
            <v>Suffolk</v>
          </cell>
          <cell r="Y225" t="str">
            <v>IP17 3NW</v>
          </cell>
          <cell r="Z225" t="str">
            <v>www.middletonprimaryschool.org.uk</v>
          </cell>
          <cell r="AA225">
            <v>1728648251</v>
          </cell>
          <cell r="AB225" t="str">
            <v>'01728648251</v>
          </cell>
          <cell r="AC225" t="str">
            <v>Mrs</v>
          </cell>
          <cell r="AD225" t="str">
            <v>Katy</v>
          </cell>
          <cell r="AE225" t="str">
            <v>Last</v>
          </cell>
          <cell r="AF225" t="str">
            <v>Mrs Katy Last</v>
          </cell>
        </row>
        <row r="226">
          <cell r="E226">
            <v>9353096</v>
          </cell>
          <cell r="F226" t="str">
            <v>Mellis Church of England Primary School</v>
          </cell>
          <cell r="G226" t="str">
            <v>Academy converter</v>
          </cell>
          <cell r="H226" t="str">
            <v>Open</v>
          </cell>
          <cell r="I226" t="str">
            <v>Academy Converter</v>
          </cell>
          <cell r="J226">
            <v>42887</v>
          </cell>
          <cell r="K226" t="str">
            <v>Primary</v>
          </cell>
          <cell r="L226">
            <v>5</v>
          </cell>
          <cell r="M226">
            <v>11</v>
          </cell>
          <cell r="N226" t="str">
            <v>No boarders</v>
          </cell>
          <cell r="O226" t="str">
            <v>Does not have a sixth form</v>
          </cell>
          <cell r="P226" t="str">
            <v>Mixed</v>
          </cell>
          <cell r="Q226" t="str">
            <v>Church of England</v>
          </cell>
          <cell r="R226" t="str">
            <v>Not applicable</v>
          </cell>
          <cell r="S226">
            <v>10061990</v>
          </cell>
          <cell r="T226" t="str">
            <v>Yaxley Road</v>
          </cell>
          <cell r="U226" t="str">
            <v>Mellis</v>
          </cell>
          <cell r="W226" t="str">
            <v>Eye</v>
          </cell>
          <cell r="X226" t="str">
            <v>Suffolk</v>
          </cell>
          <cell r="Y226" t="str">
            <v>IP23 8DP</v>
          </cell>
          <cell r="Z226" t="str">
            <v>http://www.mellis.suffolk.sch.uk/</v>
          </cell>
          <cell r="AA226">
            <v>1379783376</v>
          </cell>
          <cell r="AB226" t="str">
            <v>'01379783376</v>
          </cell>
          <cell r="AC226" t="str">
            <v>Mr</v>
          </cell>
          <cell r="AD226" t="str">
            <v>Paul</v>
          </cell>
          <cell r="AE226" t="str">
            <v>Ryle</v>
          </cell>
          <cell r="AF226" t="str">
            <v>Mr Paul Ryle</v>
          </cell>
        </row>
        <row r="227">
          <cell r="E227">
            <v>9352197</v>
          </cell>
          <cell r="F227" t="str">
            <v>Yoxford &amp; Peasenhall Primary Academy</v>
          </cell>
          <cell r="G227" t="str">
            <v>Academy sponsor led</v>
          </cell>
          <cell r="H227" t="str">
            <v>Open</v>
          </cell>
          <cell r="I227" t="str">
            <v>New Provision</v>
          </cell>
          <cell r="J227">
            <v>42705</v>
          </cell>
          <cell r="K227" t="str">
            <v>Primary</v>
          </cell>
          <cell r="L227">
            <v>3</v>
          </cell>
          <cell r="M227">
            <v>11</v>
          </cell>
          <cell r="N227" t="str">
            <v>No boarders</v>
          </cell>
          <cell r="O227" t="str">
            <v>Does not have a sixth form</v>
          </cell>
          <cell r="P227" t="str">
            <v>Mixed</v>
          </cell>
          <cell r="Q227" t="str">
            <v>Does not apply</v>
          </cell>
          <cell r="R227" t="str">
            <v>Not applicable</v>
          </cell>
          <cell r="S227">
            <v>10062009</v>
          </cell>
          <cell r="T227" t="str">
            <v>High Street</v>
          </cell>
          <cell r="U227" t="str">
            <v>Yoxford</v>
          </cell>
          <cell r="W227" t="str">
            <v>Saxmundham</v>
          </cell>
          <cell r="X227" t="str">
            <v>Suffolk</v>
          </cell>
          <cell r="Y227" t="str">
            <v>IP17 3EU</v>
          </cell>
          <cell r="Z227" t="str">
            <v>https://www.yoxfordandpeasenhallprimaryschool.org.uk</v>
          </cell>
          <cell r="AA227">
            <v>1728668291</v>
          </cell>
          <cell r="AB227" t="str">
            <v>'01728668291</v>
          </cell>
          <cell r="AC227" t="str">
            <v>Mrs</v>
          </cell>
          <cell r="AD227" t="str">
            <v>Debbie</v>
          </cell>
          <cell r="AE227" t="str">
            <v>Thomas</v>
          </cell>
          <cell r="AF227" t="str">
            <v>Mrs Debbie Thomas</v>
          </cell>
        </row>
        <row r="228">
          <cell r="E228">
            <v>9352198</v>
          </cell>
          <cell r="F228" t="str">
            <v>Woodhall Primary School</v>
          </cell>
          <cell r="G228" t="str">
            <v>Academy sponsor led</v>
          </cell>
          <cell r="H228" t="str">
            <v>Open</v>
          </cell>
          <cell r="I228" t="str">
            <v>New Provision</v>
          </cell>
          <cell r="J228">
            <v>42736</v>
          </cell>
          <cell r="K228" t="str">
            <v>Primary</v>
          </cell>
          <cell r="L228">
            <v>3</v>
          </cell>
          <cell r="M228">
            <v>11</v>
          </cell>
          <cell r="N228" t="str">
            <v>No boarders</v>
          </cell>
          <cell r="O228" t="str">
            <v>Does not have a sixth form</v>
          </cell>
          <cell r="P228" t="str">
            <v>Mixed</v>
          </cell>
          <cell r="Q228" t="str">
            <v>Does not apply</v>
          </cell>
          <cell r="R228" t="str">
            <v>Not applicable</v>
          </cell>
          <cell r="S228">
            <v>10062280</v>
          </cell>
          <cell r="T228" t="str">
            <v>Mayflower Way</v>
          </cell>
          <cell r="W228" t="str">
            <v>Sudbury</v>
          </cell>
          <cell r="X228" t="str">
            <v>Suffolk</v>
          </cell>
          <cell r="Y228" t="str">
            <v>CO10 1ST</v>
          </cell>
          <cell r="Z228" t="str">
            <v>www.woodhallprimary.co.uk</v>
          </cell>
          <cell r="AA228">
            <v>1787373661</v>
          </cell>
          <cell r="AB228" t="str">
            <v>'01787373661</v>
          </cell>
          <cell r="AC228" t="str">
            <v>Mrs</v>
          </cell>
          <cell r="AD228" t="str">
            <v>Lisa</v>
          </cell>
          <cell r="AE228" t="str">
            <v>Tweed</v>
          </cell>
          <cell r="AF228" t="str">
            <v>Mrs Lisa Tweed</v>
          </cell>
        </row>
        <row r="229">
          <cell r="E229">
            <v>9352199</v>
          </cell>
          <cell r="F229" t="str">
            <v>Houldsworth Valley Primary Academy</v>
          </cell>
          <cell r="G229" t="str">
            <v>Academy sponsor led</v>
          </cell>
          <cell r="H229" t="str">
            <v>Open</v>
          </cell>
          <cell r="I229" t="str">
            <v>New Provision</v>
          </cell>
          <cell r="J229">
            <v>42736</v>
          </cell>
          <cell r="K229" t="str">
            <v>Primary</v>
          </cell>
          <cell r="L229">
            <v>4</v>
          </cell>
          <cell r="M229">
            <v>11</v>
          </cell>
          <cell r="N229" t="str">
            <v>No boarders</v>
          </cell>
          <cell r="O229" t="str">
            <v>Does not have a sixth form</v>
          </cell>
          <cell r="P229" t="str">
            <v>Mixed</v>
          </cell>
          <cell r="Q229" t="str">
            <v>Does not apply</v>
          </cell>
          <cell r="R229" t="str">
            <v>Not applicable</v>
          </cell>
          <cell r="S229">
            <v>10062302</v>
          </cell>
          <cell r="T229" t="str">
            <v>Rowley Drive</v>
          </cell>
          <cell r="W229" t="str">
            <v>Newmarket</v>
          </cell>
          <cell r="X229" t="str">
            <v>Suffolk</v>
          </cell>
          <cell r="Y229" t="str">
            <v>CB8 0PU</v>
          </cell>
          <cell r="AA229">
            <v>1638663214</v>
          </cell>
          <cell r="AB229" t="str">
            <v>'01638663214</v>
          </cell>
          <cell r="AC229" t="str">
            <v>Mrs</v>
          </cell>
          <cell r="AD229" t="str">
            <v>Lisa</v>
          </cell>
          <cell r="AE229" t="str">
            <v>Tweed</v>
          </cell>
          <cell r="AF229" t="str">
            <v>Mrs Lisa Tweed</v>
          </cell>
        </row>
        <row r="230">
          <cell r="E230">
            <v>9352058</v>
          </cell>
          <cell r="F230" t="str">
            <v>Aldeburgh Primary School</v>
          </cell>
          <cell r="G230" t="str">
            <v>Academy converter</v>
          </cell>
          <cell r="H230" t="str">
            <v>Open</v>
          </cell>
          <cell r="I230" t="str">
            <v>Academy Converter</v>
          </cell>
          <cell r="J230">
            <v>42856</v>
          </cell>
          <cell r="K230" t="str">
            <v>Primary</v>
          </cell>
          <cell r="L230">
            <v>4</v>
          </cell>
          <cell r="M230">
            <v>11</v>
          </cell>
          <cell r="N230" t="str">
            <v>No boarders</v>
          </cell>
          <cell r="O230" t="str">
            <v>Does not have a sixth form</v>
          </cell>
          <cell r="P230" t="str">
            <v>Mixed</v>
          </cell>
          <cell r="Q230" t="str">
            <v>Does not apply</v>
          </cell>
          <cell r="R230" t="str">
            <v>Not applicable</v>
          </cell>
          <cell r="S230">
            <v>10063841</v>
          </cell>
          <cell r="T230" t="str">
            <v>Park Road</v>
          </cell>
          <cell r="W230" t="str">
            <v>Aldeburgh</v>
          </cell>
          <cell r="X230" t="str">
            <v>Suffolk</v>
          </cell>
          <cell r="Y230" t="str">
            <v>IP15 5EU</v>
          </cell>
          <cell r="Z230" t="str">
            <v>www.aldeburghprimary.org.uk</v>
          </cell>
          <cell r="AA230">
            <v>1728452150</v>
          </cell>
          <cell r="AB230" t="str">
            <v>'01728452150</v>
          </cell>
          <cell r="AC230" t="str">
            <v>Mr</v>
          </cell>
          <cell r="AD230" t="str">
            <v>James</v>
          </cell>
          <cell r="AE230" t="str">
            <v>Ratcliffe</v>
          </cell>
          <cell r="AF230" t="str">
            <v>Mr James Ratcliffe</v>
          </cell>
        </row>
        <row r="231">
          <cell r="E231">
            <v>9352154</v>
          </cell>
          <cell r="F231" t="str">
            <v>Handford Hall Primary School</v>
          </cell>
          <cell r="G231" t="str">
            <v>Academy converter</v>
          </cell>
          <cell r="H231" t="str">
            <v>Open</v>
          </cell>
          <cell r="I231" t="str">
            <v>Academy Converter</v>
          </cell>
          <cell r="J231">
            <v>42826</v>
          </cell>
          <cell r="K231" t="str">
            <v>Primary</v>
          </cell>
          <cell r="L231">
            <v>3</v>
          </cell>
          <cell r="M231">
            <v>11</v>
          </cell>
          <cell r="N231" t="str">
            <v>No boarders</v>
          </cell>
          <cell r="O231" t="str">
            <v>Does not have a sixth form</v>
          </cell>
          <cell r="P231" t="str">
            <v>Mixed</v>
          </cell>
          <cell r="Q231" t="str">
            <v>Does not apply</v>
          </cell>
          <cell r="R231" t="str">
            <v>Not applicable</v>
          </cell>
          <cell r="S231">
            <v>10063474</v>
          </cell>
          <cell r="T231" t="str">
            <v>57 Gatacre Road</v>
          </cell>
          <cell r="W231" t="str">
            <v>Ipswich</v>
          </cell>
          <cell r="X231" t="str">
            <v>Suffolk</v>
          </cell>
          <cell r="Y231" t="str">
            <v>IP1 2LQ</v>
          </cell>
          <cell r="Z231" t="str">
            <v>http://www.handfordhall.omat.org.uk</v>
          </cell>
          <cell r="AA231">
            <v>1473251603</v>
          </cell>
          <cell r="AB231" t="str">
            <v>'01473251603</v>
          </cell>
          <cell r="AC231" t="str">
            <v>Mrs</v>
          </cell>
          <cell r="AD231" t="str">
            <v>Katarzyna</v>
          </cell>
          <cell r="AE231" t="str">
            <v>Blake</v>
          </cell>
          <cell r="AF231" t="str">
            <v>Mrs Katarzyna Blake</v>
          </cell>
        </row>
        <row r="232">
          <cell r="E232">
            <v>9352172</v>
          </cell>
          <cell r="F232" t="str">
            <v>Springfield Infant School and Nursery</v>
          </cell>
          <cell r="G232" t="str">
            <v>Academy converter</v>
          </cell>
          <cell r="H232" t="str">
            <v>Open</v>
          </cell>
          <cell r="I232" t="str">
            <v>Academy Converter</v>
          </cell>
          <cell r="J232">
            <v>42826</v>
          </cell>
          <cell r="K232" t="str">
            <v>Primary</v>
          </cell>
          <cell r="L232">
            <v>3</v>
          </cell>
          <cell r="M232">
            <v>7</v>
          </cell>
          <cell r="N232" t="str">
            <v>No boarders</v>
          </cell>
          <cell r="O232" t="str">
            <v>Does not have a sixth form</v>
          </cell>
          <cell r="P232" t="str">
            <v>Mixed</v>
          </cell>
          <cell r="Q232" t="str">
            <v>Does not apply</v>
          </cell>
          <cell r="R232" t="str">
            <v>Not applicable</v>
          </cell>
          <cell r="S232">
            <v>10063475</v>
          </cell>
          <cell r="T232" t="str">
            <v>11 Wesley Way</v>
          </cell>
          <cell r="W232" t="str">
            <v>Ipswich</v>
          </cell>
          <cell r="X232" t="str">
            <v>Suffolk</v>
          </cell>
          <cell r="Y232" t="str">
            <v>IP1 4PP</v>
          </cell>
          <cell r="Z232" t="str">
            <v>https://www.springinf.omat.org.uk</v>
          </cell>
          <cell r="AA232">
            <v>1473741305</v>
          </cell>
          <cell r="AB232" t="str">
            <v>'01473741305</v>
          </cell>
          <cell r="AC232" t="str">
            <v>Mrs</v>
          </cell>
          <cell r="AD232" t="str">
            <v>Kelly</v>
          </cell>
          <cell r="AE232" t="str">
            <v>Head</v>
          </cell>
          <cell r="AF232" t="str">
            <v>Mrs Kelly Head</v>
          </cell>
        </row>
        <row r="233">
          <cell r="E233">
            <v>9354096</v>
          </cell>
          <cell r="F233" t="str">
            <v>Claydon High School</v>
          </cell>
          <cell r="G233" t="str">
            <v>Academy converter</v>
          </cell>
          <cell r="H233" t="str">
            <v>Open</v>
          </cell>
          <cell r="I233" t="str">
            <v>Academy Converter</v>
          </cell>
          <cell r="J233">
            <v>42887</v>
          </cell>
          <cell r="K233" t="str">
            <v>Secondary</v>
          </cell>
          <cell r="L233">
            <v>11</v>
          </cell>
          <cell r="M233">
            <v>16</v>
          </cell>
          <cell r="N233" t="str">
            <v>No boarders</v>
          </cell>
          <cell r="O233" t="str">
            <v>Does not have a sixth form</v>
          </cell>
          <cell r="P233" t="str">
            <v>Mixed</v>
          </cell>
          <cell r="Q233" t="str">
            <v>None</v>
          </cell>
          <cell r="R233" t="str">
            <v>Non-selective</v>
          </cell>
          <cell r="S233">
            <v>10063919</v>
          </cell>
          <cell r="T233" t="str">
            <v>Church Lane</v>
          </cell>
          <cell r="U233" t="str">
            <v>Claydon</v>
          </cell>
          <cell r="W233" t="str">
            <v>Ipswich</v>
          </cell>
          <cell r="X233" t="str">
            <v>Suffolk</v>
          </cell>
          <cell r="Y233" t="str">
            <v>IP6 0EG</v>
          </cell>
          <cell r="Z233" t="str">
            <v>www.claydonhigh.co.uk</v>
          </cell>
          <cell r="AA233">
            <v>1473836110</v>
          </cell>
          <cell r="AB233" t="str">
            <v>'01473836110</v>
          </cell>
          <cell r="AC233" t="str">
            <v>Ms</v>
          </cell>
          <cell r="AD233" t="str">
            <v>Maeve</v>
          </cell>
          <cell r="AE233" t="str">
            <v>Taylor</v>
          </cell>
          <cell r="AF233" t="str">
            <v>Ms Maeve Taylor</v>
          </cell>
        </row>
        <row r="234">
          <cell r="E234">
            <v>9352204</v>
          </cell>
          <cell r="F234" t="str">
            <v>Hartest Church of England Primary School</v>
          </cell>
          <cell r="G234" t="str">
            <v>Academy sponsor led</v>
          </cell>
          <cell r="H234" t="str">
            <v>Open</v>
          </cell>
          <cell r="I234" t="str">
            <v>New Provision</v>
          </cell>
          <cell r="J234">
            <v>42887</v>
          </cell>
          <cell r="K234" t="str">
            <v>Primary</v>
          </cell>
          <cell r="L234">
            <v>4</v>
          </cell>
          <cell r="M234">
            <v>11</v>
          </cell>
          <cell r="N234" t="str">
            <v>No boarders</v>
          </cell>
          <cell r="O234" t="str">
            <v>Does not have a sixth form</v>
          </cell>
          <cell r="P234" t="str">
            <v>Mixed</v>
          </cell>
          <cell r="Q234" t="str">
            <v>Church of England</v>
          </cell>
          <cell r="R234" t="str">
            <v>Not applicable</v>
          </cell>
          <cell r="S234">
            <v>10063989</v>
          </cell>
          <cell r="T234" t="str">
            <v>The Row</v>
          </cell>
          <cell r="U234" t="str">
            <v>Hartest</v>
          </cell>
          <cell r="W234" t="str">
            <v>Bury St Edmunds</v>
          </cell>
          <cell r="X234" t="str">
            <v>Suffolk</v>
          </cell>
          <cell r="Y234" t="str">
            <v>IP29 4DL</v>
          </cell>
          <cell r="Z234" t="str">
            <v>http://www.hartest.suffolk.sch.uk/</v>
          </cell>
          <cell r="AA234">
            <v>1284830343</v>
          </cell>
          <cell r="AB234" t="str">
            <v>'01284830343</v>
          </cell>
          <cell r="AC234" t="str">
            <v>Mrs</v>
          </cell>
          <cell r="AD234" t="str">
            <v>Amanda</v>
          </cell>
          <cell r="AE234" t="str">
            <v>Woolmer</v>
          </cell>
          <cell r="AF234" t="str">
            <v>Mrs Amanda Woolmer</v>
          </cell>
        </row>
        <row r="235">
          <cell r="E235">
            <v>9352185</v>
          </cell>
          <cell r="F235" t="str">
            <v>The Willows Primary School</v>
          </cell>
          <cell r="G235" t="str">
            <v>Academy converter</v>
          </cell>
          <cell r="H235" t="str">
            <v>Open</v>
          </cell>
          <cell r="I235" t="str">
            <v>Academy Converter</v>
          </cell>
          <cell r="J235">
            <v>42826</v>
          </cell>
          <cell r="K235" t="str">
            <v>Primary</v>
          </cell>
          <cell r="L235">
            <v>3</v>
          </cell>
          <cell r="M235">
            <v>11</v>
          </cell>
          <cell r="N235" t="str">
            <v>No boarders</v>
          </cell>
          <cell r="O235" t="str">
            <v>Does not have a sixth form</v>
          </cell>
          <cell r="P235" t="str">
            <v>Mixed</v>
          </cell>
          <cell r="Q235" t="str">
            <v>Does not apply</v>
          </cell>
          <cell r="R235" t="str">
            <v>Not applicable</v>
          </cell>
          <cell r="S235">
            <v>10063479</v>
          </cell>
          <cell r="T235" t="str">
            <v>Downing Close</v>
          </cell>
          <cell r="W235" t="str">
            <v>Ipswich</v>
          </cell>
          <cell r="X235" t="str">
            <v>Suffolk</v>
          </cell>
          <cell r="Y235" t="str">
            <v>IP2 9ER</v>
          </cell>
          <cell r="Z235" t="str">
            <v>http://www.willowsprimary.co.uk/</v>
          </cell>
          <cell r="AA235">
            <v>1473683178</v>
          </cell>
          <cell r="AB235" t="str">
            <v>'01473683178</v>
          </cell>
          <cell r="AC235" t="str">
            <v>Mr</v>
          </cell>
          <cell r="AD235" t="str">
            <v>Paul</v>
          </cell>
          <cell r="AE235" t="str">
            <v>Arch</v>
          </cell>
          <cell r="AF235" t="str">
            <v>Mr Paul Arch</v>
          </cell>
        </row>
        <row r="236">
          <cell r="E236">
            <v>9352186</v>
          </cell>
          <cell r="F236" t="str">
            <v>Halifax Primary School</v>
          </cell>
          <cell r="G236" t="str">
            <v>Academy converter</v>
          </cell>
          <cell r="H236" t="str">
            <v>Open</v>
          </cell>
          <cell r="I236" t="str">
            <v>Academy Converter</v>
          </cell>
          <cell r="J236">
            <v>42826</v>
          </cell>
          <cell r="K236" t="str">
            <v>Primary</v>
          </cell>
          <cell r="L236">
            <v>4</v>
          </cell>
          <cell r="M236">
            <v>11</v>
          </cell>
          <cell r="N236" t="str">
            <v>No boarders</v>
          </cell>
          <cell r="O236" t="str">
            <v>Does not have a sixth form</v>
          </cell>
          <cell r="P236" t="str">
            <v>Mixed</v>
          </cell>
          <cell r="Q236" t="str">
            <v>Does not apply</v>
          </cell>
          <cell r="R236" t="str">
            <v>Not applicable</v>
          </cell>
          <cell r="S236">
            <v>10063480</v>
          </cell>
          <cell r="T236" t="str">
            <v>Prince of Wales Drive</v>
          </cell>
          <cell r="W236" t="str">
            <v>Ipswich</v>
          </cell>
          <cell r="X236" t="str">
            <v>Suffolk</v>
          </cell>
          <cell r="Y236" t="str">
            <v>IP2 8PY</v>
          </cell>
          <cell r="Z236" t="str">
            <v>www.halifaxprimary.net</v>
          </cell>
          <cell r="AA236">
            <v>1473683932</v>
          </cell>
          <cell r="AB236" t="str">
            <v>'01473683932</v>
          </cell>
          <cell r="AC236" t="str">
            <v>Mrs</v>
          </cell>
          <cell r="AD236" t="str">
            <v>Anita</v>
          </cell>
          <cell r="AE236" t="str">
            <v>Krishna</v>
          </cell>
          <cell r="AF236" t="str">
            <v>Mrs Anita Krishna</v>
          </cell>
        </row>
        <row r="237">
          <cell r="E237">
            <v>9352209</v>
          </cell>
          <cell r="F237" t="str">
            <v>Wells Hall Primary School</v>
          </cell>
          <cell r="G237" t="str">
            <v>Academy sponsor led</v>
          </cell>
          <cell r="H237" t="str">
            <v>Open</v>
          </cell>
          <cell r="I237" t="str">
            <v>New Provision</v>
          </cell>
          <cell r="J237">
            <v>42917</v>
          </cell>
          <cell r="K237" t="str">
            <v>Primary</v>
          </cell>
          <cell r="L237">
            <v>3</v>
          </cell>
          <cell r="M237">
            <v>11</v>
          </cell>
          <cell r="N237" t="str">
            <v>No boarders</v>
          </cell>
          <cell r="O237" t="str">
            <v>Does not have a sixth form</v>
          </cell>
          <cell r="P237" t="str">
            <v>Mixed</v>
          </cell>
          <cell r="Q237" t="str">
            <v>Does not apply</v>
          </cell>
          <cell r="R237" t="str">
            <v>Not applicable</v>
          </cell>
          <cell r="S237">
            <v>10063988</v>
          </cell>
          <cell r="T237" t="str">
            <v>Wells Hall Road</v>
          </cell>
          <cell r="U237" t="str">
            <v>Great Cornard</v>
          </cell>
          <cell r="W237" t="str">
            <v>Sudbury</v>
          </cell>
          <cell r="X237" t="str">
            <v>Suffolk</v>
          </cell>
          <cell r="Y237" t="str">
            <v>CO10 0NH</v>
          </cell>
          <cell r="Z237" t="str">
            <v>www.wellshall.co.uk</v>
          </cell>
          <cell r="AA237">
            <v>1787373489</v>
          </cell>
          <cell r="AB237" t="str">
            <v>'01787373489</v>
          </cell>
          <cell r="AC237" t="str">
            <v>Miss</v>
          </cell>
          <cell r="AD237" t="str">
            <v>Rosalind</v>
          </cell>
          <cell r="AE237" t="str">
            <v>Towns</v>
          </cell>
          <cell r="AF237" t="str">
            <v>Miss Rosalind Towns</v>
          </cell>
        </row>
        <row r="238">
          <cell r="E238">
            <v>9352200</v>
          </cell>
          <cell r="F238" t="str">
            <v>Beck Row Primary Academy</v>
          </cell>
          <cell r="G238" t="str">
            <v>Academy sponsor led</v>
          </cell>
          <cell r="H238" t="str">
            <v>Open</v>
          </cell>
          <cell r="I238" t="str">
            <v>New Provision</v>
          </cell>
          <cell r="J238">
            <v>42887</v>
          </cell>
          <cell r="K238" t="str">
            <v>Primary</v>
          </cell>
          <cell r="L238">
            <v>4</v>
          </cell>
          <cell r="M238">
            <v>11</v>
          </cell>
          <cell r="N238" t="str">
            <v>No boarders</v>
          </cell>
          <cell r="O238" t="str">
            <v>Does not have a sixth form</v>
          </cell>
          <cell r="P238" t="str">
            <v>Mixed</v>
          </cell>
          <cell r="Q238" t="str">
            <v>Does not apply</v>
          </cell>
          <cell r="R238" t="str">
            <v>Not applicable</v>
          </cell>
          <cell r="S238">
            <v>10063964</v>
          </cell>
          <cell r="T238" t="str">
            <v>The Street</v>
          </cell>
          <cell r="U238" t="str">
            <v>Beck Row</v>
          </cell>
          <cell r="W238" t="str">
            <v>Bury St Edmunds</v>
          </cell>
          <cell r="X238" t="str">
            <v>Suffolk</v>
          </cell>
          <cell r="Y238" t="str">
            <v>IP28 8AE</v>
          </cell>
          <cell r="AA238">
            <v>1638713001</v>
          </cell>
          <cell r="AB238" t="str">
            <v>'01638713001</v>
          </cell>
          <cell r="AC238" t="str">
            <v>Mrs</v>
          </cell>
          <cell r="AD238" t="str">
            <v>Sarah</v>
          </cell>
          <cell r="AE238" t="str">
            <v>Shayler</v>
          </cell>
          <cell r="AF238" t="str">
            <v>Mrs Sarah Shayler</v>
          </cell>
        </row>
        <row r="239">
          <cell r="E239">
            <v>9352201</v>
          </cell>
          <cell r="F239" t="str">
            <v>Clements Primary Academy</v>
          </cell>
          <cell r="G239" t="str">
            <v>Academy sponsor led</v>
          </cell>
          <cell r="H239" t="str">
            <v>Open</v>
          </cell>
          <cell r="I239" t="str">
            <v>New Provision</v>
          </cell>
          <cell r="J239">
            <v>42856</v>
          </cell>
          <cell r="K239" t="str">
            <v>Primary</v>
          </cell>
          <cell r="L239">
            <v>2</v>
          </cell>
          <cell r="M239">
            <v>11</v>
          </cell>
          <cell r="N239" t="str">
            <v>No boarders</v>
          </cell>
          <cell r="O239" t="str">
            <v>Does not have a sixth form</v>
          </cell>
          <cell r="P239" t="str">
            <v>Mixed</v>
          </cell>
          <cell r="Q239" t="str">
            <v>Does not apply</v>
          </cell>
          <cell r="R239" t="str">
            <v>Not applicable</v>
          </cell>
          <cell r="S239">
            <v>10063836</v>
          </cell>
          <cell r="T239" t="str">
            <v>Greenfields Way</v>
          </cell>
          <cell r="W239" t="str">
            <v>Haverhill</v>
          </cell>
          <cell r="X239" t="str">
            <v>Suffolk</v>
          </cell>
          <cell r="Y239" t="str">
            <v>CB9 8NJ</v>
          </cell>
          <cell r="Z239" t="str">
            <v>www.clementsprimary.co.uk</v>
          </cell>
          <cell r="AA239">
            <v>1440702946</v>
          </cell>
          <cell r="AB239" t="str">
            <v>'01440702946</v>
          </cell>
          <cell r="AC239" t="str">
            <v>Mrs</v>
          </cell>
          <cell r="AD239" t="str">
            <v>Vicky</v>
          </cell>
          <cell r="AE239" t="str">
            <v>Wolstenholme-Hogg</v>
          </cell>
          <cell r="AF239" t="str">
            <v>Mrs Vicky Wolstenholme-Hogg</v>
          </cell>
        </row>
        <row r="240">
          <cell r="E240">
            <v>9352171</v>
          </cell>
          <cell r="F240" t="str">
            <v>Springfield Junior School</v>
          </cell>
          <cell r="G240" t="str">
            <v>Academy converter</v>
          </cell>
          <cell r="H240" t="str">
            <v>Open</v>
          </cell>
          <cell r="I240" t="str">
            <v>Academy Converter</v>
          </cell>
          <cell r="J240">
            <v>43466</v>
          </cell>
          <cell r="K240" t="str">
            <v>Primary</v>
          </cell>
          <cell r="L240">
            <v>7</v>
          </cell>
          <cell r="M240">
            <v>11</v>
          </cell>
          <cell r="N240" t="str">
            <v>No boarders</v>
          </cell>
          <cell r="O240" t="str">
            <v>Does not have a sixth form</v>
          </cell>
          <cell r="P240" t="str">
            <v>Mixed</v>
          </cell>
          <cell r="Q240" t="str">
            <v>Does not apply</v>
          </cell>
          <cell r="R240" t="str">
            <v>Not applicable</v>
          </cell>
          <cell r="S240">
            <v>10062848</v>
          </cell>
          <cell r="T240" t="str">
            <v>Kitchener Road</v>
          </cell>
          <cell r="W240" t="str">
            <v>Ipswich</v>
          </cell>
          <cell r="X240" t="str">
            <v>Suffolk</v>
          </cell>
          <cell r="Y240" t="str">
            <v>IP1 4DT</v>
          </cell>
          <cell r="Z240" t="str">
            <v>http://www.springfieldjuniors.org.uk/</v>
          </cell>
          <cell r="AA240">
            <v>1473741300</v>
          </cell>
          <cell r="AB240" t="str">
            <v>'01473741300</v>
          </cell>
          <cell r="AC240" t="str">
            <v>Mrs</v>
          </cell>
          <cell r="AD240" t="str">
            <v>Louise</v>
          </cell>
          <cell r="AE240" t="str">
            <v>Everitt</v>
          </cell>
          <cell r="AF240" t="str">
            <v>Mrs Louise Everitt</v>
          </cell>
        </row>
        <row r="241">
          <cell r="E241">
            <v>9352202</v>
          </cell>
          <cell r="F241" t="str">
            <v>Clare Community Primary School</v>
          </cell>
          <cell r="G241" t="str">
            <v>Academy sponsor led</v>
          </cell>
          <cell r="H241" t="str">
            <v>Open</v>
          </cell>
          <cell r="I241" t="str">
            <v>New Provision</v>
          </cell>
          <cell r="J241">
            <v>42826</v>
          </cell>
          <cell r="K241" t="str">
            <v>Primary</v>
          </cell>
          <cell r="L241">
            <v>4</v>
          </cell>
          <cell r="M241">
            <v>11</v>
          </cell>
          <cell r="N241" t="str">
            <v>No boarders</v>
          </cell>
          <cell r="O241" t="str">
            <v>Does not have a sixth form</v>
          </cell>
          <cell r="P241" t="str">
            <v>Mixed</v>
          </cell>
          <cell r="Q241" t="str">
            <v>Does not apply</v>
          </cell>
          <cell r="R241" t="str">
            <v>Not applicable</v>
          </cell>
          <cell r="S241">
            <v>10063417</v>
          </cell>
          <cell r="T241" t="str">
            <v>Erbury Place</v>
          </cell>
          <cell r="U241" t="str">
            <v>Clare</v>
          </cell>
          <cell r="W241" t="str">
            <v>Sudbury</v>
          </cell>
          <cell r="X241" t="str">
            <v>Suffolk</v>
          </cell>
          <cell r="Y241" t="str">
            <v>CO10 8PZ</v>
          </cell>
          <cell r="Z241" t="str">
            <v>www.clareprimary.org</v>
          </cell>
          <cell r="AA241">
            <v>1787277423</v>
          </cell>
          <cell r="AB241" t="str">
            <v>'01787277423</v>
          </cell>
          <cell r="AC241" t="str">
            <v>Mrs</v>
          </cell>
          <cell r="AD241" t="str">
            <v>Lorna</v>
          </cell>
          <cell r="AE241" t="str">
            <v>Stranger</v>
          </cell>
          <cell r="AF241" t="str">
            <v>Mrs Lorna Stranger</v>
          </cell>
        </row>
        <row r="242">
          <cell r="E242">
            <v>9352086</v>
          </cell>
          <cell r="F242" t="str">
            <v>Holton St Peter Community Primary School</v>
          </cell>
          <cell r="G242" t="str">
            <v>Academy converter</v>
          </cell>
          <cell r="H242" t="str">
            <v>Open</v>
          </cell>
          <cell r="I242" t="str">
            <v>Academy Converter</v>
          </cell>
          <cell r="J242">
            <v>42856</v>
          </cell>
          <cell r="K242" t="str">
            <v>Primary</v>
          </cell>
          <cell r="L242">
            <v>3</v>
          </cell>
          <cell r="M242">
            <v>11</v>
          </cell>
          <cell r="N242" t="str">
            <v>No boarders</v>
          </cell>
          <cell r="O242" t="str">
            <v>Does not have a sixth form</v>
          </cell>
          <cell r="P242" t="str">
            <v>Mixed</v>
          </cell>
          <cell r="Q242" t="str">
            <v>Does not apply</v>
          </cell>
          <cell r="R242" t="str">
            <v>Not applicable</v>
          </cell>
          <cell r="S242">
            <v>10063744</v>
          </cell>
          <cell r="T242" t="str">
            <v>Bungay Road</v>
          </cell>
          <cell r="U242" t="str">
            <v>Holton</v>
          </cell>
          <cell r="W242" t="str">
            <v>Halesworth</v>
          </cell>
          <cell r="X242" t="str">
            <v>Suffolk</v>
          </cell>
          <cell r="Y242" t="str">
            <v>IP19 8PL</v>
          </cell>
          <cell r="Z242" t="str">
            <v>www.holtonstpeterschool.co.uk</v>
          </cell>
          <cell r="AA242">
            <v>1986872297</v>
          </cell>
          <cell r="AB242" t="str">
            <v>'01986872297</v>
          </cell>
          <cell r="AC242" t="str">
            <v>Miss</v>
          </cell>
          <cell r="AD242" t="str">
            <v>Christine</v>
          </cell>
          <cell r="AE242" t="str">
            <v>Starkl</v>
          </cell>
          <cell r="AF242" t="str">
            <v>Miss Christine Starkl</v>
          </cell>
        </row>
        <row r="243">
          <cell r="E243">
            <v>9352067</v>
          </cell>
          <cell r="F243" t="str">
            <v>Bungay Primary School</v>
          </cell>
          <cell r="G243" t="str">
            <v>Academy converter</v>
          </cell>
          <cell r="H243" t="str">
            <v>Open</v>
          </cell>
          <cell r="I243" t="str">
            <v>Academy Converter</v>
          </cell>
          <cell r="J243">
            <v>42856</v>
          </cell>
          <cell r="K243" t="str">
            <v>Primary</v>
          </cell>
          <cell r="L243">
            <v>3</v>
          </cell>
          <cell r="M243">
            <v>11</v>
          </cell>
          <cell r="N243" t="str">
            <v>No boarders</v>
          </cell>
          <cell r="O243" t="str">
            <v>Does not have a sixth form</v>
          </cell>
          <cell r="P243" t="str">
            <v>Mixed</v>
          </cell>
          <cell r="Q243" t="str">
            <v>Does not apply</v>
          </cell>
          <cell r="R243" t="str">
            <v>Not applicable</v>
          </cell>
          <cell r="S243">
            <v>10063745</v>
          </cell>
          <cell r="T243" t="str">
            <v>Wingfield Street</v>
          </cell>
          <cell r="W243" t="str">
            <v>Bungay</v>
          </cell>
          <cell r="X243" t="str">
            <v>Suffolk</v>
          </cell>
          <cell r="Y243" t="str">
            <v>NR35 1HA</v>
          </cell>
          <cell r="Z243" t="str">
            <v>www.bungayprimary.co.uk/</v>
          </cell>
          <cell r="AA243">
            <v>1986892209</v>
          </cell>
          <cell r="AB243" t="str">
            <v>'01986892209</v>
          </cell>
          <cell r="AC243" t="str">
            <v>Miss</v>
          </cell>
          <cell r="AD243" t="str">
            <v>Amy</v>
          </cell>
          <cell r="AE243" t="str">
            <v>Chambers</v>
          </cell>
          <cell r="AF243" t="str">
            <v>Miss Amy Chambers</v>
          </cell>
        </row>
        <row r="244">
          <cell r="E244">
            <v>9352080</v>
          </cell>
          <cell r="F244" t="str">
            <v>Edgar Sewter Community Primary School</v>
          </cell>
          <cell r="G244" t="str">
            <v>Academy converter</v>
          </cell>
          <cell r="H244" t="str">
            <v>Open</v>
          </cell>
          <cell r="I244" t="str">
            <v>Academy Converter</v>
          </cell>
          <cell r="J244">
            <v>42856</v>
          </cell>
          <cell r="K244" t="str">
            <v>Primary</v>
          </cell>
          <cell r="L244">
            <v>3</v>
          </cell>
          <cell r="M244">
            <v>11</v>
          </cell>
          <cell r="N244" t="str">
            <v>No boarders</v>
          </cell>
          <cell r="O244" t="str">
            <v>Does not have a sixth form</v>
          </cell>
          <cell r="P244" t="str">
            <v>Mixed</v>
          </cell>
          <cell r="Q244" t="str">
            <v>Does not apply</v>
          </cell>
          <cell r="R244" t="str">
            <v>Not applicable</v>
          </cell>
          <cell r="S244">
            <v>10063746</v>
          </cell>
          <cell r="T244" t="str">
            <v>Norwich Road</v>
          </cell>
          <cell r="W244" t="str">
            <v>Halesworth</v>
          </cell>
          <cell r="X244" t="str">
            <v>Suffolk</v>
          </cell>
          <cell r="Y244" t="str">
            <v>IP19 8BU</v>
          </cell>
          <cell r="Z244" t="str">
            <v>www.edgarsewterprimary.co.uk</v>
          </cell>
          <cell r="AA244">
            <v>1986873194</v>
          </cell>
          <cell r="AB244" t="str">
            <v>'01986873194</v>
          </cell>
          <cell r="AC244" t="str">
            <v>Miss</v>
          </cell>
          <cell r="AD244" t="str">
            <v>Katherine</v>
          </cell>
          <cell r="AE244" t="str">
            <v>Milk</v>
          </cell>
          <cell r="AF244" t="str">
            <v>Miss Katherine Milk</v>
          </cell>
        </row>
        <row r="245">
          <cell r="E245">
            <v>9352088</v>
          </cell>
          <cell r="F245" t="str">
            <v>Ilketshall St Lawrence School</v>
          </cell>
          <cell r="G245" t="str">
            <v>Academy converter</v>
          </cell>
          <cell r="H245" t="str">
            <v>Open</v>
          </cell>
          <cell r="I245" t="str">
            <v>Academy Converter</v>
          </cell>
          <cell r="J245">
            <v>42856</v>
          </cell>
          <cell r="K245" t="str">
            <v>Primary</v>
          </cell>
          <cell r="L245">
            <v>4</v>
          </cell>
          <cell r="M245">
            <v>11</v>
          </cell>
          <cell r="N245" t="str">
            <v>No boarders</v>
          </cell>
          <cell r="O245" t="str">
            <v>Does not have a sixth form</v>
          </cell>
          <cell r="P245" t="str">
            <v>Mixed</v>
          </cell>
          <cell r="Q245" t="str">
            <v>Does not apply</v>
          </cell>
          <cell r="R245" t="str">
            <v>Not applicable</v>
          </cell>
          <cell r="S245">
            <v>10063747</v>
          </cell>
          <cell r="T245" t="str">
            <v>Hogg Lane</v>
          </cell>
          <cell r="U245" t="str">
            <v>Ilketshall St Lawrence</v>
          </cell>
          <cell r="W245" t="str">
            <v>Beccles</v>
          </cell>
          <cell r="X245" t="str">
            <v>Suffolk</v>
          </cell>
          <cell r="Y245" t="str">
            <v>NR34 8ND</v>
          </cell>
          <cell r="Z245" t="str">
            <v>www.ilketshallstlawrenceprimary.co.uk</v>
          </cell>
          <cell r="AA245">
            <v>1986781315</v>
          </cell>
          <cell r="AB245" t="str">
            <v>'01986781315</v>
          </cell>
          <cell r="AC245" t="str">
            <v>Mrs</v>
          </cell>
          <cell r="AD245" t="str">
            <v>Sarah</v>
          </cell>
          <cell r="AE245" t="str">
            <v>Orves</v>
          </cell>
          <cell r="AF245" t="str">
            <v>Mrs Sarah Orves</v>
          </cell>
        </row>
        <row r="246">
          <cell r="E246">
            <v>9352122</v>
          </cell>
          <cell r="F246" t="str">
            <v>Wenhaston Primary School</v>
          </cell>
          <cell r="G246" t="str">
            <v>Academy converter</v>
          </cell>
          <cell r="H246" t="str">
            <v>Open</v>
          </cell>
          <cell r="I246" t="str">
            <v>Academy Converter</v>
          </cell>
          <cell r="J246">
            <v>42856</v>
          </cell>
          <cell r="K246" t="str">
            <v>Primary</v>
          </cell>
          <cell r="L246">
            <v>4</v>
          </cell>
          <cell r="M246">
            <v>11</v>
          </cell>
          <cell r="N246" t="str">
            <v>No boarders</v>
          </cell>
          <cell r="O246" t="str">
            <v>Does not have a sixth form</v>
          </cell>
          <cell r="P246" t="str">
            <v>Mixed</v>
          </cell>
          <cell r="Q246" t="str">
            <v>Does not apply</v>
          </cell>
          <cell r="R246" t="str">
            <v>Not applicable</v>
          </cell>
          <cell r="S246">
            <v>10063748</v>
          </cell>
          <cell r="T246" t="str">
            <v>Hall Road</v>
          </cell>
          <cell r="U246" t="str">
            <v>Wenhaston</v>
          </cell>
          <cell r="W246" t="str">
            <v>Halesworth</v>
          </cell>
          <cell r="X246" t="str">
            <v>Suffolk</v>
          </cell>
          <cell r="Y246" t="str">
            <v>IP19 9EP</v>
          </cell>
          <cell r="Z246" t="str">
            <v>http://www.wenhastonprimary.co.uk</v>
          </cell>
          <cell r="AA246">
            <v>1502478328</v>
          </cell>
          <cell r="AB246" t="str">
            <v>'01502478328</v>
          </cell>
          <cell r="AC246" t="str">
            <v>Mr</v>
          </cell>
          <cell r="AD246" t="str">
            <v>Chris</v>
          </cell>
          <cell r="AE246" t="str">
            <v>Stone</v>
          </cell>
          <cell r="AF246" t="str">
            <v>Mr Chris Stone</v>
          </cell>
        </row>
        <row r="247">
          <cell r="E247">
            <v>9352205</v>
          </cell>
          <cell r="F247" t="str">
            <v>Stoke-by-Nayland Church of England Primary School</v>
          </cell>
          <cell r="G247" t="str">
            <v>Academy sponsor led</v>
          </cell>
          <cell r="H247" t="str">
            <v>Open</v>
          </cell>
          <cell r="I247" t="str">
            <v>New Provision</v>
          </cell>
          <cell r="J247">
            <v>42887</v>
          </cell>
          <cell r="K247" t="str">
            <v>Primary</v>
          </cell>
          <cell r="L247">
            <v>3</v>
          </cell>
          <cell r="M247">
            <v>11</v>
          </cell>
          <cell r="N247" t="str">
            <v>No boarders</v>
          </cell>
          <cell r="O247" t="str">
            <v>Does not have a sixth form</v>
          </cell>
          <cell r="P247" t="str">
            <v>Mixed</v>
          </cell>
          <cell r="Q247" t="str">
            <v>Church of England</v>
          </cell>
          <cell r="R247" t="str">
            <v>Not applicable</v>
          </cell>
          <cell r="S247">
            <v>10064038</v>
          </cell>
          <cell r="T247" t="str">
            <v>School Street</v>
          </cell>
          <cell r="U247" t="str">
            <v>Stoke by Nayland</v>
          </cell>
          <cell r="W247" t="str">
            <v>Nr Colchester</v>
          </cell>
          <cell r="X247" t="str">
            <v>Suffolk</v>
          </cell>
          <cell r="Y247" t="str">
            <v>CO6 4QY</v>
          </cell>
          <cell r="Z247" t="str">
            <v>www.stokebynaylandprimaryschool.org.uk</v>
          </cell>
          <cell r="AA247">
            <v>1206262418</v>
          </cell>
          <cell r="AB247" t="str">
            <v>'01206262418</v>
          </cell>
          <cell r="AC247" t="str">
            <v>Mrs</v>
          </cell>
          <cell r="AD247" t="str">
            <v>Kelly</v>
          </cell>
          <cell r="AE247" t="str">
            <v>McGrath</v>
          </cell>
          <cell r="AF247" t="str">
            <v>Mrs Kelly McGrath</v>
          </cell>
        </row>
        <row r="248">
          <cell r="E248">
            <v>9352203</v>
          </cell>
          <cell r="F248" t="str">
            <v>Chelmondiston Church of England Primary School</v>
          </cell>
          <cell r="G248" t="str">
            <v>Academy sponsor led</v>
          </cell>
          <cell r="H248" t="str">
            <v>Open</v>
          </cell>
          <cell r="I248" t="str">
            <v>New Provision</v>
          </cell>
          <cell r="J248">
            <v>42917</v>
          </cell>
          <cell r="K248" t="str">
            <v>Primary</v>
          </cell>
          <cell r="L248">
            <v>4</v>
          </cell>
          <cell r="M248">
            <v>11</v>
          </cell>
          <cell r="N248" t="str">
            <v>No boarders</v>
          </cell>
          <cell r="O248" t="str">
            <v>Does not have a sixth form</v>
          </cell>
          <cell r="P248" t="str">
            <v>Mixed</v>
          </cell>
          <cell r="Q248" t="str">
            <v>Church of England</v>
          </cell>
          <cell r="R248" t="str">
            <v>Not applicable</v>
          </cell>
          <cell r="S248">
            <v>10064477</v>
          </cell>
          <cell r="T248" t="str">
            <v>Woodlands</v>
          </cell>
          <cell r="U248" t="str">
            <v>Chelmondiston</v>
          </cell>
          <cell r="W248" t="str">
            <v>Ipswich</v>
          </cell>
          <cell r="X248" t="str">
            <v>Suffolk</v>
          </cell>
          <cell r="Y248" t="str">
            <v>IP9 1DT</v>
          </cell>
          <cell r="Z248" t="str">
            <v>www.chelmondiston.suffolk.sch.uk</v>
          </cell>
          <cell r="AA248">
            <v>1473780576</v>
          </cell>
          <cell r="AB248" t="str">
            <v>'01473780576</v>
          </cell>
          <cell r="AC248" t="str">
            <v>Headteacher</v>
          </cell>
          <cell r="AD248" t="str">
            <v>Lesley</v>
          </cell>
          <cell r="AE248" t="str">
            <v>Etchingham</v>
          </cell>
          <cell r="AF248" t="str">
            <v>Headteacher Lesley Etchingham</v>
          </cell>
        </row>
        <row r="249">
          <cell r="E249">
            <v>9352206</v>
          </cell>
          <cell r="F249" t="str">
            <v>Southwold Primary School</v>
          </cell>
          <cell r="G249" t="str">
            <v>Academy sponsor led</v>
          </cell>
          <cell r="H249" t="str">
            <v>Open</v>
          </cell>
          <cell r="I249" t="str">
            <v>New Provision</v>
          </cell>
          <cell r="J249">
            <v>42979</v>
          </cell>
          <cell r="K249" t="str">
            <v>Primary</v>
          </cell>
          <cell r="L249">
            <v>3</v>
          </cell>
          <cell r="M249">
            <v>11</v>
          </cell>
          <cell r="N249" t="str">
            <v>No boarders</v>
          </cell>
          <cell r="O249" t="str">
            <v>Does not have a sixth form</v>
          </cell>
          <cell r="P249" t="str">
            <v>Mixed</v>
          </cell>
          <cell r="Q249" t="str">
            <v>Does not apply</v>
          </cell>
          <cell r="R249" t="str">
            <v>Not applicable</v>
          </cell>
          <cell r="S249">
            <v>10064853</v>
          </cell>
          <cell r="T249" t="str">
            <v>Cumberland Road</v>
          </cell>
          <cell r="W249" t="str">
            <v>Southwold</v>
          </cell>
          <cell r="X249" t="str">
            <v>Suffolk</v>
          </cell>
          <cell r="Y249" t="str">
            <v>IP18 6JP</v>
          </cell>
          <cell r="Z249" t="str">
            <v>www.southwoldprimaryschool.org.uk</v>
          </cell>
          <cell r="AA249">
            <v>1502723137</v>
          </cell>
          <cell r="AB249" t="str">
            <v>'01502723137</v>
          </cell>
          <cell r="AC249" t="str">
            <v>Mrs</v>
          </cell>
          <cell r="AD249" t="str">
            <v>Debbie</v>
          </cell>
          <cell r="AE249" t="str">
            <v>Thomas</v>
          </cell>
          <cell r="AF249" t="str">
            <v>Mrs Debbie Thomas</v>
          </cell>
        </row>
        <row r="250">
          <cell r="E250">
            <v>9352207</v>
          </cell>
          <cell r="F250" t="str">
            <v>Brampton Church of England Primary School</v>
          </cell>
          <cell r="G250" t="str">
            <v>Academy sponsor led</v>
          </cell>
          <cell r="H250" t="str">
            <v>Open</v>
          </cell>
          <cell r="I250" t="str">
            <v>New Provision</v>
          </cell>
          <cell r="J250">
            <v>42917</v>
          </cell>
          <cell r="K250" t="str">
            <v>Primary</v>
          </cell>
          <cell r="L250">
            <v>4</v>
          </cell>
          <cell r="M250">
            <v>11</v>
          </cell>
          <cell r="N250" t="str">
            <v>No boarders</v>
          </cell>
          <cell r="O250" t="str">
            <v>Does not have a sixth form</v>
          </cell>
          <cell r="P250" t="str">
            <v>Mixed</v>
          </cell>
          <cell r="Q250" t="str">
            <v>Church of England</v>
          </cell>
          <cell r="R250" t="str">
            <v>Not applicable</v>
          </cell>
          <cell r="S250">
            <v>10064469</v>
          </cell>
          <cell r="T250" t="str">
            <v>Southwold Road</v>
          </cell>
          <cell r="W250" t="str">
            <v>Beccles</v>
          </cell>
          <cell r="X250" t="str">
            <v>Suffolk</v>
          </cell>
          <cell r="Y250" t="str">
            <v>NR34 8DW</v>
          </cell>
          <cell r="AA250">
            <v>1502575287</v>
          </cell>
          <cell r="AB250" t="str">
            <v>'01502575287</v>
          </cell>
          <cell r="AC250" t="str">
            <v>Mrs</v>
          </cell>
          <cell r="AD250" t="str">
            <v>Victoria</v>
          </cell>
          <cell r="AE250" t="str">
            <v>Allen</v>
          </cell>
          <cell r="AF250" t="str">
            <v>Mrs Victoria Allen</v>
          </cell>
        </row>
        <row r="251">
          <cell r="E251">
            <v>9352208</v>
          </cell>
          <cell r="F251" t="str">
            <v>Barnby and North Cove Community Primary School</v>
          </cell>
          <cell r="G251" t="str">
            <v>Academy sponsor led</v>
          </cell>
          <cell r="H251" t="str">
            <v>Open</v>
          </cell>
          <cell r="I251" t="str">
            <v>New Provision</v>
          </cell>
          <cell r="J251">
            <v>42979</v>
          </cell>
          <cell r="K251" t="str">
            <v>Primary</v>
          </cell>
          <cell r="L251">
            <v>3</v>
          </cell>
          <cell r="M251">
            <v>11</v>
          </cell>
          <cell r="O251" t="str">
            <v>Does not have a sixth form</v>
          </cell>
          <cell r="P251" t="str">
            <v>Mixed</v>
          </cell>
          <cell r="Q251" t="str">
            <v>Does not apply</v>
          </cell>
          <cell r="R251" t="str">
            <v>Not applicable</v>
          </cell>
          <cell r="S251">
            <v>10064854</v>
          </cell>
          <cell r="T251" t="str">
            <v>The Street</v>
          </cell>
          <cell r="U251" t="str">
            <v>Barnby</v>
          </cell>
          <cell r="W251" t="str">
            <v>Beccles</v>
          </cell>
          <cell r="X251" t="str">
            <v>Suffolk</v>
          </cell>
          <cell r="Y251" t="str">
            <v>NR34 7QB</v>
          </cell>
          <cell r="Z251" t="str">
            <v>https://www.barnbynorthcove.suffolk.sch.uk/</v>
          </cell>
          <cell r="AA251">
            <v>1502476230</v>
          </cell>
          <cell r="AB251" t="str">
            <v>'01502476230</v>
          </cell>
          <cell r="AC251" t="str">
            <v>Mrs</v>
          </cell>
          <cell r="AD251" t="str">
            <v>Louise</v>
          </cell>
          <cell r="AE251" t="str">
            <v>Scott</v>
          </cell>
          <cell r="AF251" t="str">
            <v>Mrs Louise Scott</v>
          </cell>
        </row>
        <row r="252">
          <cell r="E252">
            <v>9353101</v>
          </cell>
          <cell r="F252" t="str">
            <v>Ringsfield Church of England Primary School</v>
          </cell>
          <cell r="G252" t="str">
            <v>Academy converter</v>
          </cell>
          <cell r="H252" t="str">
            <v>Open</v>
          </cell>
          <cell r="I252" t="str">
            <v>Academy Converter</v>
          </cell>
          <cell r="J252">
            <v>42917</v>
          </cell>
          <cell r="K252" t="str">
            <v>Primary</v>
          </cell>
          <cell r="L252">
            <v>2</v>
          </cell>
          <cell r="M252">
            <v>11</v>
          </cell>
          <cell r="N252" t="str">
            <v>No boarders</v>
          </cell>
          <cell r="O252" t="str">
            <v>Does not have a sixth form</v>
          </cell>
          <cell r="P252" t="str">
            <v>Mixed</v>
          </cell>
          <cell r="Q252" t="str">
            <v>Church of England</v>
          </cell>
          <cell r="R252" t="str">
            <v>Not applicable</v>
          </cell>
          <cell r="S252">
            <v>10064457</v>
          </cell>
          <cell r="T252" t="str">
            <v>School Road</v>
          </cell>
          <cell r="U252" t="str">
            <v>Ringsfield</v>
          </cell>
          <cell r="W252" t="str">
            <v>Beccles</v>
          </cell>
          <cell r="X252" t="str">
            <v>Suffolk</v>
          </cell>
          <cell r="Y252" t="str">
            <v>NR34 8NZ</v>
          </cell>
          <cell r="Z252" t="str">
            <v>www.ringsfield.suffolk.sch.uk/</v>
          </cell>
          <cell r="AA252">
            <v>1502713030</v>
          </cell>
          <cell r="AB252" t="str">
            <v>'01502713030</v>
          </cell>
          <cell r="AC252" t="str">
            <v>Mrs</v>
          </cell>
          <cell r="AD252" t="str">
            <v>Victoria</v>
          </cell>
          <cell r="AE252" t="str">
            <v>Allen</v>
          </cell>
          <cell r="AF252" t="str">
            <v>Mrs Victoria Allen</v>
          </cell>
        </row>
        <row r="253">
          <cell r="E253">
            <v>9352083</v>
          </cell>
          <cell r="F253" t="str">
            <v>Henley Primary School</v>
          </cell>
          <cell r="G253" t="str">
            <v>Academy converter</v>
          </cell>
          <cell r="H253" t="str">
            <v>Open</v>
          </cell>
          <cell r="I253" t="str">
            <v>Academy Converter</v>
          </cell>
          <cell r="J253">
            <v>42979</v>
          </cell>
          <cell r="K253" t="str">
            <v>Primary</v>
          </cell>
          <cell r="L253">
            <v>4</v>
          </cell>
          <cell r="M253">
            <v>11</v>
          </cell>
          <cell r="N253" t="str">
            <v>No boarders</v>
          </cell>
          <cell r="O253" t="str">
            <v>Does not have a sixth form</v>
          </cell>
          <cell r="P253" t="str">
            <v>Mixed</v>
          </cell>
          <cell r="Q253" t="str">
            <v>Does not apply</v>
          </cell>
          <cell r="R253" t="str">
            <v>Non-selective</v>
          </cell>
          <cell r="S253">
            <v>10064859</v>
          </cell>
          <cell r="T253" t="str">
            <v>Ashbocking Road</v>
          </cell>
          <cell r="U253" t="str">
            <v>Henley</v>
          </cell>
          <cell r="W253" t="str">
            <v>Ipswich</v>
          </cell>
          <cell r="X253" t="str">
            <v>Suffolk</v>
          </cell>
          <cell r="Y253" t="str">
            <v>IP6 0QX</v>
          </cell>
          <cell r="Z253" t="str">
            <v>www.henleyprimaryschool.net</v>
          </cell>
          <cell r="AA253">
            <v>1473831556</v>
          </cell>
          <cell r="AB253" t="str">
            <v>'01473831556</v>
          </cell>
          <cell r="AC253" t="str">
            <v>Miss</v>
          </cell>
          <cell r="AD253" t="str">
            <v>Stephanie</v>
          </cell>
          <cell r="AE253" t="str">
            <v>Hawes</v>
          </cell>
          <cell r="AF253" t="str">
            <v>Miss Stephanie Hawes</v>
          </cell>
        </row>
        <row r="254">
          <cell r="E254">
            <v>9351111</v>
          </cell>
          <cell r="F254" t="str">
            <v>Alderwood Academy</v>
          </cell>
          <cell r="G254" t="str">
            <v>Academy alternative provision converter</v>
          </cell>
          <cell r="H254" t="str">
            <v>Open</v>
          </cell>
          <cell r="I254" t="str">
            <v>Academy Converter</v>
          </cell>
          <cell r="J254">
            <v>42979</v>
          </cell>
          <cell r="K254" t="str">
            <v>Not applicable</v>
          </cell>
          <cell r="L254">
            <v>8</v>
          </cell>
          <cell r="M254">
            <v>14</v>
          </cell>
          <cell r="N254" t="str">
            <v>No boarders</v>
          </cell>
          <cell r="O254" t="str">
            <v>Not applicable</v>
          </cell>
          <cell r="P254" t="str">
            <v>Mixed</v>
          </cell>
          <cell r="Q254" t="str">
            <v>Does not apply</v>
          </cell>
          <cell r="R254" t="str">
            <v>Not applicable</v>
          </cell>
          <cell r="S254">
            <v>10064860</v>
          </cell>
          <cell r="T254" t="str">
            <v>Raeburn Road</v>
          </cell>
          <cell r="W254" t="str">
            <v>Ipswich</v>
          </cell>
          <cell r="X254" t="str">
            <v>Suffolk</v>
          </cell>
          <cell r="Y254" t="str">
            <v>IP3 0EW</v>
          </cell>
          <cell r="Z254" t="str">
            <v>www.raedwaldtrust.org</v>
          </cell>
          <cell r="AA254">
            <v>1473725860</v>
          </cell>
          <cell r="AB254" t="str">
            <v>'01473725860</v>
          </cell>
          <cell r="AC254" t="str">
            <v>Mr</v>
          </cell>
          <cell r="AD254" t="str">
            <v>Tom</v>
          </cell>
          <cell r="AE254" t="str">
            <v>Baker</v>
          </cell>
          <cell r="AF254" t="str">
            <v>Mr Tom Baker</v>
          </cell>
        </row>
        <row r="255">
          <cell r="E255">
            <v>9352210</v>
          </cell>
          <cell r="F255" t="str">
            <v>The Pines Primary School</v>
          </cell>
          <cell r="G255" t="str">
            <v>Free schools</v>
          </cell>
          <cell r="H255" t="str">
            <v>Open</v>
          </cell>
          <cell r="J255">
            <v>43346</v>
          </cell>
          <cell r="K255" t="str">
            <v>Primary</v>
          </cell>
          <cell r="L255">
            <v>3</v>
          </cell>
          <cell r="M255">
            <v>11</v>
          </cell>
          <cell r="N255" t="str">
            <v>No boarders</v>
          </cell>
          <cell r="O255" t="str">
            <v>Does not have a sixth form</v>
          </cell>
          <cell r="P255" t="str">
            <v>Mixed</v>
          </cell>
          <cell r="Q255" t="str">
            <v>None</v>
          </cell>
          <cell r="S255">
            <v>10068107</v>
          </cell>
          <cell r="T255" t="str">
            <v>Manor Wood</v>
          </cell>
          <cell r="U255" t="str">
            <v>Red Lodge</v>
          </cell>
          <cell r="W255" t="str">
            <v>Bury St. Edmunds</v>
          </cell>
          <cell r="X255" t="str">
            <v>Suffolk</v>
          </cell>
          <cell r="Y255" t="str">
            <v>IP28 8WL</v>
          </cell>
          <cell r="Z255" t="str">
            <v>www.thepinesprimary.co.uk</v>
          </cell>
          <cell r="AA255">
            <v>1638790135</v>
          </cell>
          <cell r="AB255" t="str">
            <v>'01638790135</v>
          </cell>
          <cell r="AC255" t="str">
            <v>Mrs</v>
          </cell>
          <cell r="AD255" t="str">
            <v>Kerry</v>
          </cell>
          <cell r="AE255" t="str">
            <v>Darby</v>
          </cell>
          <cell r="AF255" t="str">
            <v>Mrs Kerry Darby</v>
          </cell>
        </row>
        <row r="256">
          <cell r="E256">
            <v>9354048</v>
          </cell>
          <cell r="F256" t="str">
            <v>Stowmarket High School</v>
          </cell>
          <cell r="G256" t="str">
            <v>Academy sponsor led</v>
          </cell>
          <cell r="H256" t="str">
            <v>Open</v>
          </cell>
          <cell r="I256" t="str">
            <v>New Provision</v>
          </cell>
          <cell r="J256">
            <v>43344</v>
          </cell>
          <cell r="K256" t="str">
            <v>Secondary</v>
          </cell>
          <cell r="L256">
            <v>11</v>
          </cell>
          <cell r="M256">
            <v>18</v>
          </cell>
          <cell r="N256" t="str">
            <v>No boarders</v>
          </cell>
          <cell r="O256" t="str">
            <v>Has a sixth form</v>
          </cell>
          <cell r="P256" t="str">
            <v>Mixed</v>
          </cell>
          <cell r="Q256" t="str">
            <v>Does not apply</v>
          </cell>
          <cell r="R256" t="str">
            <v>Non-selective</v>
          </cell>
          <cell r="S256">
            <v>10065173</v>
          </cell>
          <cell r="T256" t="str">
            <v>Onehouse Road</v>
          </cell>
          <cell r="W256" t="str">
            <v>Stowmarket</v>
          </cell>
          <cell r="X256" t="str">
            <v>Suffolk</v>
          </cell>
          <cell r="Y256" t="str">
            <v>IP14 1QR</v>
          </cell>
          <cell r="Z256" t="str">
            <v>www.stowhigh.com</v>
          </cell>
          <cell r="AA256">
            <v>1449613541</v>
          </cell>
          <cell r="AB256" t="str">
            <v>'01449613541</v>
          </cell>
          <cell r="AC256" t="str">
            <v>Mr</v>
          </cell>
          <cell r="AD256" t="str">
            <v>Dave</v>
          </cell>
          <cell r="AE256" t="str">
            <v>Lee-Allan</v>
          </cell>
          <cell r="AF256" t="str">
            <v>Mr Dave Lee-Allan</v>
          </cell>
        </row>
        <row r="257">
          <cell r="E257">
            <v>9351107</v>
          </cell>
          <cell r="F257" t="str">
            <v>First Base Ipswich Academy</v>
          </cell>
          <cell r="G257" t="str">
            <v>Academy alternative provision converter</v>
          </cell>
          <cell r="H257" t="str">
            <v>Open</v>
          </cell>
          <cell r="I257" t="str">
            <v>Academy Converter</v>
          </cell>
          <cell r="J257">
            <v>43040</v>
          </cell>
          <cell r="K257" t="str">
            <v>Not applicable</v>
          </cell>
          <cell r="L257">
            <v>3</v>
          </cell>
          <cell r="M257">
            <v>8</v>
          </cell>
          <cell r="N257" t="str">
            <v>No boarders</v>
          </cell>
          <cell r="O257" t="str">
            <v>Not applicable</v>
          </cell>
          <cell r="P257" t="str">
            <v>Mixed</v>
          </cell>
          <cell r="Q257" t="str">
            <v>Does not apply</v>
          </cell>
          <cell r="R257" t="str">
            <v>Not applicable</v>
          </cell>
          <cell r="S257">
            <v>10065450</v>
          </cell>
          <cell r="T257" t="str">
            <v>Raeburn Road</v>
          </cell>
          <cell r="W257" t="str">
            <v>Ipswich</v>
          </cell>
          <cell r="X257" t="str">
            <v>Suffolk</v>
          </cell>
          <cell r="Y257" t="str">
            <v>IP3 0EW</v>
          </cell>
          <cell r="Z257" t="str">
            <v>http://www.raedwaldtrust.org</v>
          </cell>
          <cell r="AA257">
            <v>1473719553</v>
          </cell>
          <cell r="AB257" t="str">
            <v>'01473719553</v>
          </cell>
          <cell r="AC257" t="str">
            <v>Miss</v>
          </cell>
          <cell r="AD257" t="str">
            <v>Stacey</v>
          </cell>
          <cell r="AE257" t="str">
            <v>Laws</v>
          </cell>
          <cell r="AF257" t="str">
            <v>Miss Stacey Laws</v>
          </cell>
        </row>
        <row r="258">
          <cell r="E258">
            <v>9352211</v>
          </cell>
          <cell r="F258" t="str">
            <v>Piper's Vale Primary - A Paradigm Academy</v>
          </cell>
          <cell r="G258" t="str">
            <v>Academy sponsor led</v>
          </cell>
          <cell r="H258" t="str">
            <v>Open</v>
          </cell>
          <cell r="I258" t="str">
            <v>New Provision</v>
          </cell>
          <cell r="J258">
            <v>42979</v>
          </cell>
          <cell r="K258" t="str">
            <v>Primary</v>
          </cell>
          <cell r="L258">
            <v>3</v>
          </cell>
          <cell r="M258">
            <v>11</v>
          </cell>
          <cell r="N258" t="str">
            <v>No boarders</v>
          </cell>
          <cell r="O258" t="str">
            <v>Does not have a sixth form</v>
          </cell>
          <cell r="P258" t="str">
            <v>Mixed</v>
          </cell>
          <cell r="Q258" t="str">
            <v>Does not apply</v>
          </cell>
          <cell r="R258" t="str">
            <v>Not applicable</v>
          </cell>
          <cell r="S258">
            <v>10065189</v>
          </cell>
          <cell r="T258" t="str">
            <v>Raeburn Road</v>
          </cell>
          <cell r="W258" t="str">
            <v>Ipswich</v>
          </cell>
          <cell r="X258" t="str">
            <v>Suffolk</v>
          </cell>
          <cell r="Y258" t="str">
            <v>IP3 0EW</v>
          </cell>
          <cell r="Z258" t="str">
            <v>http://pipersvaleacademy.paradigmtrust.org/</v>
          </cell>
          <cell r="AA258">
            <v>1473320413</v>
          </cell>
          <cell r="AB258" t="str">
            <v>'01473320413</v>
          </cell>
          <cell r="AC258" t="str">
            <v>Miss</v>
          </cell>
          <cell r="AD258" t="str">
            <v>Kimberly</v>
          </cell>
          <cell r="AE258" t="str">
            <v>Morton</v>
          </cell>
          <cell r="AF258" t="str">
            <v>Miss Kimberly Morton</v>
          </cell>
        </row>
        <row r="259">
          <cell r="E259">
            <v>9352212</v>
          </cell>
          <cell r="F259" t="str">
            <v>Ixworth Church of England Primary School</v>
          </cell>
          <cell r="G259" t="str">
            <v>Academy sponsor led</v>
          </cell>
          <cell r="H259" t="str">
            <v>Open</v>
          </cell>
          <cell r="I259" t="str">
            <v>New Provision</v>
          </cell>
          <cell r="J259">
            <v>43070</v>
          </cell>
          <cell r="K259" t="str">
            <v>Primary</v>
          </cell>
          <cell r="L259">
            <v>3</v>
          </cell>
          <cell r="M259">
            <v>11</v>
          </cell>
          <cell r="N259" t="str">
            <v>No boarders</v>
          </cell>
          <cell r="O259" t="str">
            <v>Not applicable</v>
          </cell>
          <cell r="P259" t="str">
            <v>Mixed</v>
          </cell>
          <cell r="Q259" t="str">
            <v>Church of England</v>
          </cell>
          <cell r="R259" t="str">
            <v>Not applicable</v>
          </cell>
          <cell r="S259">
            <v>10066002</v>
          </cell>
          <cell r="T259" t="str">
            <v>Crown Lane</v>
          </cell>
          <cell r="U259" t="str">
            <v>Ixworth</v>
          </cell>
          <cell r="W259" t="str">
            <v>Bury St. Edmunds</v>
          </cell>
          <cell r="X259" t="str">
            <v>Suffolk</v>
          </cell>
          <cell r="Y259" t="str">
            <v>IP31 2EL</v>
          </cell>
          <cell r="AA259">
            <v>1359230228</v>
          </cell>
          <cell r="AB259" t="str">
            <v>'01359230228</v>
          </cell>
          <cell r="AC259" t="str">
            <v>Mrs</v>
          </cell>
          <cell r="AD259" t="str">
            <v>Lyndsey</v>
          </cell>
          <cell r="AE259" t="str">
            <v>Allsopp</v>
          </cell>
          <cell r="AF259" t="str">
            <v>Mrs Lyndsey Allsopp</v>
          </cell>
        </row>
        <row r="260">
          <cell r="E260">
            <v>9352213</v>
          </cell>
          <cell r="F260" t="str">
            <v>Rougham Church of England Primary School</v>
          </cell>
          <cell r="G260" t="str">
            <v>Academy sponsor led</v>
          </cell>
          <cell r="H260" t="str">
            <v>Open</v>
          </cell>
          <cell r="I260" t="str">
            <v>New Provision</v>
          </cell>
          <cell r="J260">
            <v>43070</v>
          </cell>
          <cell r="K260" t="str">
            <v>Primary</v>
          </cell>
          <cell r="L260">
            <v>5</v>
          </cell>
          <cell r="M260">
            <v>11</v>
          </cell>
          <cell r="N260" t="str">
            <v>No boarders</v>
          </cell>
          <cell r="O260" t="str">
            <v>Not applicable</v>
          </cell>
          <cell r="P260" t="str">
            <v>Mixed</v>
          </cell>
          <cell r="Q260" t="str">
            <v>Church of England</v>
          </cell>
          <cell r="R260" t="str">
            <v>Not applicable</v>
          </cell>
          <cell r="S260">
            <v>10065898</v>
          </cell>
          <cell r="T260" t="str">
            <v>Church Road</v>
          </cell>
          <cell r="U260" t="str">
            <v>Rougham</v>
          </cell>
          <cell r="W260" t="str">
            <v>Bury St. Edmunds</v>
          </cell>
          <cell r="X260" t="str">
            <v>Suffolk</v>
          </cell>
          <cell r="Y260" t="str">
            <v>IP30 9JJ</v>
          </cell>
          <cell r="Z260" t="str">
            <v>roughamprimary.net</v>
          </cell>
          <cell r="AA260">
            <v>1359270288</v>
          </cell>
          <cell r="AB260" t="str">
            <v>'01359270288</v>
          </cell>
          <cell r="AC260" t="str">
            <v>Mrs</v>
          </cell>
          <cell r="AD260" t="str">
            <v>Clare</v>
          </cell>
          <cell r="AE260" t="str">
            <v>Clark</v>
          </cell>
          <cell r="AF260" t="str">
            <v>Mrs Clare Clark</v>
          </cell>
        </row>
        <row r="261">
          <cell r="E261">
            <v>9352216</v>
          </cell>
          <cell r="F261" t="str">
            <v>West Row Academy</v>
          </cell>
          <cell r="G261" t="str">
            <v>Academy sponsor led</v>
          </cell>
          <cell r="H261" t="str">
            <v>Open</v>
          </cell>
          <cell r="I261" t="str">
            <v>New Provision</v>
          </cell>
          <cell r="J261">
            <v>43070</v>
          </cell>
          <cell r="K261" t="str">
            <v>Primary</v>
          </cell>
          <cell r="L261">
            <v>4</v>
          </cell>
          <cell r="M261">
            <v>11</v>
          </cell>
          <cell r="N261" t="str">
            <v>No boarders</v>
          </cell>
          <cell r="O261" t="str">
            <v>Does not have a sixth form</v>
          </cell>
          <cell r="P261" t="str">
            <v>Mixed</v>
          </cell>
          <cell r="Q261" t="str">
            <v>Does not apply</v>
          </cell>
          <cell r="R261" t="str">
            <v>Not applicable</v>
          </cell>
          <cell r="S261">
            <v>10066229</v>
          </cell>
          <cell r="T261" t="str">
            <v>Beeches Road</v>
          </cell>
          <cell r="U261" t="str">
            <v>West Row</v>
          </cell>
          <cell r="W261" t="str">
            <v>Bury St Edmunds</v>
          </cell>
          <cell r="X261" t="str">
            <v>Suffolk</v>
          </cell>
          <cell r="Y261" t="str">
            <v>IP28 8NY</v>
          </cell>
          <cell r="Z261" t="str">
            <v>http://westrow-academy.co.uk/</v>
          </cell>
          <cell r="AA261">
            <v>1638715680</v>
          </cell>
          <cell r="AB261" t="str">
            <v>'01638715680</v>
          </cell>
          <cell r="AC261" t="str">
            <v>Mrs</v>
          </cell>
          <cell r="AD261" t="str">
            <v>Elisabeth</v>
          </cell>
          <cell r="AE261" t="str">
            <v>Close</v>
          </cell>
          <cell r="AF261" t="str">
            <v>Mrs Elisabeth Close</v>
          </cell>
        </row>
        <row r="262">
          <cell r="E262">
            <v>9353340</v>
          </cell>
          <cell r="F262" t="str">
            <v>St Mary's Catholic Primary School, Ipswich</v>
          </cell>
          <cell r="G262" t="str">
            <v>Academy converter</v>
          </cell>
          <cell r="H262" t="str">
            <v>Open</v>
          </cell>
          <cell r="I262" t="str">
            <v>Academy Converter</v>
          </cell>
          <cell r="J262">
            <v>43101</v>
          </cell>
          <cell r="K262" t="str">
            <v>Primary</v>
          </cell>
          <cell r="L262">
            <v>4</v>
          </cell>
          <cell r="M262">
            <v>11</v>
          </cell>
          <cell r="N262" t="str">
            <v>No boarders</v>
          </cell>
          <cell r="O262" t="str">
            <v>Does not have a sixth form</v>
          </cell>
          <cell r="P262" t="str">
            <v>Mixed</v>
          </cell>
          <cell r="Q262" t="str">
            <v>Roman Catholic</v>
          </cell>
          <cell r="R262" t="str">
            <v>Not applicable</v>
          </cell>
          <cell r="S262">
            <v>10066406</v>
          </cell>
          <cell r="T262" t="str">
            <v>Woodbridge Road</v>
          </cell>
          <cell r="W262" t="str">
            <v>Ipswich</v>
          </cell>
          <cell r="X262" t="str">
            <v>Suffolk</v>
          </cell>
          <cell r="Y262" t="str">
            <v>IP4 4EU</v>
          </cell>
          <cell r="Z262" t="str">
            <v>www.stmaryscatholicprimaryipswich.com</v>
          </cell>
          <cell r="AA262">
            <v>1473728372</v>
          </cell>
          <cell r="AB262" t="str">
            <v>'01473728372</v>
          </cell>
          <cell r="AC262" t="str">
            <v>Mrs</v>
          </cell>
          <cell r="AD262" t="str">
            <v>Joanne Berry &amp;</v>
          </cell>
          <cell r="AE262" t="str">
            <v>Mrs Josephine Measham</v>
          </cell>
          <cell r="AF262" t="str">
            <v>Mrs Joanne Berry &amp; Mrs Josephine Measham</v>
          </cell>
        </row>
        <row r="263">
          <cell r="E263">
            <v>9352126</v>
          </cell>
          <cell r="F263" t="str">
            <v>Wortham Primary School</v>
          </cell>
          <cell r="G263" t="str">
            <v>Academy converter</v>
          </cell>
          <cell r="H263" t="str">
            <v>Open</v>
          </cell>
          <cell r="I263" t="str">
            <v>Academy Converter</v>
          </cell>
          <cell r="J263">
            <v>43191</v>
          </cell>
          <cell r="K263" t="str">
            <v>Primary</v>
          </cell>
          <cell r="L263">
            <v>5</v>
          </cell>
          <cell r="M263">
            <v>11</v>
          </cell>
          <cell r="N263" t="str">
            <v>No boarders</v>
          </cell>
          <cell r="O263" t="str">
            <v>Does not have a sixth form</v>
          </cell>
          <cell r="P263" t="str">
            <v>Mixed</v>
          </cell>
          <cell r="Q263" t="str">
            <v>Does not apply</v>
          </cell>
          <cell r="R263" t="str">
            <v>Not applicable</v>
          </cell>
          <cell r="S263">
            <v>10067205</v>
          </cell>
          <cell r="T263" t="str">
            <v>Wortham</v>
          </cell>
          <cell r="U263" t="str">
            <v>Bury Road</v>
          </cell>
          <cell r="W263" t="str">
            <v>Diss</v>
          </cell>
          <cell r="X263" t="str">
            <v>Norfolk</v>
          </cell>
          <cell r="Y263" t="str">
            <v>IP22 1PX</v>
          </cell>
          <cell r="Z263" t="str">
            <v>www.worthamprimary.org.uk</v>
          </cell>
          <cell r="AA263">
            <v>1379898484</v>
          </cell>
          <cell r="AB263" t="str">
            <v>'01379898484</v>
          </cell>
          <cell r="AC263" t="str">
            <v>Mrs</v>
          </cell>
          <cell r="AD263" t="str">
            <v>Claire</v>
          </cell>
          <cell r="AE263" t="str">
            <v>Flatman</v>
          </cell>
          <cell r="AF263" t="str">
            <v>Mrs Claire Flatman</v>
          </cell>
        </row>
        <row r="264">
          <cell r="E264">
            <v>9352214</v>
          </cell>
          <cell r="F264" t="str">
            <v>Glade Academy</v>
          </cell>
          <cell r="G264" t="str">
            <v>Academy sponsor led</v>
          </cell>
          <cell r="H264" t="str">
            <v>Open</v>
          </cell>
          <cell r="I264" t="str">
            <v>New Provision</v>
          </cell>
          <cell r="J264">
            <v>43101</v>
          </cell>
          <cell r="K264" t="str">
            <v>Primary</v>
          </cell>
          <cell r="L264">
            <v>4</v>
          </cell>
          <cell r="M264">
            <v>11</v>
          </cell>
          <cell r="N264" t="str">
            <v>No boarders</v>
          </cell>
          <cell r="O264" t="str">
            <v>Does not have a sixth form</v>
          </cell>
          <cell r="P264" t="str">
            <v>Mixed</v>
          </cell>
          <cell r="Q264" t="str">
            <v>Does not apply</v>
          </cell>
          <cell r="R264" t="str">
            <v>Not applicable</v>
          </cell>
          <cell r="S264">
            <v>10066506</v>
          </cell>
          <cell r="T264" t="str">
            <v>Knappers Way</v>
          </cell>
          <cell r="W264" t="str">
            <v>Brandon</v>
          </cell>
          <cell r="X264" t="str">
            <v>Suffolk</v>
          </cell>
          <cell r="Y264" t="str">
            <v>IP27 0DA</v>
          </cell>
          <cell r="Z264" t="str">
            <v>www.gladeacademy.co.uk</v>
          </cell>
          <cell r="AA264">
            <v>1842811580</v>
          </cell>
          <cell r="AB264" t="str">
            <v>'01842811580</v>
          </cell>
          <cell r="AC264" t="str">
            <v>Miss</v>
          </cell>
          <cell r="AD264" t="str">
            <v>Tracey</v>
          </cell>
          <cell r="AE264" t="str">
            <v>McCarthy</v>
          </cell>
          <cell r="AF264" t="str">
            <v>Miss Tracey McCarthy</v>
          </cell>
        </row>
        <row r="265">
          <cell r="E265">
            <v>9353092</v>
          </cell>
          <cell r="F265" t="str">
            <v>Hintlesham and Chattisham Church of England  Primary School</v>
          </cell>
          <cell r="G265" t="str">
            <v>Academy converter</v>
          </cell>
          <cell r="H265" t="str">
            <v>Open</v>
          </cell>
          <cell r="I265" t="str">
            <v>Academy Converter</v>
          </cell>
          <cell r="J265">
            <v>43160</v>
          </cell>
          <cell r="K265" t="str">
            <v>Primary</v>
          </cell>
          <cell r="L265">
            <v>5</v>
          </cell>
          <cell r="M265">
            <v>11</v>
          </cell>
          <cell r="N265" t="str">
            <v>No boarders</v>
          </cell>
          <cell r="O265" t="str">
            <v>Does not have a sixth form</v>
          </cell>
          <cell r="P265" t="str">
            <v>Mixed</v>
          </cell>
          <cell r="Q265" t="str">
            <v>Church of England</v>
          </cell>
          <cell r="R265" t="str">
            <v>Not applicable</v>
          </cell>
          <cell r="S265">
            <v>10066975</v>
          </cell>
          <cell r="T265" t="str">
            <v>George Street</v>
          </cell>
          <cell r="U265" t="str">
            <v>Hintlesham</v>
          </cell>
          <cell r="W265" t="str">
            <v>Ipswich</v>
          </cell>
          <cell r="X265" t="str">
            <v>Suffolk</v>
          </cell>
          <cell r="Y265" t="str">
            <v>IP8 3NH</v>
          </cell>
          <cell r="Z265" t="str">
            <v>https://www.hintleshamchattishamschool.com/</v>
          </cell>
          <cell r="AA265">
            <v>1473652344</v>
          </cell>
          <cell r="AB265" t="str">
            <v>'01473652344</v>
          </cell>
          <cell r="AC265" t="str">
            <v>Mrs</v>
          </cell>
          <cell r="AD265" t="str">
            <v>Deborah</v>
          </cell>
          <cell r="AE265" t="str">
            <v>Jackson</v>
          </cell>
          <cell r="AF265" t="str">
            <v>Mrs Deborah Jackson</v>
          </cell>
        </row>
        <row r="266">
          <cell r="E266">
            <v>9352167</v>
          </cell>
          <cell r="F266" t="str">
            <v>Rose Hill Primary</v>
          </cell>
          <cell r="G266" t="str">
            <v>Academy converter</v>
          </cell>
          <cell r="H266" t="str">
            <v>Open</v>
          </cell>
          <cell r="I266" t="str">
            <v>Academy Converter</v>
          </cell>
          <cell r="J266">
            <v>43160</v>
          </cell>
          <cell r="K266" t="str">
            <v>Primary</v>
          </cell>
          <cell r="L266">
            <v>4</v>
          </cell>
          <cell r="M266">
            <v>11</v>
          </cell>
          <cell r="N266" t="str">
            <v>No boarders</v>
          </cell>
          <cell r="O266" t="str">
            <v>Does not have a sixth form</v>
          </cell>
          <cell r="P266" t="str">
            <v>Mixed</v>
          </cell>
          <cell r="Q266" t="str">
            <v>Does not apply</v>
          </cell>
          <cell r="R266" t="str">
            <v>Not applicable</v>
          </cell>
          <cell r="S266">
            <v>10066983</v>
          </cell>
          <cell r="T266" t="str">
            <v>Derby Road</v>
          </cell>
          <cell r="W266" t="str">
            <v>Ipswich</v>
          </cell>
          <cell r="X266" t="str">
            <v>Suffolk</v>
          </cell>
          <cell r="Y266" t="str">
            <v>IP3 8DL</v>
          </cell>
          <cell r="Z266" t="str">
            <v>www.rosehillprimary.net/</v>
          </cell>
          <cell r="AA266">
            <v>1473727552</v>
          </cell>
          <cell r="AB266" t="str">
            <v>'01473727552</v>
          </cell>
          <cell r="AC266" t="str">
            <v>Miss</v>
          </cell>
          <cell r="AD266" t="str">
            <v>Georgina</v>
          </cell>
          <cell r="AE266" t="str">
            <v>Bright</v>
          </cell>
          <cell r="AF266" t="str">
            <v>Miss Georgina Bright</v>
          </cell>
        </row>
        <row r="267">
          <cell r="E267">
            <v>9352147</v>
          </cell>
          <cell r="F267" t="str">
            <v>Poplars Community Primary School</v>
          </cell>
          <cell r="G267" t="str">
            <v>Academy converter</v>
          </cell>
          <cell r="H267" t="str">
            <v>Open</v>
          </cell>
          <cell r="I267" t="str">
            <v>Academy Converter</v>
          </cell>
          <cell r="J267">
            <v>43160</v>
          </cell>
          <cell r="K267" t="str">
            <v>Primary</v>
          </cell>
          <cell r="L267">
            <v>3</v>
          </cell>
          <cell r="M267">
            <v>11</v>
          </cell>
          <cell r="N267" t="str">
            <v>No boarders</v>
          </cell>
          <cell r="O267" t="str">
            <v>Does not have a sixth form</v>
          </cell>
          <cell r="P267" t="str">
            <v>Mixed</v>
          </cell>
          <cell r="Q267" t="str">
            <v>Does not apply</v>
          </cell>
          <cell r="R267" t="str">
            <v>Not applicable</v>
          </cell>
          <cell r="S267">
            <v>10066980</v>
          </cell>
          <cell r="T267" t="str">
            <v>St Margaret's Road</v>
          </cell>
          <cell r="W267" t="str">
            <v>Lowestoft</v>
          </cell>
          <cell r="X267" t="str">
            <v>Suffolk</v>
          </cell>
          <cell r="Y267" t="str">
            <v>NR32 4HN</v>
          </cell>
          <cell r="Z267" t="str">
            <v>http://www.poplars.suffolk.sch.uk</v>
          </cell>
          <cell r="AA267">
            <v>1502565757</v>
          </cell>
          <cell r="AB267" t="str">
            <v>'01502565757</v>
          </cell>
          <cell r="AC267" t="str">
            <v>Mrs</v>
          </cell>
          <cell r="AD267" t="str">
            <v>Gemma</v>
          </cell>
          <cell r="AE267" t="str">
            <v>Hurren</v>
          </cell>
          <cell r="AF267" t="str">
            <v>Mrs Gemma Hurren</v>
          </cell>
        </row>
        <row r="268">
          <cell r="E268">
            <v>9352215</v>
          </cell>
          <cell r="F268" t="str">
            <v>Roman Hill Primary School</v>
          </cell>
          <cell r="G268" t="str">
            <v>Academy sponsor led</v>
          </cell>
          <cell r="H268" t="str">
            <v>Open</v>
          </cell>
          <cell r="I268" t="str">
            <v>New Provision</v>
          </cell>
          <cell r="J268">
            <v>43160</v>
          </cell>
          <cell r="K268" t="str">
            <v>Primary</v>
          </cell>
          <cell r="L268">
            <v>3</v>
          </cell>
          <cell r="M268">
            <v>11</v>
          </cell>
          <cell r="N268" t="str">
            <v>No boarders</v>
          </cell>
          <cell r="O268" t="str">
            <v>Does not have a sixth form</v>
          </cell>
          <cell r="P268" t="str">
            <v>Mixed</v>
          </cell>
          <cell r="Q268" t="str">
            <v>Does not apply</v>
          </cell>
          <cell r="R268" t="str">
            <v>Not applicable</v>
          </cell>
          <cell r="S268">
            <v>10066830</v>
          </cell>
          <cell r="T268" t="str">
            <v>Avondale Road</v>
          </cell>
          <cell r="W268" t="str">
            <v>Lowestoft</v>
          </cell>
          <cell r="X268" t="str">
            <v>Suffolk</v>
          </cell>
          <cell r="Y268" t="str">
            <v>NR32 2NX</v>
          </cell>
          <cell r="Z268" t="str">
            <v>www.romanhill-pri.suffolk.sch.uk</v>
          </cell>
          <cell r="AA268">
            <v>1502563161</v>
          </cell>
          <cell r="AB268" t="str">
            <v>'01502563161</v>
          </cell>
          <cell r="AC268" t="str">
            <v>Mr</v>
          </cell>
          <cell r="AD268" t="str">
            <v>Robert</v>
          </cell>
          <cell r="AE268" t="str">
            <v>Lee</v>
          </cell>
          <cell r="AF268" t="str">
            <v>Mr Robert Lee</v>
          </cell>
        </row>
        <row r="269">
          <cell r="E269">
            <v>9353323</v>
          </cell>
          <cell r="F269" t="str">
            <v>St Peter and St Paul Church of England Primary School, Eye</v>
          </cell>
          <cell r="G269" t="str">
            <v>Academy converter</v>
          </cell>
          <cell r="H269" t="str">
            <v>Open</v>
          </cell>
          <cell r="I269" t="str">
            <v>Academy Converter</v>
          </cell>
          <cell r="J269">
            <v>43191</v>
          </cell>
          <cell r="K269" t="str">
            <v>Primary</v>
          </cell>
          <cell r="L269">
            <v>3</v>
          </cell>
          <cell r="M269">
            <v>11</v>
          </cell>
          <cell r="N269" t="str">
            <v>No boarders</v>
          </cell>
          <cell r="O269" t="str">
            <v>Does not have a sixth form</v>
          </cell>
          <cell r="P269" t="str">
            <v>Mixed</v>
          </cell>
          <cell r="Q269" t="str">
            <v>Church of England</v>
          </cell>
          <cell r="R269" t="str">
            <v>Not applicable</v>
          </cell>
          <cell r="S269">
            <v>10067289</v>
          </cell>
          <cell r="T269" t="str">
            <v>Church Street</v>
          </cell>
          <cell r="W269" t="str">
            <v>Eye</v>
          </cell>
          <cell r="X269" t="str">
            <v>Suffolk</v>
          </cell>
          <cell r="Y269" t="str">
            <v>IP23 7BD</v>
          </cell>
          <cell r="Z269" t="str">
            <v>www.stpeterandstpaulschool.co.uk/</v>
          </cell>
          <cell r="AA269">
            <v>1379870497</v>
          </cell>
          <cell r="AB269" t="str">
            <v>'01379870497</v>
          </cell>
          <cell r="AC269" t="str">
            <v>Mrs</v>
          </cell>
          <cell r="AD269" t="str">
            <v>Gemma</v>
          </cell>
          <cell r="AE269" t="str">
            <v>Watts</v>
          </cell>
          <cell r="AF269" t="str">
            <v>Mrs Gemma Watts</v>
          </cell>
        </row>
        <row r="270">
          <cell r="E270">
            <v>9353331</v>
          </cell>
          <cell r="F270" t="str">
            <v>All Saints Church of England Primary School, Laxfield</v>
          </cell>
          <cell r="G270" t="str">
            <v>Academy converter</v>
          </cell>
          <cell r="H270" t="str">
            <v>Open</v>
          </cell>
          <cell r="I270" t="str">
            <v>Academy Converter</v>
          </cell>
          <cell r="J270">
            <v>43191</v>
          </cell>
          <cell r="K270" t="str">
            <v>Primary</v>
          </cell>
          <cell r="L270">
            <v>4</v>
          </cell>
          <cell r="M270">
            <v>11</v>
          </cell>
          <cell r="N270" t="str">
            <v>No boarders</v>
          </cell>
          <cell r="O270" t="str">
            <v>Does not have a sixth form</v>
          </cell>
          <cell r="P270" t="str">
            <v>Mixed</v>
          </cell>
          <cell r="Q270" t="str">
            <v>Church of England</v>
          </cell>
          <cell r="R270" t="str">
            <v>Not applicable</v>
          </cell>
          <cell r="S270">
            <v>10067290</v>
          </cell>
          <cell r="T270" t="str">
            <v>Framlingham Road</v>
          </cell>
          <cell r="U270" t="str">
            <v>Laxfield</v>
          </cell>
          <cell r="W270" t="str">
            <v>Woodbridge</v>
          </cell>
          <cell r="X270" t="str">
            <v>Suffolk</v>
          </cell>
          <cell r="Y270" t="str">
            <v>IP13 8HD</v>
          </cell>
          <cell r="Z270" t="str">
            <v>www.laxfieldprimaryschool.co.uk</v>
          </cell>
          <cell r="AA270">
            <v>1986798344</v>
          </cell>
          <cell r="AB270" t="str">
            <v>'01986798344</v>
          </cell>
          <cell r="AC270" t="str">
            <v>Mrs</v>
          </cell>
          <cell r="AD270" t="str">
            <v>Katharine</v>
          </cell>
          <cell r="AE270" t="str">
            <v>Minns</v>
          </cell>
          <cell r="AF270" t="str">
            <v>Mrs Katharine Minns</v>
          </cell>
        </row>
        <row r="271">
          <cell r="E271">
            <v>9352109</v>
          </cell>
          <cell r="F271" t="str">
            <v>Somerleyton Primary School</v>
          </cell>
          <cell r="G271" t="str">
            <v>Academy converter</v>
          </cell>
          <cell r="H271" t="str">
            <v>Open</v>
          </cell>
          <cell r="I271" t="str">
            <v>Academy Converter</v>
          </cell>
          <cell r="J271">
            <v>43466</v>
          </cell>
          <cell r="K271" t="str">
            <v>Primary</v>
          </cell>
          <cell r="L271">
            <v>4</v>
          </cell>
          <cell r="M271">
            <v>11</v>
          </cell>
          <cell r="N271" t="str">
            <v>No boarders</v>
          </cell>
          <cell r="O271" t="str">
            <v>Does not have a sixth form</v>
          </cell>
          <cell r="P271" t="str">
            <v>Mixed</v>
          </cell>
          <cell r="Q271" t="str">
            <v>Does not apply</v>
          </cell>
          <cell r="R271" t="str">
            <v>Not applicable</v>
          </cell>
          <cell r="S271">
            <v>10067558</v>
          </cell>
          <cell r="T271" t="str">
            <v>The Green</v>
          </cell>
          <cell r="U271" t="str">
            <v>Somerleyton</v>
          </cell>
          <cell r="W271" t="str">
            <v>Lowestoft</v>
          </cell>
          <cell r="X271" t="str">
            <v>Suffolk</v>
          </cell>
          <cell r="Y271" t="str">
            <v>NR32 5PT</v>
          </cell>
          <cell r="Z271" t="str">
            <v>www.somerleytonprimary.co.uk</v>
          </cell>
          <cell r="AA271">
            <v>1502730503</v>
          </cell>
          <cell r="AB271" t="str">
            <v>'01502730503</v>
          </cell>
          <cell r="AC271" t="str">
            <v>Mr</v>
          </cell>
          <cell r="AD271" t="str">
            <v>Oliver</v>
          </cell>
          <cell r="AE271" t="str">
            <v>Clifford</v>
          </cell>
          <cell r="AF271" t="str">
            <v>Mr Oliver Clifford</v>
          </cell>
        </row>
        <row r="272">
          <cell r="E272">
            <v>9352152</v>
          </cell>
          <cell r="F272" t="str">
            <v>Woods Loke Primary School</v>
          </cell>
          <cell r="G272" t="str">
            <v>Academy converter</v>
          </cell>
          <cell r="H272" t="str">
            <v>Open</v>
          </cell>
          <cell r="I272" t="str">
            <v>Academy Converter</v>
          </cell>
          <cell r="J272">
            <v>43191</v>
          </cell>
          <cell r="K272" t="str">
            <v>Primary</v>
          </cell>
          <cell r="L272">
            <v>2</v>
          </cell>
          <cell r="M272">
            <v>11</v>
          </cell>
          <cell r="N272" t="str">
            <v>No boarders</v>
          </cell>
          <cell r="O272" t="str">
            <v>Does not have a sixth form</v>
          </cell>
          <cell r="P272" t="str">
            <v>Mixed</v>
          </cell>
          <cell r="Q272" t="str">
            <v>Does not apply</v>
          </cell>
          <cell r="R272" t="str">
            <v>Not applicable</v>
          </cell>
          <cell r="S272">
            <v>10067291</v>
          </cell>
          <cell r="T272" t="str">
            <v>Butley Drive</v>
          </cell>
          <cell r="U272" t="str">
            <v>Oulton Broad</v>
          </cell>
          <cell r="W272" t="str">
            <v>Lowestoft</v>
          </cell>
          <cell r="X272" t="str">
            <v>Suffolk</v>
          </cell>
          <cell r="Y272" t="str">
            <v>NR32 3EB</v>
          </cell>
          <cell r="Z272" t="str">
            <v>www.woodsloke.org</v>
          </cell>
          <cell r="AA272">
            <v>1502561234</v>
          </cell>
          <cell r="AB272" t="str">
            <v>'01502561234</v>
          </cell>
          <cell r="AC272" t="str">
            <v>Mr</v>
          </cell>
          <cell r="AD272" t="str">
            <v>Joel</v>
          </cell>
          <cell r="AE272" t="str">
            <v>Crawley</v>
          </cell>
          <cell r="AF272" t="str">
            <v>Mr Joel Crawley</v>
          </cell>
        </row>
        <row r="273">
          <cell r="E273">
            <v>9353089</v>
          </cell>
          <cell r="F273" t="str">
            <v>Fressingfield Church of England Primary School</v>
          </cell>
          <cell r="G273" t="str">
            <v>Academy converter</v>
          </cell>
          <cell r="H273" t="str">
            <v>Open</v>
          </cell>
          <cell r="I273" t="str">
            <v>Academy Converter</v>
          </cell>
          <cell r="J273">
            <v>43191</v>
          </cell>
          <cell r="K273" t="str">
            <v>Primary</v>
          </cell>
          <cell r="L273">
            <v>4</v>
          </cell>
          <cell r="M273">
            <v>11</v>
          </cell>
          <cell r="N273" t="str">
            <v>No boarders</v>
          </cell>
          <cell r="O273" t="str">
            <v>Does not have a sixth form</v>
          </cell>
          <cell r="P273" t="str">
            <v>Mixed</v>
          </cell>
          <cell r="Q273" t="str">
            <v>Church of England</v>
          </cell>
          <cell r="R273" t="str">
            <v>Not applicable</v>
          </cell>
          <cell r="S273">
            <v>10067292</v>
          </cell>
          <cell r="T273" t="str">
            <v>School Lane, Stradbroke Road</v>
          </cell>
          <cell r="U273" t="str">
            <v>Fressingfield</v>
          </cell>
          <cell r="W273" t="str">
            <v>Eye</v>
          </cell>
          <cell r="X273" t="str">
            <v>Suffolk</v>
          </cell>
          <cell r="Y273" t="str">
            <v>IP21 5RU</v>
          </cell>
          <cell r="Z273" t="str">
            <v>http://www.fressingfield.suffolk.sch.uk/</v>
          </cell>
          <cell r="AA273">
            <v>1379586393</v>
          </cell>
          <cell r="AB273" t="str">
            <v>'01379586393</v>
          </cell>
          <cell r="AC273" t="str">
            <v>Mr</v>
          </cell>
          <cell r="AD273" t="str">
            <v>Mark</v>
          </cell>
          <cell r="AE273" t="str">
            <v>Taylor</v>
          </cell>
          <cell r="AF273" t="str">
            <v>Mr Mark Taylor</v>
          </cell>
        </row>
        <row r="274">
          <cell r="E274">
            <v>9353102</v>
          </cell>
          <cell r="F274" t="str">
            <v>Stradbroke Church of England Primary School</v>
          </cell>
          <cell r="G274" t="str">
            <v>Academy converter</v>
          </cell>
          <cell r="H274" t="str">
            <v>Open</v>
          </cell>
          <cell r="I274" t="str">
            <v>Academy Converter</v>
          </cell>
          <cell r="J274">
            <v>43191</v>
          </cell>
          <cell r="K274" t="str">
            <v>Primary</v>
          </cell>
          <cell r="L274">
            <v>4</v>
          </cell>
          <cell r="M274">
            <v>11</v>
          </cell>
          <cell r="N274" t="str">
            <v>No boarders</v>
          </cell>
          <cell r="O274" t="str">
            <v>Does not have a sixth form</v>
          </cell>
          <cell r="P274" t="str">
            <v>Mixed</v>
          </cell>
          <cell r="Q274" t="str">
            <v>Church of England</v>
          </cell>
          <cell r="R274" t="str">
            <v>Not applicable</v>
          </cell>
          <cell r="S274">
            <v>10067293</v>
          </cell>
          <cell r="T274" t="str">
            <v>Queen Street</v>
          </cell>
          <cell r="U274" t="str">
            <v>Stradbroke</v>
          </cell>
          <cell r="W274" t="str">
            <v>Eye</v>
          </cell>
          <cell r="X274" t="str">
            <v>Suffolk</v>
          </cell>
          <cell r="Y274" t="str">
            <v>IP21 5HH</v>
          </cell>
          <cell r="Z274" t="str">
            <v>http://www.stradbroke.suffolk.sch.uk/</v>
          </cell>
          <cell r="AA274">
            <v>1379384415</v>
          </cell>
          <cell r="AB274" t="str">
            <v>'01379384415</v>
          </cell>
          <cell r="AC274" t="str">
            <v>Mrs</v>
          </cell>
          <cell r="AD274" t="str">
            <v>Hannah</v>
          </cell>
          <cell r="AE274" t="str">
            <v>Hunt</v>
          </cell>
          <cell r="AF274" t="str">
            <v>Mrs Hannah Hunt</v>
          </cell>
        </row>
        <row r="275">
          <cell r="E275">
            <v>9352220</v>
          </cell>
          <cell r="F275" t="str">
            <v>Abbots Green Primary Academy</v>
          </cell>
          <cell r="G275" t="str">
            <v>Academy sponsor led</v>
          </cell>
          <cell r="H275" t="str">
            <v>Open</v>
          </cell>
          <cell r="I275" t="str">
            <v>New Provision</v>
          </cell>
          <cell r="J275">
            <v>43191</v>
          </cell>
          <cell r="K275" t="str">
            <v>Primary</v>
          </cell>
          <cell r="L275">
            <v>2</v>
          </cell>
          <cell r="M275">
            <v>11</v>
          </cell>
          <cell r="N275" t="str">
            <v>No boarders</v>
          </cell>
          <cell r="O275" t="str">
            <v>Does not have a sixth form</v>
          </cell>
          <cell r="P275" t="str">
            <v>Mixed</v>
          </cell>
          <cell r="Q275" t="str">
            <v>Does not apply</v>
          </cell>
          <cell r="R275" t="str">
            <v>Not applicable</v>
          </cell>
          <cell r="S275">
            <v>10067294</v>
          </cell>
          <cell r="T275" t="str">
            <v>Airfield Road</v>
          </cell>
          <cell r="W275" t="str">
            <v>Bury St Edmunds</v>
          </cell>
          <cell r="X275" t="str">
            <v>Suffolk</v>
          </cell>
          <cell r="Y275" t="str">
            <v>IP32 7PJ</v>
          </cell>
          <cell r="Z275" t="str">
            <v>www.abbotsgreenacademy.co.uk</v>
          </cell>
          <cell r="AA275">
            <v>1284718818</v>
          </cell>
          <cell r="AB275" t="str">
            <v>'01284718818</v>
          </cell>
          <cell r="AD275" t="str">
            <v>Ang</v>
          </cell>
          <cell r="AE275" t="str">
            <v>Morrison</v>
          </cell>
          <cell r="AF275" t="str">
            <v xml:space="preserve"> Ang Morrison</v>
          </cell>
        </row>
        <row r="276">
          <cell r="E276">
            <v>9353346</v>
          </cell>
          <cell r="F276" t="str">
            <v>Rendlesham Primary School</v>
          </cell>
          <cell r="G276" t="str">
            <v>Academy converter</v>
          </cell>
          <cell r="H276" t="str">
            <v>Open</v>
          </cell>
          <cell r="I276" t="str">
            <v>Academy Converter</v>
          </cell>
          <cell r="J276">
            <v>43221</v>
          </cell>
          <cell r="K276" t="str">
            <v>Primary</v>
          </cell>
          <cell r="L276">
            <v>5</v>
          </cell>
          <cell r="M276">
            <v>11</v>
          </cell>
          <cell r="N276" t="str">
            <v>No boarders</v>
          </cell>
          <cell r="O276" t="str">
            <v>Does not have a sixth form</v>
          </cell>
          <cell r="P276" t="str">
            <v>Mixed</v>
          </cell>
          <cell r="Q276" t="str">
            <v>Does not apply</v>
          </cell>
          <cell r="R276" t="str">
            <v>Not applicable</v>
          </cell>
          <cell r="S276">
            <v>10067570</v>
          </cell>
          <cell r="T276" t="str">
            <v>Sycamore Drive</v>
          </cell>
          <cell r="U276" t="str">
            <v>Rendlesham</v>
          </cell>
          <cell r="W276" t="str">
            <v>Woodbridge</v>
          </cell>
          <cell r="X276" t="str">
            <v>Suffolk</v>
          </cell>
          <cell r="Y276" t="str">
            <v>IP12 2GF</v>
          </cell>
          <cell r="Z276" t="str">
            <v>http://www.rendleshamprimaryschool.org.uk</v>
          </cell>
          <cell r="AA276">
            <v>1394462190</v>
          </cell>
          <cell r="AB276" t="str">
            <v>'01394462190</v>
          </cell>
          <cell r="AC276" t="str">
            <v>Mrs</v>
          </cell>
          <cell r="AD276" t="str">
            <v>Debbie</v>
          </cell>
          <cell r="AE276" t="str">
            <v>Thomas</v>
          </cell>
          <cell r="AF276" t="str">
            <v>Mrs Debbie Thomas</v>
          </cell>
        </row>
        <row r="277">
          <cell r="E277">
            <v>9352133</v>
          </cell>
          <cell r="F277" t="str">
            <v>Brooklands Primary School</v>
          </cell>
          <cell r="G277" t="str">
            <v>Academy converter</v>
          </cell>
          <cell r="H277" t="str">
            <v>Open</v>
          </cell>
          <cell r="I277" t="str">
            <v>Academy Converter</v>
          </cell>
          <cell r="J277">
            <v>43252</v>
          </cell>
          <cell r="K277" t="str">
            <v>Primary</v>
          </cell>
          <cell r="L277">
            <v>4</v>
          </cell>
          <cell r="M277">
            <v>11</v>
          </cell>
          <cell r="N277" t="str">
            <v>No boarders</v>
          </cell>
          <cell r="O277" t="str">
            <v>Does not have a sixth form</v>
          </cell>
          <cell r="P277" t="str">
            <v>Mixed</v>
          </cell>
          <cell r="Q277" t="str">
            <v>Does not apply</v>
          </cell>
          <cell r="R277" t="str">
            <v>Not applicable</v>
          </cell>
          <cell r="S277">
            <v>10067774</v>
          </cell>
          <cell r="T277" t="str">
            <v>Palfrey Heights</v>
          </cell>
          <cell r="U277" t="str">
            <v>Brantham</v>
          </cell>
          <cell r="W277" t="str">
            <v>Nr Manningtree</v>
          </cell>
          <cell r="X277" t="str">
            <v>Suffolk</v>
          </cell>
          <cell r="Y277" t="str">
            <v>CO11 1RX</v>
          </cell>
          <cell r="Z277" t="str">
            <v>http://www.brooklands.omat.org.uk</v>
          </cell>
          <cell r="AA277">
            <v>1206392291</v>
          </cell>
          <cell r="AB277" t="str">
            <v>'01206392291</v>
          </cell>
          <cell r="AC277" t="str">
            <v>Miss</v>
          </cell>
          <cell r="AD277" t="str">
            <v>Christine</v>
          </cell>
          <cell r="AE277" t="str">
            <v>Davy</v>
          </cell>
          <cell r="AF277" t="str">
            <v>Miss Christine Davy</v>
          </cell>
        </row>
        <row r="278">
          <cell r="E278">
            <v>9352217</v>
          </cell>
          <cell r="F278" t="str">
            <v>Morland Church of England Primary School</v>
          </cell>
          <cell r="G278" t="str">
            <v>Academy sponsor led</v>
          </cell>
          <cell r="H278" t="str">
            <v>Open</v>
          </cell>
          <cell r="I278" t="str">
            <v>New Provision</v>
          </cell>
          <cell r="J278">
            <v>43221</v>
          </cell>
          <cell r="K278" t="str">
            <v>Primary</v>
          </cell>
          <cell r="L278">
            <v>3</v>
          </cell>
          <cell r="M278">
            <v>11</v>
          </cell>
          <cell r="N278" t="str">
            <v>No boarders</v>
          </cell>
          <cell r="O278" t="str">
            <v>Does not have a sixth form</v>
          </cell>
          <cell r="P278" t="str">
            <v>Mixed</v>
          </cell>
          <cell r="Q278" t="str">
            <v>Church of England</v>
          </cell>
          <cell r="R278" t="str">
            <v>Not applicable</v>
          </cell>
          <cell r="S278">
            <v>10067578</v>
          </cell>
          <cell r="T278" t="str">
            <v>Morland Road</v>
          </cell>
          <cell r="W278" t="str">
            <v>Ipswich</v>
          </cell>
          <cell r="Y278" t="str">
            <v>IP3 0LH</v>
          </cell>
          <cell r="Z278" t="str">
            <v>morlandprimary.com</v>
          </cell>
          <cell r="AA278">
            <v>1473727646</v>
          </cell>
          <cell r="AB278" t="str">
            <v>'01473727646</v>
          </cell>
          <cell r="AC278" t="str">
            <v>Mr</v>
          </cell>
          <cell r="AD278" t="str">
            <v>John</v>
          </cell>
          <cell r="AE278" t="str">
            <v>Crane</v>
          </cell>
          <cell r="AF278" t="str">
            <v>Mr John Crane</v>
          </cell>
        </row>
        <row r="279">
          <cell r="E279">
            <v>9352221</v>
          </cell>
          <cell r="F279" t="str">
            <v>Stutton Church of England Primary School</v>
          </cell>
          <cell r="G279" t="str">
            <v>Academy sponsor led</v>
          </cell>
          <cell r="H279" t="str">
            <v>Open</v>
          </cell>
          <cell r="I279" t="str">
            <v>New Provision</v>
          </cell>
          <cell r="J279">
            <v>43252</v>
          </cell>
          <cell r="K279" t="str">
            <v>Primary</v>
          </cell>
          <cell r="L279">
            <v>4</v>
          </cell>
          <cell r="M279">
            <v>11</v>
          </cell>
          <cell r="N279" t="str">
            <v>No boarders</v>
          </cell>
          <cell r="O279" t="str">
            <v>Does not have a sixth form</v>
          </cell>
          <cell r="P279" t="str">
            <v>Mixed</v>
          </cell>
          <cell r="Q279" t="str">
            <v>Church of England</v>
          </cell>
          <cell r="R279" t="str">
            <v>Not applicable</v>
          </cell>
          <cell r="S279">
            <v>10067718</v>
          </cell>
          <cell r="T279" t="str">
            <v>Holbrook Road</v>
          </cell>
          <cell r="U279" t="str">
            <v>Stutton</v>
          </cell>
          <cell r="W279" t="str">
            <v>IPSWICH</v>
          </cell>
          <cell r="Y279" t="str">
            <v>IP9 2RY</v>
          </cell>
          <cell r="Z279" t="str">
            <v>www.stuttonprimary.co.uk</v>
          </cell>
          <cell r="AA279">
            <v>1473328531</v>
          </cell>
          <cell r="AB279" t="str">
            <v>'01473328531</v>
          </cell>
          <cell r="AC279" t="str">
            <v>Mrs</v>
          </cell>
          <cell r="AD279" t="str">
            <v>Crystelle</v>
          </cell>
          <cell r="AE279" t="str">
            <v>Edwards</v>
          </cell>
          <cell r="AF279" t="str">
            <v>Mrs Crystelle Edwards</v>
          </cell>
        </row>
        <row r="280">
          <cell r="E280">
            <v>9352069</v>
          </cell>
          <cell r="F280" t="str">
            <v>Claydon Primary School</v>
          </cell>
          <cell r="G280" t="str">
            <v>Academy converter</v>
          </cell>
          <cell r="H280" t="str">
            <v>Open</v>
          </cell>
          <cell r="I280" t="str">
            <v>Academy Converter</v>
          </cell>
          <cell r="J280">
            <v>43282</v>
          </cell>
          <cell r="K280" t="str">
            <v>Primary</v>
          </cell>
          <cell r="L280">
            <v>3</v>
          </cell>
          <cell r="M280">
            <v>11</v>
          </cell>
          <cell r="N280" t="str">
            <v>No boarders</v>
          </cell>
          <cell r="O280" t="str">
            <v>Does not have a sixth form</v>
          </cell>
          <cell r="P280" t="str">
            <v>Mixed</v>
          </cell>
          <cell r="Q280" t="str">
            <v>Does not apply</v>
          </cell>
          <cell r="R280" t="str">
            <v>Not applicable</v>
          </cell>
          <cell r="S280">
            <v>10068053</v>
          </cell>
          <cell r="T280" t="str">
            <v>Lancaster Way</v>
          </cell>
          <cell r="U280" t="str">
            <v>Claydon</v>
          </cell>
          <cell r="W280" t="str">
            <v>Ipswich</v>
          </cell>
          <cell r="Y280" t="str">
            <v>IP6 0DX</v>
          </cell>
          <cell r="Z280" t="str">
            <v>www.claydonprimary.net</v>
          </cell>
          <cell r="AA280">
            <v>1473830439</v>
          </cell>
          <cell r="AB280" t="str">
            <v>'01473830439</v>
          </cell>
          <cell r="AC280" t="str">
            <v>Mr</v>
          </cell>
          <cell r="AD280" t="str">
            <v>Louis</v>
          </cell>
          <cell r="AE280" t="str">
            <v>Collins</v>
          </cell>
          <cell r="AF280" t="str">
            <v>Mr Louis Collins</v>
          </cell>
        </row>
        <row r="281">
          <cell r="E281">
            <v>9351108</v>
          </cell>
          <cell r="F281" t="str">
            <v>First Base Bury St Edmunds</v>
          </cell>
          <cell r="G281" t="str">
            <v>Academy alternative provision converter</v>
          </cell>
          <cell r="H281" t="str">
            <v>Open</v>
          </cell>
          <cell r="I281" t="str">
            <v>Academy Converter</v>
          </cell>
          <cell r="J281">
            <v>43497</v>
          </cell>
          <cell r="K281" t="str">
            <v>Not applicable</v>
          </cell>
          <cell r="L281">
            <v>3</v>
          </cell>
          <cell r="M281">
            <v>8</v>
          </cell>
          <cell r="N281" t="str">
            <v>No boarders</v>
          </cell>
          <cell r="O281" t="str">
            <v>Not applicable</v>
          </cell>
          <cell r="P281" t="str">
            <v>Mixed</v>
          </cell>
          <cell r="Q281" t="str">
            <v>Does not apply</v>
          </cell>
          <cell r="R281" t="str">
            <v>Not applicable</v>
          </cell>
          <cell r="S281">
            <v>10082372</v>
          </cell>
          <cell r="T281" t="str">
            <v>Airfield Road</v>
          </cell>
          <cell r="W281" t="str">
            <v>Bury St Edmunds</v>
          </cell>
          <cell r="X281" t="str">
            <v>Suffolk</v>
          </cell>
          <cell r="Y281" t="str">
            <v>IP32 7PJ</v>
          </cell>
          <cell r="Z281" t="str">
            <v>www.raedwaldtrust.org</v>
          </cell>
          <cell r="AA281">
            <v>1284762453</v>
          </cell>
          <cell r="AB281" t="str">
            <v>'01284762453</v>
          </cell>
          <cell r="AC281" t="str">
            <v>Miss</v>
          </cell>
          <cell r="AD281" t="str">
            <v>Stacey</v>
          </cell>
          <cell r="AE281" t="str">
            <v>Laws</v>
          </cell>
          <cell r="AF281" t="str">
            <v>Miss Stacey Laws</v>
          </cell>
        </row>
        <row r="282">
          <cell r="E282">
            <v>9352222</v>
          </cell>
          <cell r="F282" t="str">
            <v>All Saints Church of England Primary School, Newmarket</v>
          </cell>
          <cell r="G282" t="str">
            <v>Academy sponsor led</v>
          </cell>
          <cell r="H282" t="str">
            <v>Open</v>
          </cell>
          <cell r="I282" t="str">
            <v>New Provision</v>
          </cell>
          <cell r="J282">
            <v>43282</v>
          </cell>
          <cell r="K282" t="str">
            <v>Primary</v>
          </cell>
          <cell r="L282">
            <v>4</v>
          </cell>
          <cell r="M282">
            <v>11</v>
          </cell>
          <cell r="N282" t="str">
            <v>No boarders</v>
          </cell>
          <cell r="O282" t="str">
            <v>Does not have a sixth form</v>
          </cell>
          <cell r="P282" t="str">
            <v>Mixed</v>
          </cell>
          <cell r="Q282" t="str">
            <v>Church of England</v>
          </cell>
          <cell r="R282" t="str">
            <v>Not applicable</v>
          </cell>
          <cell r="S282">
            <v>10068060</v>
          </cell>
          <cell r="T282" t="str">
            <v>Vicarage Road</v>
          </cell>
          <cell r="W282" t="str">
            <v>Newmarket</v>
          </cell>
          <cell r="X282" t="str">
            <v>Suffolk</v>
          </cell>
          <cell r="Y282" t="str">
            <v>CB8 8JE</v>
          </cell>
          <cell r="Z282" t="str">
            <v>www.allsaints.suffolk.sch.uk</v>
          </cell>
          <cell r="AA282">
            <v>1638662835</v>
          </cell>
          <cell r="AB282" t="str">
            <v>'01638662835</v>
          </cell>
          <cell r="AC282" t="str">
            <v>Mrs</v>
          </cell>
          <cell r="AD282" t="str">
            <v>Barbara</v>
          </cell>
          <cell r="AE282" t="str">
            <v>Rodel</v>
          </cell>
          <cell r="AF282" t="str">
            <v>Mrs Barbara Rodel</v>
          </cell>
        </row>
        <row r="283">
          <cell r="E283">
            <v>9353081</v>
          </cell>
          <cell r="F283" t="str">
            <v>Charsfield Church of England Primary School</v>
          </cell>
          <cell r="G283" t="str">
            <v>Academy converter</v>
          </cell>
          <cell r="H283" t="str">
            <v>Open</v>
          </cell>
          <cell r="I283" t="str">
            <v>Academy Converter</v>
          </cell>
          <cell r="J283">
            <v>43344</v>
          </cell>
          <cell r="K283" t="str">
            <v>Primary</v>
          </cell>
          <cell r="L283">
            <v>4</v>
          </cell>
          <cell r="M283">
            <v>11</v>
          </cell>
          <cell r="N283" t="str">
            <v>No boarders</v>
          </cell>
          <cell r="O283" t="str">
            <v>Does not have a sixth form</v>
          </cell>
          <cell r="P283" t="str">
            <v>Mixed</v>
          </cell>
          <cell r="Q283" t="str">
            <v>Church of England</v>
          </cell>
          <cell r="R283" t="str">
            <v>Not applicable</v>
          </cell>
          <cell r="S283">
            <v>10080908</v>
          </cell>
          <cell r="T283" t="str">
            <v>Church Road</v>
          </cell>
          <cell r="U283" t="str">
            <v>Charsfield</v>
          </cell>
          <cell r="W283" t="str">
            <v>Woodbridge</v>
          </cell>
          <cell r="X283" t="str">
            <v>Suffolk</v>
          </cell>
          <cell r="Y283" t="str">
            <v>IP13 7QB</v>
          </cell>
          <cell r="Z283" t="str">
            <v>www.charsfieldprimaryschool.org.uk/</v>
          </cell>
          <cell r="AA283">
            <v>1473737347</v>
          </cell>
          <cell r="AB283" t="str">
            <v>'01473737347</v>
          </cell>
          <cell r="AC283" t="str">
            <v>Mr</v>
          </cell>
          <cell r="AD283" t="str">
            <v>Mark</v>
          </cell>
          <cell r="AE283" t="str">
            <v>Taylor</v>
          </cell>
          <cell r="AF283" t="str">
            <v>Mr Mark Taylor</v>
          </cell>
        </row>
        <row r="284">
          <cell r="E284">
            <v>9352100</v>
          </cell>
          <cell r="F284" t="str">
            <v>Occold Primary School</v>
          </cell>
          <cell r="G284" t="str">
            <v>Academy converter</v>
          </cell>
          <cell r="H284" t="str">
            <v>Open</v>
          </cell>
          <cell r="I284" t="str">
            <v>Academy Converter</v>
          </cell>
          <cell r="J284">
            <v>43344</v>
          </cell>
          <cell r="K284" t="str">
            <v>Primary</v>
          </cell>
          <cell r="L284">
            <v>4</v>
          </cell>
          <cell r="M284">
            <v>11</v>
          </cell>
          <cell r="N284" t="str">
            <v>No boarders</v>
          </cell>
          <cell r="O284" t="str">
            <v>Does not have a sixth form</v>
          </cell>
          <cell r="P284" t="str">
            <v>Mixed</v>
          </cell>
          <cell r="Q284" t="str">
            <v>Does not apply</v>
          </cell>
          <cell r="R284" t="str">
            <v>Not applicable</v>
          </cell>
          <cell r="S284">
            <v>10080909</v>
          </cell>
          <cell r="T284" t="str">
            <v>The Street</v>
          </cell>
          <cell r="U284" t="str">
            <v>Occold</v>
          </cell>
          <cell r="W284" t="str">
            <v>Eye</v>
          </cell>
          <cell r="X284" t="str">
            <v>Suffolk</v>
          </cell>
          <cell r="Y284" t="str">
            <v>IP23 7PL</v>
          </cell>
          <cell r="Z284" t="str">
            <v>www.occoldprimaryschool.org/</v>
          </cell>
          <cell r="AA284">
            <v>1379678330</v>
          </cell>
          <cell r="AB284" t="str">
            <v>'01379678330</v>
          </cell>
          <cell r="AC284" t="str">
            <v>Dr</v>
          </cell>
          <cell r="AD284" t="str">
            <v>Paul</v>
          </cell>
          <cell r="AE284" t="str">
            <v>Parslow-Williams</v>
          </cell>
          <cell r="AF284" t="str">
            <v>Dr Paul Parslow-Williams</v>
          </cell>
        </row>
        <row r="285">
          <cell r="E285">
            <v>9353091</v>
          </cell>
          <cell r="F285" t="str">
            <v>Crawford's Church of England Primary School</v>
          </cell>
          <cell r="G285" t="str">
            <v>Academy converter</v>
          </cell>
          <cell r="H285" t="str">
            <v>Open</v>
          </cell>
          <cell r="I285" t="str">
            <v>Academy Converter</v>
          </cell>
          <cell r="J285">
            <v>43344</v>
          </cell>
          <cell r="K285" t="str">
            <v>Primary</v>
          </cell>
          <cell r="L285">
            <v>4</v>
          </cell>
          <cell r="M285">
            <v>11</v>
          </cell>
          <cell r="N285" t="str">
            <v>No boarders</v>
          </cell>
          <cell r="O285" t="str">
            <v>Does not have a sixth form</v>
          </cell>
          <cell r="P285" t="str">
            <v>Mixed</v>
          </cell>
          <cell r="Q285" t="str">
            <v>Church of England</v>
          </cell>
          <cell r="R285" t="str">
            <v>Not applicable</v>
          </cell>
          <cell r="S285">
            <v>10080910</v>
          </cell>
          <cell r="T285" t="str">
            <v>Green Road</v>
          </cell>
          <cell r="U285" t="str">
            <v>Haughley</v>
          </cell>
          <cell r="W285" t="str">
            <v>Stowmarket</v>
          </cell>
          <cell r="X285" t="str">
            <v>Suffolk</v>
          </cell>
          <cell r="Y285" t="str">
            <v>IP14 3QZ</v>
          </cell>
          <cell r="Z285" t="str">
            <v>www.crawforsprimaryschool.com</v>
          </cell>
          <cell r="AA285">
            <v>1449673253</v>
          </cell>
          <cell r="AB285" t="str">
            <v>'01449673253</v>
          </cell>
          <cell r="AC285" t="str">
            <v>Mr</v>
          </cell>
          <cell r="AD285" t="str">
            <v>Rob</v>
          </cell>
          <cell r="AE285" t="str">
            <v>Francksen</v>
          </cell>
          <cell r="AF285" t="str">
            <v>Mr Rob Francksen</v>
          </cell>
        </row>
        <row r="286">
          <cell r="E286">
            <v>9353339</v>
          </cell>
          <cell r="F286" t="str">
            <v>St Matthew's Church of England Primary School, Ipswich</v>
          </cell>
          <cell r="G286" t="str">
            <v>Academy converter</v>
          </cell>
          <cell r="H286" t="str">
            <v>Open</v>
          </cell>
          <cell r="I286" t="str">
            <v>Academy Converter</v>
          </cell>
          <cell r="J286">
            <v>43525</v>
          </cell>
          <cell r="K286" t="str">
            <v>Primary</v>
          </cell>
          <cell r="L286">
            <v>4</v>
          </cell>
          <cell r="M286">
            <v>11</v>
          </cell>
          <cell r="N286" t="str">
            <v>No boarders</v>
          </cell>
          <cell r="O286" t="str">
            <v>Does not have a sixth form</v>
          </cell>
          <cell r="P286" t="str">
            <v>Mixed</v>
          </cell>
          <cell r="Q286" t="str">
            <v>Church of England</v>
          </cell>
          <cell r="R286" t="str">
            <v>Not applicable</v>
          </cell>
          <cell r="S286">
            <v>10081861</v>
          </cell>
          <cell r="T286" t="str">
            <v>Portman Road</v>
          </cell>
          <cell r="W286" t="str">
            <v>Ipswich</v>
          </cell>
          <cell r="X286" t="str">
            <v>Suffolk</v>
          </cell>
          <cell r="Y286" t="str">
            <v>IP1 2AX</v>
          </cell>
          <cell r="Z286" t="str">
            <v>http://www.stmatthewsprimary.co.uk/</v>
          </cell>
          <cell r="AA286">
            <v>1473251614</v>
          </cell>
          <cell r="AB286" t="str">
            <v>'01473251614</v>
          </cell>
          <cell r="AC286" t="str">
            <v>Mr</v>
          </cell>
          <cell r="AD286" t="str">
            <v>Darren</v>
          </cell>
          <cell r="AE286" t="str">
            <v>Gates</v>
          </cell>
          <cell r="AF286" t="str">
            <v>Mr Darren Gates</v>
          </cell>
        </row>
        <row r="287">
          <cell r="E287">
            <v>9353084</v>
          </cell>
          <cell r="F287" t="str">
            <v>Dennington Church of England Primary School</v>
          </cell>
          <cell r="G287" t="str">
            <v>Academy converter</v>
          </cell>
          <cell r="H287" t="str">
            <v>Open</v>
          </cell>
          <cell r="I287" t="str">
            <v>Academy Converter</v>
          </cell>
          <cell r="J287">
            <v>43344</v>
          </cell>
          <cell r="K287" t="str">
            <v>Primary</v>
          </cell>
          <cell r="L287">
            <v>4</v>
          </cell>
          <cell r="M287">
            <v>11</v>
          </cell>
          <cell r="N287" t="str">
            <v>No boarders</v>
          </cell>
          <cell r="O287" t="str">
            <v>Does not have a sixth form</v>
          </cell>
          <cell r="P287" t="str">
            <v>Mixed</v>
          </cell>
          <cell r="Q287" t="str">
            <v>Church of England</v>
          </cell>
          <cell r="R287" t="str">
            <v>Not applicable</v>
          </cell>
          <cell r="S287">
            <v>10080911</v>
          </cell>
          <cell r="T287" t="str">
            <v>Laxfield Road</v>
          </cell>
          <cell r="U287" t="str">
            <v>Dennington</v>
          </cell>
          <cell r="W287" t="str">
            <v>Woodbridge</v>
          </cell>
          <cell r="X287" t="str">
            <v>Suffolk</v>
          </cell>
          <cell r="Y287" t="str">
            <v>IP13 8AE</v>
          </cell>
          <cell r="Z287" t="str">
            <v>www.denningtonprimaryschool.org.uk</v>
          </cell>
          <cell r="AA287">
            <v>1728638206</v>
          </cell>
          <cell r="AB287" t="str">
            <v>'01728638206</v>
          </cell>
          <cell r="AC287" t="str">
            <v>Dr</v>
          </cell>
          <cell r="AD287" t="str">
            <v>Paul</v>
          </cell>
          <cell r="AE287" t="str">
            <v>Parslow-Williams</v>
          </cell>
          <cell r="AF287" t="str">
            <v>Dr Paul Parslow-Williams</v>
          </cell>
        </row>
        <row r="288">
          <cell r="E288">
            <v>9352223</v>
          </cell>
          <cell r="F288" t="str">
            <v>Shotley Community Primary School</v>
          </cell>
          <cell r="G288" t="str">
            <v>Academy sponsor led</v>
          </cell>
          <cell r="H288" t="str">
            <v>Open</v>
          </cell>
          <cell r="I288" t="str">
            <v>New Provision</v>
          </cell>
          <cell r="J288">
            <v>43344</v>
          </cell>
          <cell r="K288" t="str">
            <v>Primary</v>
          </cell>
          <cell r="L288">
            <v>4</v>
          </cell>
          <cell r="M288">
            <v>11</v>
          </cell>
          <cell r="N288" t="str">
            <v>No boarders</v>
          </cell>
          <cell r="O288" t="str">
            <v>Does not have a sixth form</v>
          </cell>
          <cell r="P288" t="str">
            <v>Mixed</v>
          </cell>
          <cell r="Q288" t="str">
            <v>Does not apply</v>
          </cell>
          <cell r="R288" t="str">
            <v>Not applicable</v>
          </cell>
          <cell r="S288">
            <v>10080906</v>
          </cell>
          <cell r="T288" t="str">
            <v>Main Road</v>
          </cell>
          <cell r="U288" t="str">
            <v>Shotley</v>
          </cell>
          <cell r="W288" t="str">
            <v>Ipswich</v>
          </cell>
          <cell r="X288" t="str">
            <v>Suffolk</v>
          </cell>
          <cell r="Y288" t="str">
            <v>IP9 1NR</v>
          </cell>
          <cell r="Z288" t="str">
            <v>www.shotley.org.uk</v>
          </cell>
          <cell r="AA288">
            <v>1473787255</v>
          </cell>
          <cell r="AB288" t="str">
            <v>'01473787255</v>
          </cell>
          <cell r="AC288" t="str">
            <v>Mrs</v>
          </cell>
          <cell r="AD288" t="str">
            <v>Rebecca</v>
          </cell>
          <cell r="AE288" t="str">
            <v>Newton</v>
          </cell>
          <cell r="AF288" t="str">
            <v>Mrs Rebecca Newton</v>
          </cell>
        </row>
        <row r="289">
          <cell r="E289">
            <v>9352224</v>
          </cell>
          <cell r="F289" t="str">
            <v>Howard Community Academy</v>
          </cell>
          <cell r="G289" t="str">
            <v>Academy sponsor led</v>
          </cell>
          <cell r="H289" t="str">
            <v>Open</v>
          </cell>
          <cell r="I289" t="str">
            <v>New Provision</v>
          </cell>
          <cell r="J289">
            <v>43344</v>
          </cell>
          <cell r="K289" t="str">
            <v>Primary</v>
          </cell>
          <cell r="L289">
            <v>3</v>
          </cell>
          <cell r="M289">
            <v>11</v>
          </cell>
          <cell r="N289" t="str">
            <v>No boarders</v>
          </cell>
          <cell r="O289" t="str">
            <v>Does not have a sixth form</v>
          </cell>
          <cell r="P289" t="str">
            <v>Mixed</v>
          </cell>
          <cell r="Q289" t="str">
            <v>Does not apply</v>
          </cell>
          <cell r="R289" t="str">
            <v>Not applicable</v>
          </cell>
          <cell r="S289">
            <v>10080907</v>
          </cell>
          <cell r="T289" t="str">
            <v>Beard Road</v>
          </cell>
          <cell r="W289" t="str">
            <v>Bury St Edmunds</v>
          </cell>
          <cell r="X289" t="str">
            <v>Suffolk</v>
          </cell>
          <cell r="Y289" t="str">
            <v>IP32 6SA</v>
          </cell>
          <cell r="Z289" t="str">
            <v>www.howardacademy.org</v>
          </cell>
          <cell r="AA289">
            <v>1284766278</v>
          </cell>
          <cell r="AB289" t="str">
            <v>'01284766278</v>
          </cell>
          <cell r="AC289" t="str">
            <v>Mrs</v>
          </cell>
          <cell r="AD289" t="str">
            <v>Alison</v>
          </cell>
          <cell r="AE289" t="str">
            <v>Weir</v>
          </cell>
          <cell r="AF289" t="str">
            <v>Mrs Alison Weir</v>
          </cell>
        </row>
        <row r="290">
          <cell r="E290">
            <v>9352225</v>
          </cell>
          <cell r="F290" t="str">
            <v>Britannia Primary School and Nursery</v>
          </cell>
          <cell r="G290" t="str">
            <v>Academy sponsor led</v>
          </cell>
          <cell r="H290" t="str">
            <v>Open</v>
          </cell>
          <cell r="I290" t="str">
            <v>New Provision</v>
          </cell>
          <cell r="J290">
            <v>43344</v>
          </cell>
          <cell r="K290" t="str">
            <v>Primary</v>
          </cell>
          <cell r="L290">
            <v>4</v>
          </cell>
          <cell r="M290">
            <v>11</v>
          </cell>
          <cell r="N290" t="str">
            <v>No boarders</v>
          </cell>
          <cell r="O290" t="str">
            <v>Does not have a sixth form</v>
          </cell>
          <cell r="P290" t="str">
            <v>Mixed</v>
          </cell>
          <cell r="Q290" t="str">
            <v>Does not apply</v>
          </cell>
          <cell r="R290" t="str">
            <v>Not applicable</v>
          </cell>
          <cell r="S290">
            <v>10080912</v>
          </cell>
          <cell r="T290" t="str">
            <v>Britannia Road</v>
          </cell>
          <cell r="W290" t="str">
            <v>Ipswich</v>
          </cell>
          <cell r="X290" t="str">
            <v>Suffolk</v>
          </cell>
          <cell r="Y290" t="str">
            <v>IP4 5HE</v>
          </cell>
          <cell r="Z290" t="str">
            <v>www.britannia.suffolk.sch.uk</v>
          </cell>
          <cell r="AA290">
            <v>1473728566</v>
          </cell>
          <cell r="AB290" t="str">
            <v>'01473728566</v>
          </cell>
          <cell r="AC290" t="str">
            <v>Mr</v>
          </cell>
          <cell r="AD290" t="str">
            <v>Keith</v>
          </cell>
          <cell r="AE290" t="str">
            <v>Hart</v>
          </cell>
          <cell r="AF290" t="str">
            <v>Mr Keith Hart</v>
          </cell>
        </row>
        <row r="291">
          <cell r="E291">
            <v>9357001</v>
          </cell>
          <cell r="F291" t="str">
            <v>Riverwalk School</v>
          </cell>
          <cell r="G291" t="str">
            <v>Academy special converter</v>
          </cell>
          <cell r="H291" t="str">
            <v>Open</v>
          </cell>
          <cell r="I291" t="str">
            <v>Academy Converter</v>
          </cell>
          <cell r="J291">
            <v>43497</v>
          </cell>
          <cell r="K291" t="str">
            <v>Not applicable</v>
          </cell>
          <cell r="L291">
            <v>2</v>
          </cell>
          <cell r="M291">
            <v>19</v>
          </cell>
          <cell r="N291" t="str">
            <v>No boarders</v>
          </cell>
          <cell r="O291" t="str">
            <v>Has a sixth form</v>
          </cell>
          <cell r="P291" t="str">
            <v>Mixed</v>
          </cell>
          <cell r="Q291" t="str">
            <v>Does not apply</v>
          </cell>
          <cell r="R291" t="str">
            <v>Not applicable</v>
          </cell>
          <cell r="S291">
            <v>10082199</v>
          </cell>
          <cell r="T291" t="str">
            <v>Mayfield Road</v>
          </cell>
          <cell r="W291" t="str">
            <v>Bury St. Edmunds</v>
          </cell>
          <cell r="X291" t="str">
            <v>Suffolk</v>
          </cell>
          <cell r="Y291" t="str">
            <v>IP33 2PD</v>
          </cell>
          <cell r="Z291" t="str">
            <v>www.riverwalk.org.uk</v>
          </cell>
          <cell r="AA291">
            <v>1284764280</v>
          </cell>
          <cell r="AB291" t="str">
            <v>'01284764280</v>
          </cell>
          <cell r="AC291" t="str">
            <v>Mrs</v>
          </cell>
          <cell r="AD291" t="str">
            <v>Jan</v>
          </cell>
          <cell r="AE291" t="str">
            <v>Hatchell</v>
          </cell>
          <cell r="AF291" t="str">
            <v>Mrs Jan Hatchell</v>
          </cell>
        </row>
        <row r="292">
          <cell r="E292">
            <v>9351103</v>
          </cell>
          <cell r="F292" t="str">
            <v>The Albany</v>
          </cell>
          <cell r="G292" t="str">
            <v>Academy alternative provision converter</v>
          </cell>
          <cell r="H292" t="str">
            <v>Open</v>
          </cell>
          <cell r="I292" t="str">
            <v>Academy Converter</v>
          </cell>
          <cell r="J292">
            <v>43497</v>
          </cell>
          <cell r="K292" t="str">
            <v>Not applicable</v>
          </cell>
          <cell r="L292">
            <v>11</v>
          </cell>
          <cell r="M292">
            <v>16</v>
          </cell>
          <cell r="N292" t="str">
            <v>No boarders</v>
          </cell>
          <cell r="O292" t="str">
            <v>Not applicable</v>
          </cell>
          <cell r="P292" t="str">
            <v>Mixed</v>
          </cell>
          <cell r="Q292" t="str">
            <v>Does not apply</v>
          </cell>
          <cell r="R292" t="str">
            <v>Not applicable</v>
          </cell>
          <cell r="S292">
            <v>10082248</v>
          </cell>
          <cell r="T292" t="str">
            <v>Beard Road</v>
          </cell>
          <cell r="W292" t="str">
            <v>Bury St Edmunds</v>
          </cell>
          <cell r="X292" t="str">
            <v>Suffolk</v>
          </cell>
          <cell r="Y292" t="str">
            <v>IP32 6SA</v>
          </cell>
          <cell r="Z292" t="str">
            <v>www.thealbany.school</v>
          </cell>
          <cell r="AA292">
            <v>1284754065</v>
          </cell>
          <cell r="AB292" t="str">
            <v>'01284754065</v>
          </cell>
          <cell r="AC292" t="str">
            <v>Mr</v>
          </cell>
          <cell r="AD292" t="str">
            <v>Darryl</v>
          </cell>
          <cell r="AE292" t="str">
            <v>James</v>
          </cell>
          <cell r="AF292" t="str">
            <v>Mr Darryl James</v>
          </cell>
        </row>
        <row r="293">
          <cell r="E293">
            <v>9357014</v>
          </cell>
          <cell r="F293" t="str">
            <v>Warren School</v>
          </cell>
          <cell r="G293" t="str">
            <v>Academy special sponsor led</v>
          </cell>
          <cell r="H293" t="str">
            <v>Open</v>
          </cell>
          <cell r="I293" t="str">
            <v>New Provision</v>
          </cell>
          <cell r="J293">
            <v>43497</v>
          </cell>
          <cell r="K293" t="str">
            <v>Not applicable</v>
          </cell>
          <cell r="L293">
            <v>3</v>
          </cell>
          <cell r="M293">
            <v>19</v>
          </cell>
          <cell r="N293" t="str">
            <v>No boarders</v>
          </cell>
          <cell r="O293" t="str">
            <v>Has a sixth form</v>
          </cell>
          <cell r="P293" t="str">
            <v>Mixed</v>
          </cell>
          <cell r="Q293" t="str">
            <v>Does not apply</v>
          </cell>
          <cell r="R293" t="str">
            <v>Not applicable</v>
          </cell>
          <cell r="S293">
            <v>10082184</v>
          </cell>
          <cell r="T293" t="str">
            <v>Clarkes Lane</v>
          </cell>
          <cell r="U293" t="str">
            <v>Oulton Broad</v>
          </cell>
          <cell r="W293" t="str">
            <v>Lowestoft</v>
          </cell>
          <cell r="Y293" t="str">
            <v>NR33 8HT</v>
          </cell>
          <cell r="Z293" t="str">
            <v>warrenschool.co.uk</v>
          </cell>
          <cell r="AA293">
            <v>1502561893</v>
          </cell>
          <cell r="AB293" t="str">
            <v>'01502561893</v>
          </cell>
          <cell r="AC293" t="str">
            <v>Mr</v>
          </cell>
          <cell r="AD293" t="str">
            <v>Neil</v>
          </cell>
          <cell r="AE293" t="str">
            <v>Hutchinson</v>
          </cell>
          <cell r="AF293" t="str">
            <v>Mr Neil Hutchinson</v>
          </cell>
        </row>
        <row r="294">
          <cell r="E294">
            <v>9352194</v>
          </cell>
          <cell r="F294" t="str">
            <v>Broke Hall Community Primary School</v>
          </cell>
          <cell r="G294" t="str">
            <v>Academy converter</v>
          </cell>
          <cell r="H294" t="str">
            <v>Open</v>
          </cell>
          <cell r="I294" t="str">
            <v>Academy Converter</v>
          </cell>
          <cell r="J294">
            <v>43466</v>
          </cell>
          <cell r="K294" t="str">
            <v>Primary</v>
          </cell>
          <cell r="L294">
            <v>3</v>
          </cell>
          <cell r="M294">
            <v>11</v>
          </cell>
          <cell r="N294" t="str">
            <v>No boarders</v>
          </cell>
          <cell r="O294" t="str">
            <v>Does not have a sixth form</v>
          </cell>
          <cell r="P294" t="str">
            <v>Mixed</v>
          </cell>
          <cell r="Q294" t="str">
            <v>Does not apply</v>
          </cell>
          <cell r="R294" t="str">
            <v>Not applicable</v>
          </cell>
          <cell r="S294">
            <v>10082239</v>
          </cell>
          <cell r="T294" t="str">
            <v>Chatsworth Drive</v>
          </cell>
          <cell r="W294" t="str">
            <v>Ipswich</v>
          </cell>
          <cell r="X294" t="str">
            <v>Suffolk</v>
          </cell>
          <cell r="Y294" t="str">
            <v>IP4 5XD</v>
          </cell>
          <cell r="Z294" t="str">
            <v>http://www.brokehall.suffolk.sch.uk</v>
          </cell>
          <cell r="AA294">
            <v>1473729544</v>
          </cell>
          <cell r="AB294" t="str">
            <v>'01473729544</v>
          </cell>
          <cell r="AC294" t="str">
            <v>Mrs</v>
          </cell>
          <cell r="AD294" t="str">
            <v>Ruth</v>
          </cell>
          <cell r="AE294" t="str">
            <v>Fairs</v>
          </cell>
          <cell r="AF294" t="str">
            <v>Mrs Ruth Fairs</v>
          </cell>
        </row>
        <row r="295">
          <cell r="E295">
            <v>9352106</v>
          </cell>
          <cell r="F295" t="str">
            <v>Saxmundham Primary School</v>
          </cell>
          <cell r="G295" t="str">
            <v>Academy converter</v>
          </cell>
          <cell r="H295" t="str">
            <v>Open</v>
          </cell>
          <cell r="I295" t="str">
            <v>Academy Converter</v>
          </cell>
          <cell r="J295">
            <v>43405</v>
          </cell>
          <cell r="K295" t="str">
            <v>Primary</v>
          </cell>
          <cell r="L295">
            <v>3</v>
          </cell>
          <cell r="M295">
            <v>11</v>
          </cell>
          <cell r="N295" t="str">
            <v>No boarders</v>
          </cell>
          <cell r="O295" t="str">
            <v>Does not have a sixth form</v>
          </cell>
          <cell r="P295" t="str">
            <v>Mixed</v>
          </cell>
          <cell r="Q295" t="str">
            <v>Does not apply</v>
          </cell>
          <cell r="R295" t="str">
            <v>Not applicable</v>
          </cell>
          <cell r="S295">
            <v>10081665</v>
          </cell>
          <cell r="T295" t="str">
            <v>Brook Farm Road</v>
          </cell>
          <cell r="W295" t="str">
            <v>Saxmundham</v>
          </cell>
          <cell r="X295" t="str">
            <v>Suffolk</v>
          </cell>
          <cell r="Y295" t="str">
            <v>IP17 1XQ</v>
          </cell>
          <cell r="Z295" t="str">
            <v>www.saxmundhamprimary.org.uk</v>
          </cell>
          <cell r="AA295">
            <v>1728602205</v>
          </cell>
          <cell r="AB295" t="str">
            <v>'01728602205</v>
          </cell>
          <cell r="AC295" t="str">
            <v>Mrs</v>
          </cell>
          <cell r="AD295" t="str">
            <v>Cheryl</v>
          </cell>
          <cell r="AE295" t="str">
            <v>Singleton (Acting)</v>
          </cell>
          <cell r="AF295" t="str">
            <v>Mrs Cheryl Singleton (Acting)</v>
          </cell>
        </row>
        <row r="296">
          <cell r="E296">
            <v>9352226</v>
          </cell>
          <cell r="F296" t="str">
            <v>Grange Community Primary School</v>
          </cell>
          <cell r="G296" t="str">
            <v>Academy sponsor led</v>
          </cell>
          <cell r="H296" t="str">
            <v>Open</v>
          </cell>
          <cell r="I296" t="str">
            <v>New Provision</v>
          </cell>
          <cell r="J296">
            <v>43405</v>
          </cell>
          <cell r="K296" t="str">
            <v>Primary</v>
          </cell>
          <cell r="L296">
            <v>4</v>
          </cell>
          <cell r="M296">
            <v>11</v>
          </cell>
          <cell r="N296" t="str">
            <v>No boarders</v>
          </cell>
          <cell r="O296" t="str">
            <v>Does not have a sixth form</v>
          </cell>
          <cell r="P296" t="str">
            <v>Mixed</v>
          </cell>
          <cell r="Q296" t="str">
            <v>Does not apply</v>
          </cell>
          <cell r="R296" t="str">
            <v>Not applicable</v>
          </cell>
          <cell r="S296">
            <v>10081437</v>
          </cell>
          <cell r="T296" t="str">
            <v>Grange Road</v>
          </cell>
          <cell r="W296" t="str">
            <v>Felixstowe</v>
          </cell>
          <cell r="X296" t="str">
            <v>Suffolk</v>
          </cell>
          <cell r="Y296" t="str">
            <v>IP11 2LA</v>
          </cell>
          <cell r="Z296" t="str">
            <v>www.grange.omat.org.uk</v>
          </cell>
          <cell r="AA296">
            <v>1394283912</v>
          </cell>
          <cell r="AB296" t="str">
            <v>'01394283912</v>
          </cell>
          <cell r="AC296" t="str">
            <v>Mr</v>
          </cell>
          <cell r="AD296" t="str">
            <v>Lee</v>
          </cell>
          <cell r="AE296" t="str">
            <v>Abbott</v>
          </cell>
          <cell r="AF296" t="str">
            <v>Mr Lee Abbott</v>
          </cell>
        </row>
        <row r="297">
          <cell r="E297">
            <v>9352136</v>
          </cell>
          <cell r="F297" t="str">
            <v>Coldfair Green Community Primary School</v>
          </cell>
          <cell r="G297" t="str">
            <v>Academy converter</v>
          </cell>
          <cell r="H297" t="str">
            <v>Open</v>
          </cell>
          <cell r="I297" t="str">
            <v>Academy Converter</v>
          </cell>
          <cell r="J297">
            <v>43556</v>
          </cell>
          <cell r="K297" t="str">
            <v>Primary</v>
          </cell>
          <cell r="L297">
            <v>4</v>
          </cell>
          <cell r="M297">
            <v>11</v>
          </cell>
          <cell r="N297" t="str">
            <v>No boarders</v>
          </cell>
          <cell r="O297" t="str">
            <v>Does not have a sixth form</v>
          </cell>
          <cell r="P297" t="str">
            <v>Mixed</v>
          </cell>
          <cell r="Q297" t="str">
            <v>Does not apply</v>
          </cell>
          <cell r="R297" t="str">
            <v>Not applicable</v>
          </cell>
          <cell r="S297">
            <v>10082970</v>
          </cell>
          <cell r="T297" t="str">
            <v>Judith Avenue</v>
          </cell>
          <cell r="U297" t="str">
            <v>Knodishall</v>
          </cell>
          <cell r="W297" t="str">
            <v>Saxmundham</v>
          </cell>
          <cell r="X297" t="str">
            <v>Suffolk</v>
          </cell>
          <cell r="Y297" t="str">
            <v>IP17 1UY</v>
          </cell>
          <cell r="Z297" t="str">
            <v>www.coldfairgreenprimaryschool.co.uk</v>
          </cell>
          <cell r="AA297">
            <v>1728830649</v>
          </cell>
          <cell r="AB297" t="str">
            <v>'01728830649</v>
          </cell>
          <cell r="AC297" t="str">
            <v>Mrs</v>
          </cell>
          <cell r="AD297" t="str">
            <v>Clare</v>
          </cell>
          <cell r="AE297" t="str">
            <v>Williams</v>
          </cell>
          <cell r="AF297" t="str">
            <v>Mrs Clare Williams</v>
          </cell>
        </row>
        <row r="298">
          <cell r="E298">
            <v>9354605</v>
          </cell>
          <cell r="F298" t="str">
            <v>Pakefield High School</v>
          </cell>
          <cell r="G298" t="str">
            <v>Academy converter</v>
          </cell>
          <cell r="H298" t="str">
            <v>Open</v>
          </cell>
          <cell r="I298" t="str">
            <v>Academy Converter</v>
          </cell>
          <cell r="J298">
            <v>43556</v>
          </cell>
          <cell r="K298" t="str">
            <v>Secondary</v>
          </cell>
          <cell r="L298">
            <v>11</v>
          </cell>
          <cell r="M298">
            <v>16</v>
          </cell>
          <cell r="N298" t="str">
            <v>No boarders</v>
          </cell>
          <cell r="O298" t="str">
            <v>Does not have a sixth form</v>
          </cell>
          <cell r="P298" t="str">
            <v>Mixed</v>
          </cell>
          <cell r="Q298" t="str">
            <v>Does not apply</v>
          </cell>
          <cell r="R298" t="str">
            <v>Non-selective</v>
          </cell>
          <cell r="S298">
            <v>10082969</v>
          </cell>
          <cell r="T298" t="str">
            <v>London Road Pakefield</v>
          </cell>
          <cell r="U298" t="str">
            <v>Pakefield</v>
          </cell>
          <cell r="W298" t="str">
            <v>Lowestoft</v>
          </cell>
          <cell r="X298" t="str">
            <v>Suffolk</v>
          </cell>
          <cell r="Y298" t="str">
            <v>NR33 7AQ</v>
          </cell>
          <cell r="Z298" t="str">
            <v>www.pakefield.org.uk</v>
          </cell>
          <cell r="AA298">
            <v>1502530750</v>
          </cell>
          <cell r="AB298" t="str">
            <v>'01502530750</v>
          </cell>
          <cell r="AC298" t="str">
            <v>Mr</v>
          </cell>
          <cell r="AD298" t="str">
            <v>Daniel</v>
          </cell>
          <cell r="AE298" t="str">
            <v>Bagshaw</v>
          </cell>
          <cell r="AF298" t="str">
            <v>Mr Daniel Bagshaw</v>
          </cell>
        </row>
        <row r="299">
          <cell r="E299">
            <v>9352228</v>
          </cell>
          <cell r="F299" t="str">
            <v>Helmingham Primary School and Nursery</v>
          </cell>
          <cell r="G299" t="str">
            <v>Academy sponsor led</v>
          </cell>
          <cell r="H299" t="str">
            <v>Open</v>
          </cell>
          <cell r="I299" t="str">
            <v>New Provision</v>
          </cell>
          <cell r="J299">
            <v>43525</v>
          </cell>
          <cell r="K299" t="str">
            <v>Primary</v>
          </cell>
          <cell r="L299">
            <v>3</v>
          </cell>
          <cell r="M299">
            <v>11</v>
          </cell>
          <cell r="N299" t="str">
            <v>No boarders</v>
          </cell>
          <cell r="O299" t="str">
            <v>Does not have a sixth form</v>
          </cell>
          <cell r="P299" t="str">
            <v>Mixed</v>
          </cell>
          <cell r="Q299" t="str">
            <v>Does not apply</v>
          </cell>
          <cell r="R299" t="str">
            <v>Not applicable</v>
          </cell>
          <cell r="S299">
            <v>10082661</v>
          </cell>
          <cell r="T299" t="str">
            <v>School Road</v>
          </cell>
          <cell r="U299" t="str">
            <v>Helmingham</v>
          </cell>
          <cell r="W299" t="str">
            <v>Stowmarket</v>
          </cell>
          <cell r="X299" t="str">
            <v>Suffolk</v>
          </cell>
          <cell r="Y299" t="str">
            <v>IP14 6EX</v>
          </cell>
          <cell r="Z299" t="str">
            <v>www.helminghamprimaryschool.org.uk</v>
          </cell>
          <cell r="AA299">
            <v>1473890267</v>
          </cell>
          <cell r="AB299" t="str">
            <v>'01473890267</v>
          </cell>
          <cell r="AC299" t="str">
            <v>Miss</v>
          </cell>
          <cell r="AD299" t="str">
            <v>Stephanie</v>
          </cell>
          <cell r="AE299" t="str">
            <v>Hawes</v>
          </cell>
          <cell r="AF299" t="str">
            <v>Miss Stephanie Hawes</v>
          </cell>
        </row>
        <row r="300">
          <cell r="E300">
            <v>9353341</v>
          </cell>
          <cell r="F300" t="str">
            <v>St Pancras Catholic Primary School</v>
          </cell>
          <cell r="G300" t="str">
            <v>Academy converter</v>
          </cell>
          <cell r="H300" t="str">
            <v>Open</v>
          </cell>
          <cell r="I300" t="str">
            <v>Academy Converter</v>
          </cell>
          <cell r="J300">
            <v>43556</v>
          </cell>
          <cell r="K300" t="str">
            <v>Primary</v>
          </cell>
          <cell r="L300">
            <v>5</v>
          </cell>
          <cell r="M300">
            <v>11</v>
          </cell>
          <cell r="N300" t="str">
            <v>No boarders</v>
          </cell>
          <cell r="O300" t="str">
            <v>Does not have a sixth form</v>
          </cell>
          <cell r="P300" t="str">
            <v>Mixed</v>
          </cell>
          <cell r="Q300" t="str">
            <v>Roman Catholic</v>
          </cell>
          <cell r="R300" t="str">
            <v>Not applicable</v>
          </cell>
          <cell r="S300">
            <v>10082968</v>
          </cell>
          <cell r="T300" t="str">
            <v>Stratford Road</v>
          </cell>
          <cell r="W300" t="str">
            <v>Ipswich</v>
          </cell>
          <cell r="X300" t="str">
            <v>Suffolk</v>
          </cell>
          <cell r="Y300" t="str">
            <v>IP1 6EF</v>
          </cell>
          <cell r="Z300" t="str">
            <v>www.stpancrasschool.co.uk/</v>
          </cell>
          <cell r="AA300">
            <v>1473742074</v>
          </cell>
          <cell r="AB300" t="str">
            <v>'01473742074</v>
          </cell>
          <cell r="AD300" t="str">
            <v>Lucille</v>
          </cell>
          <cell r="AE300" t="str">
            <v>Martin (Head of School)</v>
          </cell>
          <cell r="AF300" t="str">
            <v xml:space="preserve"> Lucille Martin (Head of School)</v>
          </cell>
        </row>
        <row r="301">
          <cell r="E301">
            <v>9354049</v>
          </cell>
          <cell r="F301" t="str">
            <v>Abbeygate Sixth Form College</v>
          </cell>
          <cell r="G301" t="str">
            <v>Free schools 16 to 19</v>
          </cell>
          <cell r="H301" t="str">
            <v>Open</v>
          </cell>
          <cell r="I301" t="str">
            <v>New Provision</v>
          </cell>
          <cell r="J301">
            <v>43710</v>
          </cell>
          <cell r="K301" t="str">
            <v>16 plus</v>
          </cell>
          <cell r="L301">
            <v>16</v>
          </cell>
          <cell r="M301">
            <v>19</v>
          </cell>
          <cell r="O301" t="str">
            <v>Has a sixth form</v>
          </cell>
          <cell r="R301" t="str">
            <v>Non-selective</v>
          </cell>
          <cell r="S301">
            <v>10083728</v>
          </cell>
          <cell r="T301" t="str">
            <v>Beetons Way</v>
          </cell>
          <cell r="W301" t="str">
            <v>Bury St Edmunds</v>
          </cell>
          <cell r="X301" t="str">
            <v>Suffolk</v>
          </cell>
          <cell r="Y301" t="str">
            <v>IP33 3YU</v>
          </cell>
          <cell r="Z301" t="str">
            <v>https://www.abbeygatesfc.ac.uk/</v>
          </cell>
          <cell r="AA301">
            <v>1284636501</v>
          </cell>
          <cell r="AB301" t="str">
            <v>'01284636501</v>
          </cell>
          <cell r="AC301" t="str">
            <v>Mr</v>
          </cell>
          <cell r="AD301" t="str">
            <v>David</v>
          </cell>
          <cell r="AE301" t="str">
            <v>Gartland</v>
          </cell>
          <cell r="AF301" t="str">
            <v>Mr David Gartland</v>
          </cell>
        </row>
        <row r="302">
          <cell r="E302">
            <v>9357015</v>
          </cell>
          <cell r="F302" t="str">
            <v>The Bridge School</v>
          </cell>
          <cell r="G302" t="str">
            <v>Academy special sponsor led</v>
          </cell>
          <cell r="H302" t="str">
            <v>Open</v>
          </cell>
          <cell r="I302" t="str">
            <v>New Provision</v>
          </cell>
          <cell r="J302">
            <v>43617</v>
          </cell>
          <cell r="K302" t="str">
            <v>Not applicable</v>
          </cell>
          <cell r="L302">
            <v>2</v>
          </cell>
          <cell r="M302">
            <v>16</v>
          </cell>
          <cell r="N302" t="str">
            <v>No boarders</v>
          </cell>
          <cell r="O302" t="str">
            <v>Does not have a sixth form</v>
          </cell>
          <cell r="P302" t="str">
            <v>Mixed</v>
          </cell>
          <cell r="Q302" t="str">
            <v>Does not apply</v>
          </cell>
          <cell r="R302" t="str">
            <v>Not applicable</v>
          </cell>
          <cell r="S302">
            <v>10083344</v>
          </cell>
          <cell r="T302" t="str">
            <v>Sprites Lane</v>
          </cell>
          <cell r="W302" t="str">
            <v>Ipswich</v>
          </cell>
          <cell r="X302" t="str">
            <v>Suffolk</v>
          </cell>
          <cell r="Y302" t="str">
            <v>IP8 3ND</v>
          </cell>
          <cell r="Z302" t="str">
            <v>www.thebridgeschool.org.uk</v>
          </cell>
          <cell r="AA302">
            <v>1473556200</v>
          </cell>
          <cell r="AB302" t="str">
            <v>'01473556200</v>
          </cell>
          <cell r="AC302" t="str">
            <v>Ms</v>
          </cell>
          <cell r="AD302" t="str">
            <v>Hazel</v>
          </cell>
          <cell r="AE302" t="str">
            <v>Simmons</v>
          </cell>
          <cell r="AF302" t="str">
            <v>Ms Hazel Simmons</v>
          </cell>
        </row>
        <row r="303">
          <cell r="E303">
            <v>9352074</v>
          </cell>
          <cell r="F303" t="str">
            <v>Set Felix</v>
          </cell>
          <cell r="G303" t="str">
            <v>Academy converter</v>
          </cell>
          <cell r="H303" t="str">
            <v>Open</v>
          </cell>
          <cell r="I303" t="str">
            <v>Academy Converter</v>
          </cell>
          <cell r="J303">
            <v>43647</v>
          </cell>
          <cell r="K303" t="str">
            <v>Primary</v>
          </cell>
          <cell r="L303">
            <v>4</v>
          </cell>
          <cell r="M303">
            <v>11</v>
          </cell>
          <cell r="N303" t="str">
            <v>No boarders</v>
          </cell>
          <cell r="O303" t="str">
            <v>Does not have a sixth form</v>
          </cell>
          <cell r="P303" t="str">
            <v>Mixed</v>
          </cell>
          <cell r="Q303" t="str">
            <v>Does not apply</v>
          </cell>
          <cell r="R303" t="str">
            <v>Not applicable</v>
          </cell>
          <cell r="S303">
            <v>10083648</v>
          </cell>
          <cell r="T303" t="str">
            <v>Maidstone Road</v>
          </cell>
          <cell r="W303" t="str">
            <v>Felixstowe</v>
          </cell>
          <cell r="X303" t="str">
            <v>Suffolk</v>
          </cell>
          <cell r="Y303" t="str">
            <v>IP11 9ED</v>
          </cell>
          <cell r="Z303" t="str">
            <v>https://www.felixprimary.org.uk/</v>
          </cell>
          <cell r="AA303">
            <v>1394283374</v>
          </cell>
          <cell r="AB303" t="str">
            <v>'01394283374</v>
          </cell>
          <cell r="AC303" t="str">
            <v>Ms</v>
          </cell>
          <cell r="AD303" t="str">
            <v>Lucy</v>
          </cell>
          <cell r="AE303" t="str">
            <v>Thompson</v>
          </cell>
          <cell r="AF303" t="str">
            <v>Ms Lucy Thompson</v>
          </cell>
        </row>
        <row r="304">
          <cell r="E304">
            <v>9352229</v>
          </cell>
          <cell r="F304" t="str">
            <v>Great Whelnetham Church of England Primary School</v>
          </cell>
          <cell r="G304" t="str">
            <v>Academy sponsor led</v>
          </cell>
          <cell r="H304" t="str">
            <v>Open</v>
          </cell>
          <cell r="I304" t="str">
            <v>New Provision</v>
          </cell>
          <cell r="J304">
            <v>43739</v>
          </cell>
          <cell r="K304" t="str">
            <v>Primary</v>
          </cell>
          <cell r="L304">
            <v>5</v>
          </cell>
          <cell r="M304">
            <v>11</v>
          </cell>
          <cell r="N304" t="str">
            <v>No boarders</v>
          </cell>
          <cell r="O304" t="str">
            <v>Does not have a sixth form</v>
          </cell>
          <cell r="P304" t="str">
            <v>Mixed</v>
          </cell>
          <cell r="Q304" t="str">
            <v>Church of England</v>
          </cell>
          <cell r="S304">
            <v>10084158</v>
          </cell>
          <cell r="T304" t="str">
            <v>Stanningfield Road</v>
          </cell>
          <cell r="U304" t="str">
            <v>Great Whelnetham</v>
          </cell>
          <cell r="W304" t="str">
            <v>Bury St. Edmunds</v>
          </cell>
          <cell r="Y304" t="str">
            <v>IP30 0UA</v>
          </cell>
          <cell r="Z304" t="str">
            <v>https://www.greatwhelnetham.suffolk.sch.uk/website</v>
          </cell>
          <cell r="AA304">
            <v>1284386203</v>
          </cell>
          <cell r="AB304" t="str">
            <v>'01284386203</v>
          </cell>
          <cell r="AC304" t="str">
            <v>Mrs</v>
          </cell>
          <cell r="AD304" t="str">
            <v>Claire</v>
          </cell>
          <cell r="AE304" t="str">
            <v>Flatman</v>
          </cell>
          <cell r="AF304" t="str">
            <v>Mrs Claire Flatman</v>
          </cell>
        </row>
        <row r="305">
          <cell r="E305">
            <v>9352105</v>
          </cell>
          <cell r="F305" t="str">
            <v>Ringshall School</v>
          </cell>
          <cell r="G305" t="str">
            <v>Academy converter</v>
          </cell>
          <cell r="H305" t="str">
            <v>Open</v>
          </cell>
          <cell r="I305" t="str">
            <v>Academy Converter</v>
          </cell>
          <cell r="J305">
            <v>43739</v>
          </cell>
          <cell r="K305" t="str">
            <v>Primary</v>
          </cell>
          <cell r="L305">
            <v>4</v>
          </cell>
          <cell r="M305">
            <v>11</v>
          </cell>
          <cell r="N305" t="str">
            <v>No boarders</v>
          </cell>
          <cell r="O305" t="str">
            <v>Does not have a sixth form</v>
          </cell>
          <cell r="P305" t="str">
            <v>Mixed</v>
          </cell>
          <cell r="Q305" t="str">
            <v>Does not apply</v>
          </cell>
          <cell r="R305" t="str">
            <v>Not applicable</v>
          </cell>
          <cell r="S305">
            <v>10084496</v>
          </cell>
          <cell r="T305" t="str">
            <v>Offton Road</v>
          </cell>
          <cell r="U305" t="str">
            <v>Ringshall</v>
          </cell>
          <cell r="W305" t="str">
            <v>Stowmarket</v>
          </cell>
          <cell r="X305" t="str">
            <v>Suffolk</v>
          </cell>
          <cell r="Y305" t="str">
            <v>IP14 2JD</v>
          </cell>
          <cell r="Z305" t="str">
            <v>http://www.ringshallschool.co.uk/</v>
          </cell>
          <cell r="AA305">
            <v>1473658307</v>
          </cell>
          <cell r="AB305" t="str">
            <v>'01473658307</v>
          </cell>
          <cell r="AC305" t="str">
            <v>Mr</v>
          </cell>
          <cell r="AD305" t="str">
            <v>James</v>
          </cell>
          <cell r="AE305" t="str">
            <v>Gough</v>
          </cell>
          <cell r="AF305" t="str">
            <v>Mr James Gough</v>
          </cell>
        </row>
        <row r="306">
          <cell r="E306">
            <v>9353108</v>
          </cell>
          <cell r="F306" t="str">
            <v>Wetheringsett Church of England Primary School</v>
          </cell>
          <cell r="G306" t="str">
            <v>Academy converter</v>
          </cell>
          <cell r="H306" t="str">
            <v>Open</v>
          </cell>
          <cell r="I306" t="str">
            <v>Academy Converter</v>
          </cell>
          <cell r="J306">
            <v>43770</v>
          </cell>
          <cell r="K306" t="str">
            <v>Primary</v>
          </cell>
          <cell r="L306">
            <v>4</v>
          </cell>
          <cell r="M306">
            <v>11</v>
          </cell>
          <cell r="N306" t="str">
            <v>No boarders</v>
          </cell>
          <cell r="O306" t="str">
            <v>Does not have a sixth form</v>
          </cell>
          <cell r="P306" t="str">
            <v>Mixed</v>
          </cell>
          <cell r="Q306" t="str">
            <v>Church of England</v>
          </cell>
          <cell r="R306" t="str">
            <v>Not applicable</v>
          </cell>
          <cell r="S306">
            <v>10084740</v>
          </cell>
          <cell r="T306" t="str">
            <v>Church Street</v>
          </cell>
          <cell r="U306" t="str">
            <v>Wetheringsett</v>
          </cell>
          <cell r="W306" t="str">
            <v>Stowmarket</v>
          </cell>
          <cell r="X306" t="str">
            <v>Suffolk</v>
          </cell>
          <cell r="Y306" t="str">
            <v>IP14 5PJ</v>
          </cell>
          <cell r="Z306" t="str">
            <v>www.wvcpschool.com</v>
          </cell>
          <cell r="AA306">
            <v>1449766215</v>
          </cell>
          <cell r="AB306" t="str">
            <v>'01449766215</v>
          </cell>
          <cell r="AC306" t="str">
            <v>Ms</v>
          </cell>
          <cell r="AD306" t="str">
            <v>Imogen</v>
          </cell>
          <cell r="AE306" t="str">
            <v>Wallis</v>
          </cell>
          <cell r="AF306" t="str">
            <v>Ms Imogen Wallis</v>
          </cell>
        </row>
        <row r="307">
          <cell r="E307">
            <v>9351116</v>
          </cell>
          <cell r="F307" t="str">
            <v>Chalk Hill</v>
          </cell>
          <cell r="G307" t="str">
            <v>Academy alternative provision sponsor led</v>
          </cell>
          <cell r="H307" t="str">
            <v>Open</v>
          </cell>
          <cell r="I307" t="str">
            <v>New Provision</v>
          </cell>
          <cell r="J307">
            <v>43770</v>
          </cell>
          <cell r="K307" t="str">
            <v>Not applicable</v>
          </cell>
          <cell r="L307">
            <v>7</v>
          </cell>
          <cell r="M307">
            <v>16</v>
          </cell>
          <cell r="N307" t="str">
            <v>Boarding school</v>
          </cell>
          <cell r="O307" t="str">
            <v>Does not have a sixth form</v>
          </cell>
          <cell r="P307" t="str">
            <v>Mixed</v>
          </cell>
          <cell r="Q307" t="str">
            <v>Does not apply</v>
          </cell>
          <cell r="R307" t="str">
            <v>Not applicable</v>
          </cell>
          <cell r="S307">
            <v>10084739</v>
          </cell>
          <cell r="T307" t="str">
            <v>Cats Lane</v>
          </cell>
          <cell r="W307" t="str">
            <v>Sudbury</v>
          </cell>
          <cell r="X307" t="str">
            <v>Suffolk</v>
          </cell>
          <cell r="Y307" t="str">
            <v>CO10 2SF</v>
          </cell>
          <cell r="Z307" t="str">
            <v>https://sendat.academy/chalkhill/</v>
          </cell>
          <cell r="AA307">
            <v>1787373583</v>
          </cell>
          <cell r="AB307" t="str">
            <v>'01787373583</v>
          </cell>
          <cell r="AC307" t="str">
            <v>Mrs</v>
          </cell>
          <cell r="AD307" t="str">
            <v>N</v>
          </cell>
          <cell r="AE307" t="str">
            <v>Jennings</v>
          </cell>
          <cell r="AF307" t="str">
            <v>Mrs N Jennings</v>
          </cell>
        </row>
        <row r="308">
          <cell r="E308">
            <v>9357016</v>
          </cell>
          <cell r="F308" t="str">
            <v>Sir Bobby Robson School</v>
          </cell>
          <cell r="G308" t="str">
            <v>Free schools special</v>
          </cell>
          <cell r="H308" t="str">
            <v>Open</v>
          </cell>
          <cell r="I308" t="str">
            <v>New Provision</v>
          </cell>
          <cell r="J308">
            <v>44075</v>
          </cell>
          <cell r="K308" t="str">
            <v>Not applicable</v>
          </cell>
          <cell r="L308">
            <v>8</v>
          </cell>
          <cell r="M308">
            <v>16</v>
          </cell>
          <cell r="O308" t="str">
            <v>Does not have a sixth form</v>
          </cell>
          <cell r="P308" t="str">
            <v>Mixed</v>
          </cell>
          <cell r="Q308" t="str">
            <v>None</v>
          </cell>
          <cell r="R308" t="str">
            <v>Non-selective</v>
          </cell>
          <cell r="S308">
            <v>10086462</v>
          </cell>
          <cell r="T308" t="str">
            <v>Lindbergh Road</v>
          </cell>
          <cell r="W308" t="str">
            <v>Ipswich</v>
          </cell>
          <cell r="X308" t="str">
            <v>Suffolk</v>
          </cell>
          <cell r="Y308" t="str">
            <v>IP3 9FA</v>
          </cell>
          <cell r="Z308" t="str">
            <v>www.sirbobbyrobsonschool.co.uk</v>
          </cell>
          <cell r="AA308">
            <v>1473556210</v>
          </cell>
          <cell r="AB308" t="str">
            <v>'01473556210</v>
          </cell>
          <cell r="AC308" t="str">
            <v>Mr</v>
          </cell>
          <cell r="AD308" t="str">
            <v>Adam</v>
          </cell>
          <cell r="AE308" t="str">
            <v>Dabin</v>
          </cell>
          <cell r="AF308" t="str">
            <v>Mr Adam Dabin</v>
          </cell>
        </row>
        <row r="309">
          <cell r="E309">
            <v>9352070</v>
          </cell>
          <cell r="F309" t="str">
            <v>Combs Ford Primary School</v>
          </cell>
          <cell r="G309" t="str">
            <v>Academy converter</v>
          </cell>
          <cell r="H309" t="str">
            <v>Open</v>
          </cell>
          <cell r="I309" t="str">
            <v>Academy Converter</v>
          </cell>
          <cell r="J309">
            <v>43922</v>
          </cell>
          <cell r="K309" t="str">
            <v>Primary</v>
          </cell>
          <cell r="L309">
            <v>4</v>
          </cell>
          <cell r="M309">
            <v>11</v>
          </cell>
          <cell r="N309" t="str">
            <v>No boarders</v>
          </cell>
          <cell r="O309" t="str">
            <v>Does not have a sixth form</v>
          </cell>
          <cell r="P309" t="str">
            <v>Mixed</v>
          </cell>
          <cell r="Q309" t="str">
            <v>Does not apply</v>
          </cell>
          <cell r="R309" t="str">
            <v>Not applicable</v>
          </cell>
          <cell r="S309">
            <v>10085825</v>
          </cell>
          <cell r="T309" t="str">
            <v>Glemsford Road</v>
          </cell>
          <cell r="W309" t="str">
            <v>Stowmarket</v>
          </cell>
          <cell r="X309" t="str">
            <v>Suffolk</v>
          </cell>
          <cell r="Y309" t="str">
            <v>IP14 2PN</v>
          </cell>
          <cell r="Z309" t="str">
            <v>www.combsfordprimary.co.uk</v>
          </cell>
          <cell r="AA309">
            <v>1449613112</v>
          </cell>
          <cell r="AB309" t="str">
            <v>'01449613112</v>
          </cell>
          <cell r="AC309" t="str">
            <v>Miss</v>
          </cell>
          <cell r="AD309" t="str">
            <v>Kathryn</v>
          </cell>
          <cell r="AE309" t="str">
            <v>Day</v>
          </cell>
          <cell r="AF309" t="str">
            <v>Miss Kathryn Day</v>
          </cell>
        </row>
        <row r="310">
          <cell r="E310">
            <v>9352114</v>
          </cell>
          <cell r="F310" t="str">
            <v>Freeman Community Primary School</v>
          </cell>
          <cell r="G310" t="str">
            <v>Academy converter</v>
          </cell>
          <cell r="H310" t="str">
            <v>Open</v>
          </cell>
          <cell r="I310" t="str">
            <v>Academy Converter</v>
          </cell>
          <cell r="J310">
            <v>43952</v>
          </cell>
          <cell r="K310" t="str">
            <v>Primary</v>
          </cell>
          <cell r="L310">
            <v>4</v>
          </cell>
          <cell r="M310">
            <v>11</v>
          </cell>
          <cell r="N310" t="str">
            <v>No boarders</v>
          </cell>
          <cell r="O310" t="str">
            <v>Does not have a sixth form</v>
          </cell>
          <cell r="P310" t="str">
            <v>Mixed</v>
          </cell>
          <cell r="Q310" t="str">
            <v>Does not apply</v>
          </cell>
          <cell r="R310" t="str">
            <v>Not applicable</v>
          </cell>
          <cell r="S310">
            <v>10086010</v>
          </cell>
          <cell r="T310" t="str">
            <v>Church Road</v>
          </cell>
          <cell r="U310" t="str">
            <v>Stowupland</v>
          </cell>
          <cell r="W310" t="str">
            <v>Stowmarket</v>
          </cell>
          <cell r="X310" t="str">
            <v>Suffolk</v>
          </cell>
          <cell r="Y310" t="str">
            <v>IP14 4BQ</v>
          </cell>
          <cell r="Z310" t="str">
            <v>www.freeman.suffolk.sch.uk</v>
          </cell>
          <cell r="AA310">
            <v>1449612067</v>
          </cell>
          <cell r="AB310" t="str">
            <v>'01449612067</v>
          </cell>
          <cell r="AC310" t="str">
            <v>Mr</v>
          </cell>
          <cell r="AD310" t="str">
            <v>Daniel</v>
          </cell>
          <cell r="AE310" t="str">
            <v>Pettitt</v>
          </cell>
          <cell r="AF310" t="str">
            <v>Mr Daniel Pettitt</v>
          </cell>
        </row>
        <row r="311">
          <cell r="E311">
            <v>9352129</v>
          </cell>
          <cell r="F311" t="str">
            <v>Chilton Community Primary School</v>
          </cell>
          <cell r="G311" t="str">
            <v>Academy converter</v>
          </cell>
          <cell r="H311" t="str">
            <v>Open</v>
          </cell>
          <cell r="I311" t="str">
            <v>Academy Converter</v>
          </cell>
          <cell r="J311">
            <v>43952</v>
          </cell>
          <cell r="K311" t="str">
            <v>Primary</v>
          </cell>
          <cell r="L311">
            <v>4</v>
          </cell>
          <cell r="M311">
            <v>11</v>
          </cell>
          <cell r="N311" t="str">
            <v>No boarders</v>
          </cell>
          <cell r="O311" t="str">
            <v>Does not have a sixth form</v>
          </cell>
          <cell r="P311" t="str">
            <v>Mixed</v>
          </cell>
          <cell r="Q311" t="str">
            <v>Does not apply</v>
          </cell>
          <cell r="R311" t="str">
            <v>Not applicable</v>
          </cell>
          <cell r="S311">
            <v>10086011</v>
          </cell>
          <cell r="T311" t="str">
            <v>Violet Hill Road</v>
          </cell>
          <cell r="W311" t="str">
            <v>Stowmarket</v>
          </cell>
          <cell r="X311" t="str">
            <v>Suffolk</v>
          </cell>
          <cell r="Y311" t="str">
            <v>IP14 1NN</v>
          </cell>
          <cell r="Z311" t="str">
            <v>www.chilton.suffolk.sch.uk/</v>
          </cell>
          <cell r="AA311">
            <v>1449612928</v>
          </cell>
          <cell r="AB311" t="str">
            <v>'01449612928</v>
          </cell>
          <cell r="AC311" t="str">
            <v>Mrs</v>
          </cell>
          <cell r="AD311" t="str">
            <v>Laura</v>
          </cell>
          <cell r="AE311" t="str">
            <v>Carr</v>
          </cell>
          <cell r="AF311" t="str">
            <v>Mrs Laura Carr</v>
          </cell>
        </row>
        <row r="312">
          <cell r="E312">
            <v>9352138</v>
          </cell>
          <cell r="F312" t="str">
            <v>Abbot's Hall Community Primary School</v>
          </cell>
          <cell r="G312" t="str">
            <v>Academy converter</v>
          </cell>
          <cell r="H312" t="str">
            <v>Open</v>
          </cell>
          <cell r="I312" t="str">
            <v>Academy Converter</v>
          </cell>
          <cell r="J312">
            <v>43952</v>
          </cell>
          <cell r="K312" t="str">
            <v>Primary</v>
          </cell>
          <cell r="L312">
            <v>4</v>
          </cell>
          <cell r="M312">
            <v>11</v>
          </cell>
          <cell r="N312" t="str">
            <v>No boarders</v>
          </cell>
          <cell r="O312" t="str">
            <v>Does not have a sixth form</v>
          </cell>
          <cell r="P312" t="str">
            <v>Mixed</v>
          </cell>
          <cell r="Q312" t="str">
            <v>Does not apply</v>
          </cell>
          <cell r="R312" t="str">
            <v>Not applicable</v>
          </cell>
          <cell r="S312">
            <v>10086012</v>
          </cell>
          <cell r="T312" t="str">
            <v>Danescourt Avenue</v>
          </cell>
          <cell r="W312" t="str">
            <v>Stowmarket</v>
          </cell>
          <cell r="X312" t="str">
            <v>Suffolk</v>
          </cell>
          <cell r="Y312" t="str">
            <v>IP14 1QF</v>
          </cell>
          <cell r="Z312" t="str">
            <v>www.abbotshall.suffolk.sch.uk/</v>
          </cell>
          <cell r="AA312">
            <v>1449612818</v>
          </cell>
          <cell r="AB312" t="str">
            <v>'01449612818</v>
          </cell>
          <cell r="AC312" t="str">
            <v>Mrs</v>
          </cell>
          <cell r="AD312" t="str">
            <v>Rachel</v>
          </cell>
          <cell r="AE312" t="str">
            <v>Bailey</v>
          </cell>
          <cell r="AF312" t="str">
            <v>Mrs Rachel Bailey</v>
          </cell>
        </row>
        <row r="313">
          <cell r="E313">
            <v>9352916</v>
          </cell>
          <cell r="F313" t="str">
            <v>Bosmere Community Primary School</v>
          </cell>
          <cell r="G313" t="str">
            <v>Academy converter</v>
          </cell>
          <cell r="H313" t="str">
            <v>Open</v>
          </cell>
          <cell r="I313" t="str">
            <v>Academy Converter</v>
          </cell>
          <cell r="J313">
            <v>43952</v>
          </cell>
          <cell r="K313" t="str">
            <v>Primary</v>
          </cell>
          <cell r="L313">
            <v>3</v>
          </cell>
          <cell r="M313">
            <v>11</v>
          </cell>
          <cell r="N313" t="str">
            <v>No boarders</v>
          </cell>
          <cell r="O313" t="str">
            <v>Does not have a sixth form</v>
          </cell>
          <cell r="P313" t="str">
            <v>Mixed</v>
          </cell>
          <cell r="Q313" t="str">
            <v>Does not apply</v>
          </cell>
          <cell r="R313" t="str">
            <v>Not applicable</v>
          </cell>
          <cell r="S313">
            <v>10086013</v>
          </cell>
          <cell r="T313" t="str">
            <v>Quinton Road</v>
          </cell>
          <cell r="U313" t="str">
            <v>Needham Market</v>
          </cell>
          <cell r="W313" t="str">
            <v>Ipswich</v>
          </cell>
          <cell r="X313" t="str">
            <v>Suffolk</v>
          </cell>
          <cell r="Y313" t="str">
            <v>IP6 8BP</v>
          </cell>
          <cell r="Z313" t="str">
            <v>www.bosmereprimary.net</v>
          </cell>
          <cell r="AA313">
            <v>1449721750</v>
          </cell>
          <cell r="AB313" t="str">
            <v>'01449721750</v>
          </cell>
          <cell r="AC313" t="str">
            <v>Mrs</v>
          </cell>
          <cell r="AD313" t="str">
            <v>Elizabeth</v>
          </cell>
          <cell r="AE313" t="str">
            <v>Green</v>
          </cell>
          <cell r="AF313" t="str">
            <v>Mrs Elizabeth Green</v>
          </cell>
        </row>
        <row r="314">
          <cell r="E314">
            <v>9352922</v>
          </cell>
          <cell r="F314" t="str">
            <v>Rushmere Hall Primary School</v>
          </cell>
          <cell r="G314" t="str">
            <v>Academy converter</v>
          </cell>
          <cell r="H314" t="str">
            <v>Open</v>
          </cell>
          <cell r="I314" t="str">
            <v>Academy Converter</v>
          </cell>
          <cell r="J314">
            <v>44228</v>
          </cell>
          <cell r="K314" t="str">
            <v>Primary</v>
          </cell>
          <cell r="L314">
            <v>3</v>
          </cell>
          <cell r="M314">
            <v>11</v>
          </cell>
          <cell r="N314" t="str">
            <v>No boarders</v>
          </cell>
          <cell r="O314" t="str">
            <v>Does not have a sixth form</v>
          </cell>
          <cell r="P314" t="str">
            <v>Mixed</v>
          </cell>
          <cell r="Q314" t="str">
            <v>Does not apply</v>
          </cell>
          <cell r="R314" t="str">
            <v>Not applicable</v>
          </cell>
          <cell r="S314">
            <v>10087504</v>
          </cell>
          <cell r="T314" t="str">
            <v>Lanark Road</v>
          </cell>
          <cell r="V314" t="str">
            <v>Rushmere Hall Primary School</v>
          </cell>
          <cell r="W314" t="str">
            <v>Ipswich</v>
          </cell>
          <cell r="X314" t="str">
            <v>Suffolk</v>
          </cell>
          <cell r="Y314" t="str">
            <v>IP4 3EJ</v>
          </cell>
          <cell r="Z314" t="str">
            <v>www.rushmerehallprimaryschool.com</v>
          </cell>
          <cell r="AA314">
            <v>1473726027</v>
          </cell>
          <cell r="AB314" t="str">
            <v>'01473726027</v>
          </cell>
          <cell r="AC314" t="str">
            <v>Mr</v>
          </cell>
          <cell r="AD314" t="str">
            <v>Paul</v>
          </cell>
          <cell r="AE314" t="str">
            <v>Fykin</v>
          </cell>
          <cell r="AF314" t="str">
            <v>Mr Paul Fykin</v>
          </cell>
        </row>
        <row r="315">
          <cell r="E315">
            <v>9352045</v>
          </cell>
          <cell r="F315" t="str">
            <v>Hardwick Primary School</v>
          </cell>
          <cell r="G315" t="str">
            <v>Academy converter</v>
          </cell>
          <cell r="H315" t="str">
            <v>Open</v>
          </cell>
          <cell r="I315" t="str">
            <v>Academy Converter</v>
          </cell>
          <cell r="J315">
            <v>44287</v>
          </cell>
          <cell r="K315" t="str">
            <v>Primary</v>
          </cell>
          <cell r="L315">
            <v>4</v>
          </cell>
          <cell r="M315">
            <v>11</v>
          </cell>
          <cell r="N315" t="str">
            <v>No boarders</v>
          </cell>
          <cell r="O315" t="str">
            <v>Does not have a sixth form</v>
          </cell>
          <cell r="P315" t="str">
            <v>Mixed</v>
          </cell>
          <cell r="Q315" t="str">
            <v>Does not apply</v>
          </cell>
          <cell r="R315" t="str">
            <v>Not applicable</v>
          </cell>
          <cell r="S315">
            <v>10088086</v>
          </cell>
          <cell r="T315" t="str">
            <v>Steward Road</v>
          </cell>
          <cell r="W315" t="str">
            <v>Bury St Edmunds</v>
          </cell>
          <cell r="X315" t="str">
            <v>Suffolk</v>
          </cell>
          <cell r="Y315" t="str">
            <v>IP33 2PW</v>
          </cell>
          <cell r="Z315" t="str">
            <v>www.hardwickprimaryschool.co.uk/</v>
          </cell>
          <cell r="AA315">
            <v>1284755424</v>
          </cell>
          <cell r="AB315" t="str">
            <v>'01284755424</v>
          </cell>
          <cell r="AC315" t="str">
            <v>Mr</v>
          </cell>
          <cell r="AD315" t="str">
            <v>Daryl</v>
          </cell>
          <cell r="AE315" t="str">
            <v>Jones</v>
          </cell>
          <cell r="AF315" t="str">
            <v>Mr Daryl Jones</v>
          </cell>
        </row>
        <row r="316">
          <cell r="E316">
            <v>9357017</v>
          </cell>
          <cell r="F316" t="str">
            <v>Castle East School</v>
          </cell>
          <cell r="G316" t="str">
            <v>Free schools special</v>
          </cell>
          <cell r="H316" t="str">
            <v>Open</v>
          </cell>
          <cell r="I316" t="str">
            <v>New Provision</v>
          </cell>
          <cell r="J316">
            <v>44440</v>
          </cell>
          <cell r="K316" t="str">
            <v>Not applicable</v>
          </cell>
          <cell r="L316">
            <v>9</v>
          </cell>
          <cell r="M316">
            <v>16</v>
          </cell>
          <cell r="N316" t="str">
            <v>No boarders</v>
          </cell>
          <cell r="O316" t="str">
            <v>Does not have a sixth form</v>
          </cell>
          <cell r="P316" t="str">
            <v>Mixed</v>
          </cell>
          <cell r="Q316" t="str">
            <v>None</v>
          </cell>
          <cell r="R316" t="str">
            <v>Non-selective</v>
          </cell>
          <cell r="S316">
            <v>10088745</v>
          </cell>
          <cell r="T316" t="str">
            <v>Hillside Road East</v>
          </cell>
          <cell r="W316" t="str">
            <v>Bungay</v>
          </cell>
          <cell r="X316" t="str">
            <v>Suffolk</v>
          </cell>
          <cell r="Y316" t="str">
            <v>NR35 1JS</v>
          </cell>
          <cell r="Z316" t="str">
            <v>https://www.castleeastschool.co.uk/</v>
          </cell>
          <cell r="AA316">
            <v>1986808651</v>
          </cell>
          <cell r="AB316" t="str">
            <v>'01986808651</v>
          </cell>
          <cell r="AC316" t="str">
            <v>Mrs</v>
          </cell>
          <cell r="AD316" t="str">
            <v>Anna</v>
          </cell>
          <cell r="AE316" t="str">
            <v>Mears</v>
          </cell>
          <cell r="AF316" t="str">
            <v>Mrs Anna Mears</v>
          </cell>
        </row>
        <row r="317">
          <cell r="E317">
            <v>9352176</v>
          </cell>
          <cell r="F317" t="str">
            <v>Whitehouse Community Primary School</v>
          </cell>
          <cell r="G317" t="str">
            <v>Academy converter</v>
          </cell>
          <cell r="H317" t="str">
            <v>Open</v>
          </cell>
          <cell r="I317" t="str">
            <v>Academy Converter</v>
          </cell>
          <cell r="J317">
            <v>44440</v>
          </cell>
          <cell r="K317" t="str">
            <v>Primary</v>
          </cell>
          <cell r="L317">
            <v>3</v>
          </cell>
          <cell r="M317">
            <v>11</v>
          </cell>
          <cell r="N317" t="str">
            <v>No boarders</v>
          </cell>
          <cell r="O317" t="str">
            <v>Does not have a sixth form</v>
          </cell>
          <cell r="P317" t="str">
            <v>Mixed</v>
          </cell>
          <cell r="Q317" t="str">
            <v>Does not apply</v>
          </cell>
          <cell r="R317" t="str">
            <v>Not applicable</v>
          </cell>
          <cell r="S317">
            <v>10089103</v>
          </cell>
          <cell r="T317" t="str">
            <v>Marlow Road</v>
          </cell>
          <cell r="W317" t="str">
            <v>Ipswich</v>
          </cell>
          <cell r="X317" t="str">
            <v>Suffolk</v>
          </cell>
          <cell r="Y317" t="str">
            <v>IP1 5JN</v>
          </cell>
          <cell r="Z317" t="str">
            <v>www.whcps.org</v>
          </cell>
          <cell r="AA317">
            <v>1473741249</v>
          </cell>
          <cell r="AB317" t="str">
            <v>'01473741249</v>
          </cell>
          <cell r="AC317" t="str">
            <v>Dr</v>
          </cell>
          <cell r="AD317" t="str">
            <v>Andrea</v>
          </cell>
          <cell r="AE317" t="str">
            <v>Hall</v>
          </cell>
          <cell r="AF317" t="str">
            <v>Dr Andrea Hall</v>
          </cell>
        </row>
        <row r="318">
          <cell r="E318">
            <v>9353020</v>
          </cell>
          <cell r="F318" t="str">
            <v>Elmsett Church of England Primary School</v>
          </cell>
          <cell r="G318" t="str">
            <v>Academy converter</v>
          </cell>
          <cell r="H318" t="str">
            <v>Open</v>
          </cell>
          <cell r="I318" t="str">
            <v>Academy Converter</v>
          </cell>
          <cell r="J318">
            <v>44440</v>
          </cell>
          <cell r="K318" t="str">
            <v>Primary</v>
          </cell>
          <cell r="L318">
            <v>4</v>
          </cell>
          <cell r="M318">
            <v>11</v>
          </cell>
          <cell r="N318" t="str">
            <v>No boarders</v>
          </cell>
          <cell r="O318" t="str">
            <v>Does not have a sixth form</v>
          </cell>
          <cell r="P318" t="str">
            <v>Mixed</v>
          </cell>
          <cell r="Q318" t="str">
            <v>Church of England</v>
          </cell>
          <cell r="R318" t="str">
            <v>Not applicable</v>
          </cell>
          <cell r="S318">
            <v>10089102</v>
          </cell>
          <cell r="T318" t="str">
            <v>The Street</v>
          </cell>
          <cell r="U318" t="str">
            <v>Elmsett</v>
          </cell>
          <cell r="W318" t="str">
            <v>Ipswich</v>
          </cell>
          <cell r="X318" t="str">
            <v>Suffolk</v>
          </cell>
          <cell r="Y318" t="str">
            <v>IP7 6PA</v>
          </cell>
          <cell r="Z318" t="str">
            <v>www.elmsettschool.co.uk</v>
          </cell>
          <cell r="AA318">
            <v>1473658303</v>
          </cell>
          <cell r="AB318" t="str">
            <v>'01473658303</v>
          </cell>
          <cell r="AC318" t="str">
            <v>Miss</v>
          </cell>
          <cell r="AD318" t="str">
            <v>Leigh</v>
          </cell>
          <cell r="AE318" t="str">
            <v>Hilton</v>
          </cell>
          <cell r="AF318" t="str">
            <v>Miss Leigh Hilton</v>
          </cell>
        </row>
        <row r="319">
          <cell r="E319">
            <v>9353075</v>
          </cell>
          <cell r="F319" t="str">
            <v>Bedfield Church of England Primary School</v>
          </cell>
          <cell r="G319" t="str">
            <v>Academy converter</v>
          </cell>
          <cell r="H319" t="str">
            <v>Open</v>
          </cell>
          <cell r="I319" t="str">
            <v>Academy Converter</v>
          </cell>
          <cell r="J319">
            <v>44501</v>
          </cell>
          <cell r="K319" t="str">
            <v>Primary</v>
          </cell>
          <cell r="L319">
            <v>4</v>
          </cell>
          <cell r="M319">
            <v>11</v>
          </cell>
          <cell r="N319" t="str">
            <v>No boarders</v>
          </cell>
          <cell r="O319" t="str">
            <v>Does not have a sixth form</v>
          </cell>
          <cell r="P319" t="str">
            <v>Mixed</v>
          </cell>
          <cell r="Q319" t="str">
            <v>Church of England</v>
          </cell>
          <cell r="R319" t="str">
            <v>Not applicable</v>
          </cell>
          <cell r="S319">
            <v>10089101</v>
          </cell>
          <cell r="T319" t="str">
            <v>Bedfield</v>
          </cell>
          <cell r="W319" t="str">
            <v>Woodbridge</v>
          </cell>
          <cell r="X319" t="str">
            <v>Suffolk</v>
          </cell>
          <cell r="Y319" t="str">
            <v>IP13 7EA</v>
          </cell>
          <cell r="Z319" t="str">
            <v>www.bedfieldschool.co.uk/</v>
          </cell>
          <cell r="AA319">
            <v>1728628306</v>
          </cell>
          <cell r="AB319" t="str">
            <v>'01728628306</v>
          </cell>
          <cell r="AC319" t="str">
            <v>Ms</v>
          </cell>
          <cell r="AD319" t="str">
            <v>Imogen</v>
          </cell>
          <cell r="AE319" t="str">
            <v>Wallis</v>
          </cell>
          <cell r="AF319" t="str">
            <v>Ms Imogen Wallis</v>
          </cell>
        </row>
        <row r="320">
          <cell r="E320">
            <v>9352108</v>
          </cell>
          <cell r="F320" t="str">
            <v>Snape Primary School</v>
          </cell>
          <cell r="G320" t="str">
            <v>Academy converter</v>
          </cell>
          <cell r="H320" t="str">
            <v>Open</v>
          </cell>
          <cell r="I320" t="str">
            <v>Academy Converter</v>
          </cell>
          <cell r="J320">
            <v>44531</v>
          </cell>
          <cell r="K320" t="str">
            <v>Primary</v>
          </cell>
          <cell r="L320">
            <v>2</v>
          </cell>
          <cell r="M320">
            <v>11</v>
          </cell>
          <cell r="N320" t="str">
            <v>No boarders</v>
          </cell>
          <cell r="O320" t="str">
            <v>Does not have a sixth form</v>
          </cell>
          <cell r="P320" t="str">
            <v>Mixed</v>
          </cell>
          <cell r="Q320" t="str">
            <v>Does not apply</v>
          </cell>
          <cell r="R320" t="str">
            <v>Not applicable</v>
          </cell>
          <cell r="S320">
            <v>10089420</v>
          </cell>
          <cell r="T320" t="str">
            <v>Church Road</v>
          </cell>
          <cell r="U320" t="str">
            <v>Snape</v>
          </cell>
          <cell r="W320" t="str">
            <v>Saxmundham</v>
          </cell>
          <cell r="X320" t="str">
            <v>Suffolk</v>
          </cell>
          <cell r="Y320" t="str">
            <v>IP17 1QG</v>
          </cell>
          <cell r="Z320" t="str">
            <v>http://www.snapeprimaryschool.com</v>
          </cell>
          <cell r="AA320">
            <v>1728688373</v>
          </cell>
          <cell r="AB320" t="str">
            <v>'01728688373</v>
          </cell>
          <cell r="AC320" t="str">
            <v>Mrs</v>
          </cell>
          <cell r="AD320" t="str">
            <v>Sarah</v>
          </cell>
          <cell r="AE320" t="str">
            <v>Gallagher</v>
          </cell>
          <cell r="AF320" t="str">
            <v>Mrs Sarah Gallagher</v>
          </cell>
        </row>
        <row r="321">
          <cell r="E321">
            <v>9353042</v>
          </cell>
          <cell r="F321" t="str">
            <v>Kersey Church of England Primary School</v>
          </cell>
          <cell r="G321" t="str">
            <v>Academy converter</v>
          </cell>
          <cell r="H321" t="str">
            <v>Open</v>
          </cell>
          <cell r="I321" t="str">
            <v>Academy Converter</v>
          </cell>
          <cell r="J321">
            <v>44501</v>
          </cell>
          <cell r="K321" t="str">
            <v>Primary</v>
          </cell>
          <cell r="L321">
            <v>4</v>
          </cell>
          <cell r="M321">
            <v>11</v>
          </cell>
          <cell r="N321" t="str">
            <v>No boarders</v>
          </cell>
          <cell r="O321" t="str">
            <v>Does not have a sixth form</v>
          </cell>
          <cell r="P321" t="str">
            <v>Mixed</v>
          </cell>
          <cell r="Q321" t="str">
            <v>Church of England</v>
          </cell>
          <cell r="R321" t="str">
            <v>Not applicable</v>
          </cell>
          <cell r="S321">
            <v>10089557</v>
          </cell>
          <cell r="T321" t="str">
            <v>Cherry Hill</v>
          </cell>
          <cell r="U321" t="str">
            <v>Kersey</v>
          </cell>
          <cell r="W321" t="str">
            <v>Ipswich</v>
          </cell>
          <cell r="X321" t="str">
            <v>Suffolk</v>
          </cell>
          <cell r="Y321" t="str">
            <v>IP7 6EG</v>
          </cell>
          <cell r="Z321" t="str">
            <v>http://www.kersey.suffolk.sch.uk/</v>
          </cell>
          <cell r="AA321">
            <v>1473823397</v>
          </cell>
          <cell r="AB321" t="str">
            <v>'01473823397</v>
          </cell>
          <cell r="AC321" t="str">
            <v>Mrs</v>
          </cell>
          <cell r="AD321" t="str">
            <v>Jess</v>
          </cell>
          <cell r="AE321" t="str">
            <v>Damant and Mrs Claire Dunnell Paley (Co-Heads)</v>
          </cell>
          <cell r="AF321" t="str">
            <v>Mrs Jess Damant and Mrs Claire Dunnell Paley (Co-Heads)</v>
          </cell>
        </row>
        <row r="322">
          <cell r="E322">
            <v>9352230</v>
          </cell>
          <cell r="F322" t="str">
            <v>Grace Cook Primary School</v>
          </cell>
          <cell r="G322" t="str">
            <v>Free schools</v>
          </cell>
          <cell r="H322" t="str">
            <v>Open</v>
          </cell>
          <cell r="I322" t="str">
            <v>Academy Free School</v>
          </cell>
          <cell r="J322">
            <v>44805</v>
          </cell>
          <cell r="K322" t="str">
            <v>Primary</v>
          </cell>
          <cell r="L322">
            <v>2</v>
          </cell>
          <cell r="M322">
            <v>11</v>
          </cell>
          <cell r="N322" t="str">
            <v>No boarders</v>
          </cell>
          <cell r="O322" t="str">
            <v>Does not have a sixth form</v>
          </cell>
          <cell r="P322" t="str">
            <v>Mixed</v>
          </cell>
          <cell r="Q322" t="str">
            <v>None</v>
          </cell>
          <cell r="R322" t="str">
            <v>Non-selective</v>
          </cell>
          <cell r="S322">
            <v>10090872</v>
          </cell>
          <cell r="T322" t="str">
            <v>Fuller Way</v>
          </cell>
          <cell r="U322" t="str">
            <v>Chilton Leys</v>
          </cell>
          <cell r="W322" t="str">
            <v>Stowmarket</v>
          </cell>
          <cell r="X322" t="str">
            <v>Suffolk</v>
          </cell>
          <cell r="Y322" t="str">
            <v>IP14 1GG</v>
          </cell>
          <cell r="Z322" t="str">
            <v>https://www.gracecook.omat.org.uk/</v>
          </cell>
          <cell r="AA322">
            <v>1449833094</v>
          </cell>
          <cell r="AB322" t="str">
            <v>'01449833094</v>
          </cell>
          <cell r="AC322" t="str">
            <v>Mr</v>
          </cell>
          <cell r="AD322" t="str">
            <v>Richard</v>
          </cell>
          <cell r="AE322" t="str">
            <v>Dedicoat</v>
          </cell>
          <cell r="AF322" t="str">
            <v>Mr Richard Dedicoat</v>
          </cell>
        </row>
        <row r="323">
          <cell r="E323">
            <v>9357018</v>
          </cell>
          <cell r="F323" t="str">
            <v>Woodbridge Road Academy</v>
          </cell>
          <cell r="G323" t="str">
            <v>Free schools special</v>
          </cell>
          <cell r="H323" t="str">
            <v>Open</v>
          </cell>
          <cell r="I323" t="str">
            <v>Academy Free School</v>
          </cell>
          <cell r="J323">
            <v>44805</v>
          </cell>
          <cell r="K323" t="str">
            <v>Not applicable</v>
          </cell>
          <cell r="L323">
            <v>9</v>
          </cell>
          <cell r="M323">
            <v>16</v>
          </cell>
          <cell r="N323" t="str">
            <v>No boarders</v>
          </cell>
          <cell r="O323" t="str">
            <v>Does not have a sixth form</v>
          </cell>
          <cell r="P323" t="str">
            <v>Mixed</v>
          </cell>
          <cell r="Q323" t="str">
            <v>None</v>
          </cell>
          <cell r="R323" t="str">
            <v>Non-selective</v>
          </cell>
          <cell r="S323">
            <v>10090898</v>
          </cell>
          <cell r="T323" t="str">
            <v>Russet Road</v>
          </cell>
          <cell r="W323" t="str">
            <v>Ipswich</v>
          </cell>
          <cell r="Z323" t="str">
            <v>https://www.woodbridgeroadacademy.org/</v>
          </cell>
          <cell r="AA323">
            <v>7932009673</v>
          </cell>
          <cell r="AB323" t="str">
            <v>'07932009673</v>
          </cell>
          <cell r="AC323" t="str">
            <v>Mrs</v>
          </cell>
          <cell r="AD323" t="str">
            <v>Naomi</v>
          </cell>
          <cell r="AE323" t="str">
            <v>Shenton</v>
          </cell>
          <cell r="AF323" t="str">
            <v>Mrs Naomi Shenton</v>
          </cell>
        </row>
        <row r="324">
          <cell r="E324">
            <v>9357019</v>
          </cell>
          <cell r="F324" t="str">
            <v>Sir Peter Hall School</v>
          </cell>
          <cell r="G324" t="str">
            <v>Free schools special</v>
          </cell>
          <cell r="H324" t="str">
            <v>Open</v>
          </cell>
          <cell r="I324" t="str">
            <v>Academy Free School</v>
          </cell>
          <cell r="J324">
            <v>44805</v>
          </cell>
          <cell r="K324" t="str">
            <v>Not applicable</v>
          </cell>
          <cell r="L324">
            <v>9</v>
          </cell>
          <cell r="M324">
            <v>16</v>
          </cell>
          <cell r="N324" t="str">
            <v>No boarders</v>
          </cell>
          <cell r="O324" t="str">
            <v>Does not have a sixth form</v>
          </cell>
          <cell r="P324" t="str">
            <v>Mixed</v>
          </cell>
          <cell r="Q324" t="str">
            <v>None</v>
          </cell>
          <cell r="R324" t="str">
            <v>Non-selective</v>
          </cell>
          <cell r="S324">
            <v>10090887</v>
          </cell>
          <cell r="T324" t="str">
            <v>Airfield Road</v>
          </cell>
          <cell r="W324" t="str">
            <v>Bury St. Edmunds</v>
          </cell>
          <cell r="Y324" t="str">
            <v>IP32 7PJ</v>
          </cell>
          <cell r="Z324" t="str">
            <v>https://www.sphschool.org/</v>
          </cell>
          <cell r="AA324">
            <v>1284649006</v>
          </cell>
          <cell r="AB324" t="str">
            <v>'01284649006</v>
          </cell>
          <cell r="AC324" t="str">
            <v>Mrs</v>
          </cell>
          <cell r="AD324" t="str">
            <v>Jo</v>
          </cell>
          <cell r="AE324" t="str">
            <v>Pettingale</v>
          </cell>
          <cell r="AF324" t="str">
            <v>Mrs Jo Pettingale</v>
          </cell>
        </row>
        <row r="325">
          <cell r="E325">
            <v>9357020</v>
          </cell>
          <cell r="F325" t="str">
            <v>Sunrise Academy</v>
          </cell>
          <cell r="G325" t="str">
            <v>Free schools special</v>
          </cell>
          <cell r="H325" t="str">
            <v>Open</v>
          </cell>
          <cell r="I325" t="str">
            <v>New Provision</v>
          </cell>
          <cell r="J325">
            <v>44652</v>
          </cell>
          <cell r="K325" t="str">
            <v>Not applicable</v>
          </cell>
          <cell r="L325">
            <v>9</v>
          </cell>
          <cell r="M325">
            <v>16</v>
          </cell>
          <cell r="N325" t="str">
            <v>No boarders</v>
          </cell>
          <cell r="O325" t="str">
            <v>Does not have a sixth form</v>
          </cell>
          <cell r="P325" t="str">
            <v>Mixed</v>
          </cell>
          <cell r="Q325" t="str">
            <v>None</v>
          </cell>
          <cell r="S325">
            <v>10090547</v>
          </cell>
          <cell r="T325" t="str">
            <v>Church Lane</v>
          </cell>
          <cell r="W325" t="str">
            <v>Lowestoft</v>
          </cell>
          <cell r="Y325" t="str">
            <v>NR33 8AX</v>
          </cell>
          <cell r="AB325" t="str">
            <v>'0</v>
          </cell>
          <cell r="AD325" t="str">
            <v>Bianca</v>
          </cell>
          <cell r="AE325" t="str">
            <v>Greenhalgh</v>
          </cell>
          <cell r="AF325" t="str">
            <v xml:space="preserve"> Bianca Greenhalgh</v>
          </cell>
        </row>
        <row r="326">
          <cell r="E326">
            <v>9354600</v>
          </cell>
          <cell r="F326" t="str">
            <v>St Benedict's Catholic School</v>
          </cell>
          <cell r="G326" t="str">
            <v>Academy converter</v>
          </cell>
          <cell r="H326" t="str">
            <v>Open</v>
          </cell>
          <cell r="I326" t="str">
            <v>Academy Converter</v>
          </cell>
          <cell r="J326">
            <v>44805</v>
          </cell>
          <cell r="K326" t="str">
            <v>Secondary</v>
          </cell>
          <cell r="L326">
            <v>11</v>
          </cell>
          <cell r="M326">
            <v>18</v>
          </cell>
          <cell r="N326" t="str">
            <v>No boarders</v>
          </cell>
          <cell r="O326" t="str">
            <v>Has a sixth form</v>
          </cell>
          <cell r="P326" t="str">
            <v>Mixed</v>
          </cell>
          <cell r="Q326" t="str">
            <v>Roman Catholic</v>
          </cell>
          <cell r="R326" t="str">
            <v>Non-selective</v>
          </cell>
          <cell r="S326">
            <v>10090940</v>
          </cell>
          <cell r="T326" t="str">
            <v>Beetons Way</v>
          </cell>
          <cell r="W326" t="str">
            <v>Bury St Edmunds</v>
          </cell>
          <cell r="X326" t="str">
            <v>Suffolk</v>
          </cell>
          <cell r="Y326" t="str">
            <v>IP32 6RH</v>
          </cell>
          <cell r="Z326" t="str">
            <v>http://www.st-benedicts.suffolk.sch.uk</v>
          </cell>
          <cell r="AA326">
            <v>1284753512</v>
          </cell>
          <cell r="AB326" t="str">
            <v>'01284753512</v>
          </cell>
          <cell r="AC326" t="str">
            <v>Mrs</v>
          </cell>
          <cell r="AD326" t="str">
            <v>Imogen</v>
          </cell>
          <cell r="AE326" t="str">
            <v>Senior</v>
          </cell>
          <cell r="AF326" t="str">
            <v>Mrs Imogen Senior</v>
          </cell>
        </row>
        <row r="327">
          <cell r="E327">
            <v>9353105</v>
          </cell>
          <cell r="F327" t="str">
            <v>Thorndon Church of England Primary School</v>
          </cell>
          <cell r="G327" t="str">
            <v>Academy converter</v>
          </cell>
          <cell r="H327" t="str">
            <v>Open</v>
          </cell>
          <cell r="I327" t="str">
            <v>Academy Converter</v>
          </cell>
          <cell r="J327">
            <v>44927</v>
          </cell>
          <cell r="K327" t="str">
            <v>Primary</v>
          </cell>
          <cell r="L327">
            <v>4</v>
          </cell>
          <cell r="M327">
            <v>11</v>
          </cell>
          <cell r="N327" t="str">
            <v>No boarders</v>
          </cell>
          <cell r="O327" t="str">
            <v>Does not have a sixth form</v>
          </cell>
          <cell r="P327" t="str">
            <v>Mixed</v>
          </cell>
          <cell r="Q327" t="str">
            <v>Church of England</v>
          </cell>
          <cell r="R327" t="str">
            <v>Not applicable</v>
          </cell>
          <cell r="S327">
            <v>10091401</v>
          </cell>
          <cell r="T327" t="str">
            <v>The Street</v>
          </cell>
          <cell r="U327" t="str">
            <v>Thorndon</v>
          </cell>
          <cell r="W327" t="str">
            <v>Eye</v>
          </cell>
          <cell r="X327" t="str">
            <v>Suffolk</v>
          </cell>
          <cell r="Y327" t="str">
            <v>IP23 7JR</v>
          </cell>
          <cell r="Z327" t="str">
            <v>http://www.thorndon.suffolk.sch.uk/</v>
          </cell>
          <cell r="AA327">
            <v>1379678392</v>
          </cell>
          <cell r="AB327" t="str">
            <v>'01379678392</v>
          </cell>
          <cell r="AC327" t="str">
            <v>Mr</v>
          </cell>
          <cell r="AD327" t="str">
            <v>Daryl</v>
          </cell>
          <cell r="AE327" t="str">
            <v>Jones</v>
          </cell>
          <cell r="AF327" t="str">
            <v>Mr Daryl Jones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moved schools from data"/>
      <sheetName val="CFR Report to DCSF"/>
      <sheetName val="Sheet3"/>
      <sheetName val="Macro1"/>
      <sheetName val="Data Rounded"/>
      <sheetName val="covid catch up"/>
      <sheetName val="CFWD"/>
      <sheetName val="Sheet2"/>
      <sheetName val="Sheet1"/>
      <sheetName val="Return"/>
    </sheetNames>
    <sheetDataSet>
      <sheetData sheetId="0"/>
      <sheetData sheetId="1">
        <row r="8">
          <cell r="B8" t="str">
            <v>EE010</v>
          </cell>
          <cell r="C8">
            <v>-1448.13</v>
          </cell>
          <cell r="D8">
            <v>0</v>
          </cell>
          <cell r="E8">
            <v>-55419</v>
          </cell>
          <cell r="F8">
            <v>0</v>
          </cell>
          <cell r="G8">
            <v>-4690</v>
          </cell>
          <cell r="H8">
            <v>-10047</v>
          </cell>
          <cell r="I8">
            <v>0</v>
          </cell>
          <cell r="J8">
            <v>-1054</v>
          </cell>
          <cell r="K8">
            <v>-3692.21</v>
          </cell>
          <cell r="L8">
            <v>0</v>
          </cell>
          <cell r="M8">
            <v>0</v>
          </cell>
          <cell r="N8">
            <v>0</v>
          </cell>
          <cell r="O8">
            <v>-84.51</v>
          </cell>
          <cell r="P8">
            <v>0</v>
          </cell>
          <cell r="Q8">
            <v>0</v>
          </cell>
          <cell r="R8">
            <v>0</v>
          </cell>
          <cell r="S8">
            <v>0</v>
          </cell>
          <cell r="T8">
            <v>119305.44</v>
          </cell>
          <cell r="U8">
            <v>35.479999999999997</v>
          </cell>
          <cell r="V8">
            <v>31121.65</v>
          </cell>
          <cell r="W8">
            <v>4701.25</v>
          </cell>
          <cell r="X8">
            <v>14721.92</v>
          </cell>
          <cell r="Y8">
            <v>0</v>
          </cell>
          <cell r="Z8">
            <v>0</v>
          </cell>
          <cell r="AA8">
            <v>1791.35</v>
          </cell>
          <cell r="AB8">
            <v>1220.0999999999999</v>
          </cell>
          <cell r="AC8">
            <v>754.46</v>
          </cell>
          <cell r="AD8">
            <v>0</v>
          </cell>
          <cell r="AE8">
            <v>5220.46</v>
          </cell>
          <cell r="AF8">
            <v>1700.4</v>
          </cell>
          <cell r="AG8">
            <v>436.78</v>
          </cell>
          <cell r="AH8">
            <v>1683.78</v>
          </cell>
          <cell r="AI8">
            <v>2359.2399999999998</v>
          </cell>
          <cell r="AJ8">
            <v>4002.4</v>
          </cell>
          <cell r="AK8">
            <v>6540.83</v>
          </cell>
          <cell r="AL8">
            <v>1730.07</v>
          </cell>
          <cell r="AM8">
            <v>1526.07</v>
          </cell>
          <cell r="AN8">
            <v>0</v>
          </cell>
          <cell r="AO8">
            <v>3188.61</v>
          </cell>
          <cell r="AP8">
            <v>432.25</v>
          </cell>
          <cell r="AQ8">
            <v>53175.37</v>
          </cell>
          <cell r="AR8">
            <v>9275.43</v>
          </cell>
          <cell r="AS8">
            <v>0</v>
          </cell>
          <cell r="AT8">
            <v>4026</v>
          </cell>
          <cell r="AU8">
            <v>10547.37</v>
          </cell>
          <cell r="AV8">
            <v>0</v>
          </cell>
          <cell r="AW8">
            <v>1950</v>
          </cell>
          <cell r="AX8">
            <v>0</v>
          </cell>
          <cell r="AY8">
            <v>0</v>
          </cell>
          <cell r="AZ8">
            <v>5.0599999999999996</v>
          </cell>
          <cell r="BA8">
            <v>0</v>
          </cell>
          <cell r="BC8">
            <v>206053.18000000014</v>
          </cell>
          <cell r="BE8">
            <v>4506.25</v>
          </cell>
          <cell r="BF8">
            <v>0</v>
          </cell>
          <cell r="BG8">
            <v>5542.51</v>
          </cell>
          <cell r="BH8">
            <v>0</v>
          </cell>
          <cell r="BI8">
            <v>5542.51</v>
          </cell>
          <cell r="BJ8">
            <v>0</v>
          </cell>
          <cell r="BK8">
            <v>0</v>
          </cell>
          <cell r="BL8">
            <v>0</v>
          </cell>
          <cell r="BM8">
            <v>0</v>
          </cell>
          <cell r="BN8">
            <v>0</v>
          </cell>
          <cell r="BO8">
            <v>0</v>
          </cell>
          <cell r="BP8">
            <v>5542.51</v>
          </cell>
          <cell r="BR8">
            <v>5.0599999999999996</v>
          </cell>
          <cell r="BT8">
            <v>5.0599999999999996</v>
          </cell>
          <cell r="BU8">
            <v>0</v>
          </cell>
          <cell r="BV8">
            <v>1735.1299999999999</v>
          </cell>
          <cell r="BX8">
            <v>205016.91999999998</v>
          </cell>
          <cell r="BY8">
            <v>210559.43</v>
          </cell>
          <cell r="BZ8">
            <v>206053.18000000014</v>
          </cell>
          <cell r="CB8">
            <v>4506.2499999998545</v>
          </cell>
          <cell r="CF8">
            <v>44681.920000000129</v>
          </cell>
          <cell r="CG8">
            <v>0</v>
          </cell>
          <cell r="CH8">
            <v>1037</v>
          </cell>
          <cell r="CI8">
            <v>0</v>
          </cell>
          <cell r="CJ8">
            <v>44677.614929141913</v>
          </cell>
          <cell r="CK8">
            <v>160335</v>
          </cell>
          <cell r="CL8">
            <v>0</v>
          </cell>
          <cell r="CM8">
            <v>0</v>
          </cell>
          <cell r="CN8">
            <v>0</v>
          </cell>
          <cell r="CP8">
            <v>160453.13</v>
          </cell>
          <cell r="CQ8">
            <v>0</v>
          </cell>
          <cell r="CS8">
            <v>0</v>
          </cell>
          <cell r="CT8">
            <v>1330</v>
          </cell>
          <cell r="CU8">
            <v>10047</v>
          </cell>
          <cell r="DA8">
            <v>1448.13</v>
          </cell>
          <cell r="DB8">
            <v>160453.13</v>
          </cell>
          <cell r="DC8">
            <v>0</v>
          </cell>
          <cell r="DD8">
            <v>55419</v>
          </cell>
          <cell r="DE8">
            <v>0</v>
          </cell>
          <cell r="DF8">
            <v>4690</v>
          </cell>
          <cell r="DG8">
            <v>10047</v>
          </cell>
          <cell r="DH8">
            <v>0</v>
          </cell>
          <cell r="DI8">
            <v>0</v>
          </cell>
          <cell r="DJ8">
            <v>1054</v>
          </cell>
          <cell r="DK8">
            <v>1054</v>
          </cell>
          <cell r="DL8">
            <v>0</v>
          </cell>
          <cell r="DM8">
            <v>3692.21</v>
          </cell>
          <cell r="DN8">
            <v>0</v>
          </cell>
          <cell r="DO8">
            <v>0</v>
          </cell>
          <cell r="DP8">
            <v>0</v>
          </cell>
          <cell r="DQ8">
            <v>84.51</v>
          </cell>
          <cell r="DR8">
            <v>0</v>
          </cell>
          <cell r="DS8">
            <v>0</v>
          </cell>
          <cell r="DT8">
            <v>0</v>
          </cell>
          <cell r="DU8">
            <v>0</v>
          </cell>
          <cell r="DV8">
            <v>0</v>
          </cell>
          <cell r="DW8">
            <v>0</v>
          </cell>
          <cell r="DX8">
            <v>1330</v>
          </cell>
          <cell r="DY8">
            <v>10047</v>
          </cell>
          <cell r="DZ8">
            <v>10</v>
          </cell>
          <cell r="EA8" t="str">
            <v>EE010</v>
          </cell>
          <cell r="EC8">
            <v>9353075</v>
          </cell>
          <cell r="ED8">
            <v>935</v>
          </cell>
          <cell r="EE8">
            <v>3075</v>
          </cell>
          <cell r="EF8" t="str">
            <v>EE010</v>
          </cell>
          <cell r="EG8" t="str">
            <v>Bedfield Church of England Voluntary Controlled Primary School</v>
          </cell>
          <cell r="EH8" t="str">
            <v>Not applicable</v>
          </cell>
          <cell r="EI8" t="str">
            <v/>
          </cell>
          <cell r="EJ8" t="str">
            <v>Diocese of St Edmundsbury and Ipswich</v>
          </cell>
          <cell r="EK8" t="str">
            <v>Academies</v>
          </cell>
          <cell r="EL8" t="str">
            <v>Mrs Lynne Golding</v>
          </cell>
          <cell r="EM8" t="str">
            <v>admin@bedfield.suffolk.sch.uk</v>
          </cell>
          <cell r="EN8" t="str">
            <v>01728628306</v>
          </cell>
          <cell r="EO8">
            <v>20212022</v>
          </cell>
          <cell r="EP8" t="str">
            <v>LEAS</v>
          </cell>
          <cell r="EQ8" t="str">
            <v>N</v>
          </cell>
          <cell r="ES8" t="str">
            <v>Part Year</v>
          </cell>
          <cell r="EX8" t="str">
            <v/>
          </cell>
          <cell r="EY8">
            <v>44681.920000000129</v>
          </cell>
          <cell r="FA8">
            <v>1037</v>
          </cell>
          <cell r="FB8">
            <v>160453.13</v>
          </cell>
          <cell r="FC8">
            <v>0</v>
          </cell>
          <cell r="FD8">
            <v>55419</v>
          </cell>
          <cell r="FE8">
            <v>0</v>
          </cell>
          <cell r="FF8">
            <v>4690</v>
          </cell>
          <cell r="FG8">
            <v>0</v>
          </cell>
          <cell r="FH8">
            <v>0</v>
          </cell>
          <cell r="FI8">
            <v>220562.13</v>
          </cell>
          <cell r="FJ8">
            <v>0</v>
          </cell>
          <cell r="FK8">
            <v>1054</v>
          </cell>
          <cell r="FL8">
            <v>3692.21</v>
          </cell>
          <cell r="FM8">
            <v>0</v>
          </cell>
          <cell r="FN8">
            <v>0</v>
          </cell>
          <cell r="FO8">
            <v>0</v>
          </cell>
          <cell r="FP8">
            <v>84.51</v>
          </cell>
          <cell r="FQ8">
            <v>0</v>
          </cell>
          <cell r="FR8">
            <v>0</v>
          </cell>
          <cell r="FS8">
            <v>0</v>
          </cell>
          <cell r="FT8">
            <v>0</v>
          </cell>
          <cell r="FU8">
            <v>0</v>
          </cell>
          <cell r="FV8">
            <v>0</v>
          </cell>
          <cell r="FW8">
            <v>1330</v>
          </cell>
          <cell r="FX8">
            <v>10047</v>
          </cell>
          <cell r="FY8">
            <v>16207.720000000001</v>
          </cell>
          <cell r="FZ8">
            <v>119305.44</v>
          </cell>
          <cell r="GA8">
            <v>35.479999999999997</v>
          </cell>
          <cell r="GB8">
            <v>31121.65</v>
          </cell>
          <cell r="GC8">
            <v>4701.25</v>
          </cell>
          <cell r="GD8">
            <v>14721.92</v>
          </cell>
          <cell r="GE8">
            <v>0</v>
          </cell>
          <cell r="GF8">
            <v>0</v>
          </cell>
          <cell r="GG8">
            <v>1791.35</v>
          </cell>
          <cell r="GH8">
            <v>1220.0999999999999</v>
          </cell>
          <cell r="GI8">
            <v>754.46</v>
          </cell>
          <cell r="GJ8">
            <v>0</v>
          </cell>
          <cell r="GK8">
            <v>5220.46</v>
          </cell>
          <cell r="GL8">
            <v>1700.4</v>
          </cell>
          <cell r="GM8">
            <v>436.78</v>
          </cell>
          <cell r="GN8">
            <v>1683.78</v>
          </cell>
          <cell r="GO8">
            <v>2359.2399999999998</v>
          </cell>
          <cell r="GP8">
            <v>4002.4</v>
          </cell>
          <cell r="GQ8">
            <v>6540.83</v>
          </cell>
          <cell r="GR8">
            <v>1735.1299999999999</v>
          </cell>
          <cell r="GS8">
            <v>1526.07</v>
          </cell>
          <cell r="GT8">
            <v>0</v>
          </cell>
          <cell r="GU8">
            <v>3188.61</v>
          </cell>
          <cell r="GV8">
            <v>432.25</v>
          </cell>
          <cell r="GW8">
            <v>53175.37</v>
          </cell>
          <cell r="GX8">
            <v>9275.43</v>
          </cell>
          <cell r="GY8">
            <v>0</v>
          </cell>
          <cell r="GZ8">
            <v>4026</v>
          </cell>
          <cell r="HA8">
            <v>10547.37</v>
          </cell>
          <cell r="HB8">
            <v>0</v>
          </cell>
          <cell r="HC8">
            <v>0</v>
          </cell>
          <cell r="HD8">
            <v>1950</v>
          </cell>
          <cell r="HE8">
            <v>0</v>
          </cell>
          <cell r="HF8">
            <v>0</v>
          </cell>
          <cell r="HG8">
            <v>281451.76999999996</v>
          </cell>
          <cell r="HI8">
            <v>-44681.919999999955</v>
          </cell>
          <cell r="HM8">
            <v>44681.920000000129</v>
          </cell>
          <cell r="HN8">
            <v>0</v>
          </cell>
          <cell r="HO8">
            <v>1.7462298274040222E-10</v>
          </cell>
          <cell r="HP8" t="str">
            <v>DEFICIT</v>
          </cell>
          <cell r="HQ8">
            <v>4506.25</v>
          </cell>
          <cell r="HR8">
            <v>0</v>
          </cell>
          <cell r="HV8">
            <v>5542.51</v>
          </cell>
          <cell r="HW8">
            <v>0</v>
          </cell>
          <cell r="HX8">
            <v>0</v>
          </cell>
          <cell r="HZ8">
            <v>0</v>
          </cell>
          <cell r="IA8">
            <v>0</v>
          </cell>
        </row>
        <row r="9">
          <cell r="B9" t="str">
            <v>EE011</v>
          </cell>
          <cell r="C9">
            <v>-4621.26</v>
          </cell>
          <cell r="D9">
            <v>0</v>
          </cell>
          <cell r="E9">
            <v>-11466.67</v>
          </cell>
          <cell r="F9">
            <v>0</v>
          </cell>
          <cell r="G9">
            <v>-31970</v>
          </cell>
          <cell r="H9">
            <v>-26848.67</v>
          </cell>
          <cell r="I9">
            <v>0</v>
          </cell>
          <cell r="J9">
            <v>-376.98</v>
          </cell>
          <cell r="K9">
            <v>-7135.88</v>
          </cell>
          <cell r="L9">
            <v>-2460</v>
          </cell>
          <cell r="M9">
            <v>-277</v>
          </cell>
          <cell r="N9">
            <v>-605.70000000000005</v>
          </cell>
          <cell r="O9">
            <v>-1239.97</v>
          </cell>
          <cell r="P9">
            <v>0</v>
          </cell>
          <cell r="Q9">
            <v>0</v>
          </cell>
          <cell r="R9">
            <v>0</v>
          </cell>
          <cell r="S9">
            <v>0</v>
          </cell>
          <cell r="T9">
            <v>242351.62</v>
          </cell>
          <cell r="U9">
            <v>4683.12</v>
          </cell>
          <cell r="V9">
            <v>99423.31</v>
          </cell>
          <cell r="W9">
            <v>157.44</v>
          </cell>
          <cell r="X9">
            <v>46869.19</v>
          </cell>
          <cell r="Y9">
            <v>0</v>
          </cell>
          <cell r="Z9">
            <v>7001.73</v>
          </cell>
          <cell r="AA9">
            <v>3429.9</v>
          </cell>
          <cell r="AB9">
            <v>2025.52</v>
          </cell>
          <cell r="AC9">
            <v>3967.71</v>
          </cell>
          <cell r="AD9">
            <v>740.3</v>
          </cell>
          <cell r="AE9">
            <v>10947.03</v>
          </cell>
          <cell r="AF9">
            <v>2681.28</v>
          </cell>
          <cell r="AG9">
            <v>15641.05</v>
          </cell>
          <cell r="AH9">
            <v>1296.99</v>
          </cell>
          <cell r="AI9">
            <v>6393.77</v>
          </cell>
          <cell r="AJ9">
            <v>7485</v>
          </cell>
          <cell r="AK9">
            <v>3418.08</v>
          </cell>
          <cell r="AL9">
            <v>12083.15</v>
          </cell>
          <cell r="AM9">
            <v>4359</v>
          </cell>
          <cell r="AN9">
            <v>0</v>
          </cell>
          <cell r="AO9">
            <v>10823.8</v>
          </cell>
          <cell r="AP9">
            <v>1672</v>
          </cell>
          <cell r="AQ9">
            <v>432</v>
          </cell>
          <cell r="AR9">
            <v>28226.44</v>
          </cell>
          <cell r="AS9">
            <v>16750.419999999998</v>
          </cell>
          <cell r="AT9">
            <v>2691</v>
          </cell>
          <cell r="AU9">
            <v>16579.45</v>
          </cell>
          <cell r="AV9">
            <v>0</v>
          </cell>
          <cell r="AW9">
            <v>1012.55</v>
          </cell>
          <cell r="AX9">
            <v>0</v>
          </cell>
          <cell r="AY9">
            <v>0</v>
          </cell>
          <cell r="AZ9">
            <v>0</v>
          </cell>
          <cell r="BA9">
            <v>0</v>
          </cell>
          <cell r="BC9">
            <v>465820.92000000016</v>
          </cell>
          <cell r="BE9">
            <v>5125</v>
          </cell>
          <cell r="BF9">
            <v>0</v>
          </cell>
          <cell r="BG9">
            <v>4805.2</v>
          </cell>
          <cell r="BH9">
            <v>0</v>
          </cell>
          <cell r="BI9">
            <v>4805.2</v>
          </cell>
          <cell r="BJ9">
            <v>0</v>
          </cell>
          <cell r="BK9">
            <v>0</v>
          </cell>
          <cell r="BL9">
            <v>0</v>
          </cell>
          <cell r="BM9">
            <v>0</v>
          </cell>
          <cell r="BN9">
            <v>0</v>
          </cell>
          <cell r="BO9">
            <v>0</v>
          </cell>
          <cell r="BP9">
            <v>4805.2</v>
          </cell>
          <cell r="BR9">
            <v>0</v>
          </cell>
          <cell r="BS9">
            <v>0</v>
          </cell>
          <cell r="BT9">
            <v>0</v>
          </cell>
          <cell r="BU9">
            <v>-605.70000000000005</v>
          </cell>
          <cell r="BV9">
            <v>12083.15</v>
          </cell>
          <cell r="BX9">
            <v>466140.72000000003</v>
          </cell>
          <cell r="BY9">
            <v>470945.92000000004</v>
          </cell>
          <cell r="BZ9">
            <v>465820.92000000016</v>
          </cell>
          <cell r="CB9">
            <v>5124.9999999998836</v>
          </cell>
          <cell r="CF9">
            <v>95887.079999999783</v>
          </cell>
          <cell r="CG9">
            <v>81574.359999999753</v>
          </cell>
          <cell r="CH9">
            <v>20929</v>
          </cell>
          <cell r="CI9">
            <v>21248.799999999999</v>
          </cell>
          <cell r="CJ9">
            <v>95889.723669148283</v>
          </cell>
          <cell r="CK9">
            <v>451828</v>
          </cell>
          <cell r="CL9">
            <v>0</v>
          </cell>
          <cell r="CM9">
            <v>0</v>
          </cell>
          <cell r="CN9">
            <v>0</v>
          </cell>
          <cell r="CP9">
            <v>453009.26</v>
          </cell>
          <cell r="CQ9">
            <v>0</v>
          </cell>
          <cell r="CS9">
            <v>0</v>
          </cell>
          <cell r="CT9">
            <v>2930</v>
          </cell>
          <cell r="CU9">
            <v>27358.67</v>
          </cell>
          <cell r="DA9">
            <v>4621.26</v>
          </cell>
          <cell r="DB9">
            <v>453009.26</v>
          </cell>
          <cell r="DC9">
            <v>0</v>
          </cell>
          <cell r="DD9">
            <v>11466.67</v>
          </cell>
          <cell r="DE9">
            <v>0</v>
          </cell>
          <cell r="DF9">
            <v>31970</v>
          </cell>
          <cell r="DG9">
            <v>26848.67</v>
          </cell>
          <cell r="DH9">
            <v>0</v>
          </cell>
          <cell r="DI9">
            <v>0</v>
          </cell>
          <cell r="DJ9">
            <v>376.98</v>
          </cell>
          <cell r="DK9">
            <v>376.98</v>
          </cell>
          <cell r="DL9">
            <v>0</v>
          </cell>
          <cell r="DM9">
            <v>7135.88</v>
          </cell>
          <cell r="DN9">
            <v>2460</v>
          </cell>
          <cell r="DO9">
            <v>277</v>
          </cell>
          <cell r="DP9">
            <v>605.70000000000005</v>
          </cell>
          <cell r="DQ9">
            <v>1239.97</v>
          </cell>
          <cell r="DR9">
            <v>0</v>
          </cell>
          <cell r="DS9">
            <v>0</v>
          </cell>
          <cell r="DT9">
            <v>0</v>
          </cell>
          <cell r="DU9">
            <v>0</v>
          </cell>
          <cell r="DV9">
            <v>0</v>
          </cell>
          <cell r="DW9">
            <v>0</v>
          </cell>
          <cell r="DX9">
            <v>2930</v>
          </cell>
          <cell r="DY9">
            <v>27358.67</v>
          </cell>
          <cell r="DZ9">
            <v>11</v>
          </cell>
          <cell r="EA9" t="str">
            <v>EE011</v>
          </cell>
          <cell r="EC9">
            <v>9353076</v>
          </cell>
          <cell r="ED9">
            <v>935</v>
          </cell>
          <cell r="EE9">
            <v>3076</v>
          </cell>
          <cell r="EF9" t="str">
            <v>EE011</v>
          </cell>
          <cell r="EG9" t="str">
            <v>Benhall St Mary's Church of England Voluntary Controlled Primary School</v>
          </cell>
          <cell r="EH9" t="str">
            <v>Not under a federation</v>
          </cell>
          <cell r="EI9" t="str">
            <v/>
          </cell>
          <cell r="EJ9" t="str">
            <v>Diocese of St Edmundsbury and Ipswich</v>
          </cell>
          <cell r="EK9" t="str">
            <v>Local authority maintained schools</v>
          </cell>
          <cell r="EL9" t="str">
            <v>Mrs Julia Bowles</v>
          </cell>
          <cell r="EM9" t="str">
            <v>admin@benhall.suffolk.sch.uk</v>
          </cell>
          <cell r="EN9" t="str">
            <v>01728602407</v>
          </cell>
          <cell r="EO9">
            <v>20212022</v>
          </cell>
          <cell r="EP9" t="str">
            <v>LEAS</v>
          </cell>
          <cell r="EQ9" t="str">
            <v>Y</v>
          </cell>
          <cell r="EX9" t="str">
            <v>89</v>
          </cell>
          <cell r="EY9">
            <v>95887.079999999783</v>
          </cell>
          <cell r="FA9">
            <v>20929</v>
          </cell>
          <cell r="FB9">
            <v>453009.26</v>
          </cell>
          <cell r="FC9">
            <v>0</v>
          </cell>
          <cell r="FD9">
            <v>11466.67</v>
          </cell>
          <cell r="FE9">
            <v>0</v>
          </cell>
          <cell r="FF9">
            <v>31970</v>
          </cell>
          <cell r="FG9">
            <v>0</v>
          </cell>
          <cell r="FH9">
            <v>0</v>
          </cell>
          <cell r="FI9">
            <v>496445.93</v>
          </cell>
          <cell r="FJ9">
            <v>0</v>
          </cell>
          <cell r="FK9">
            <v>376.98</v>
          </cell>
          <cell r="FL9">
            <v>7135.88</v>
          </cell>
          <cell r="FM9">
            <v>2460</v>
          </cell>
          <cell r="FN9">
            <v>277</v>
          </cell>
          <cell r="FO9">
            <v>605.70000000000005</v>
          </cell>
          <cell r="FP9">
            <v>1239.97</v>
          </cell>
          <cell r="FQ9">
            <v>0</v>
          </cell>
          <cell r="FR9">
            <v>0</v>
          </cell>
          <cell r="FS9">
            <v>0</v>
          </cell>
          <cell r="FT9">
            <v>0</v>
          </cell>
          <cell r="FU9">
            <v>0</v>
          </cell>
          <cell r="FV9">
            <v>0</v>
          </cell>
          <cell r="FW9">
            <v>2930</v>
          </cell>
          <cell r="FX9">
            <v>27358.67</v>
          </cell>
          <cell r="FY9">
            <v>42384.2</v>
          </cell>
          <cell r="FZ9">
            <v>242351.62</v>
          </cell>
          <cell r="GA9">
            <v>4683.12</v>
          </cell>
          <cell r="GB9">
            <v>99423.31</v>
          </cell>
          <cell r="GC9">
            <v>157.44</v>
          </cell>
          <cell r="GD9">
            <v>46869.19</v>
          </cell>
          <cell r="GE9">
            <v>0</v>
          </cell>
          <cell r="GF9">
            <v>7001.73</v>
          </cell>
          <cell r="GG9">
            <v>3429.9</v>
          </cell>
          <cell r="GH9">
            <v>2025.52</v>
          </cell>
          <cell r="GI9">
            <v>3967.71</v>
          </cell>
          <cell r="GJ9">
            <v>740.3</v>
          </cell>
          <cell r="GK9">
            <v>10947.03</v>
          </cell>
          <cell r="GL9">
            <v>2681.28</v>
          </cell>
          <cell r="GM9">
            <v>15641.05</v>
          </cell>
          <cell r="GN9">
            <v>1296.99</v>
          </cell>
          <cell r="GO9">
            <v>6393.77</v>
          </cell>
          <cell r="GP9">
            <v>7485</v>
          </cell>
          <cell r="GQ9">
            <v>3418.08</v>
          </cell>
          <cell r="GR9">
            <v>12083.15</v>
          </cell>
          <cell r="GS9">
            <v>4359</v>
          </cell>
          <cell r="GT9">
            <v>0</v>
          </cell>
          <cell r="GU9">
            <v>10823.8</v>
          </cell>
          <cell r="GV9">
            <v>1672</v>
          </cell>
          <cell r="GW9">
            <v>432</v>
          </cell>
          <cell r="GX9">
            <v>28226.44</v>
          </cell>
          <cell r="GY9">
            <v>16750.419999999998</v>
          </cell>
          <cell r="GZ9">
            <v>2691</v>
          </cell>
          <cell r="HA9">
            <v>16579.45</v>
          </cell>
          <cell r="HB9">
            <v>0</v>
          </cell>
          <cell r="HC9">
            <v>0</v>
          </cell>
          <cell r="HD9">
            <v>1012.55</v>
          </cell>
          <cell r="HE9">
            <v>0</v>
          </cell>
          <cell r="HF9">
            <v>0</v>
          </cell>
          <cell r="HG9">
            <v>553142.85000000009</v>
          </cell>
          <cell r="HI9">
            <v>-14312.720000000088</v>
          </cell>
          <cell r="HM9">
            <v>95887.079999999783</v>
          </cell>
          <cell r="HN9">
            <v>81574.359999999753</v>
          </cell>
          <cell r="HO9">
            <v>0</v>
          </cell>
          <cell r="HP9" t="str">
            <v>DEFICIT</v>
          </cell>
          <cell r="HQ9">
            <v>5125</v>
          </cell>
          <cell r="HR9">
            <v>0</v>
          </cell>
          <cell r="HV9">
            <v>4805.2</v>
          </cell>
          <cell r="HW9">
            <v>0</v>
          </cell>
          <cell r="HX9">
            <v>0</v>
          </cell>
          <cell r="HY9">
            <v>0</v>
          </cell>
          <cell r="HZ9">
            <v>81574.359999999753</v>
          </cell>
          <cell r="IA9">
            <v>21248.799999999999</v>
          </cell>
        </row>
        <row r="10">
          <cell r="B10" t="str">
            <v>EE012</v>
          </cell>
          <cell r="C10">
            <v>-9686.26</v>
          </cell>
          <cell r="D10">
            <v>0</v>
          </cell>
          <cell r="E10">
            <v>-24561.66</v>
          </cell>
          <cell r="F10">
            <v>0</v>
          </cell>
          <cell r="G10">
            <v>-52296</v>
          </cell>
          <cell r="H10">
            <v>-41789.17</v>
          </cell>
          <cell r="I10">
            <v>-1990</v>
          </cell>
          <cell r="J10">
            <v>-2869.82</v>
          </cell>
          <cell r="K10">
            <v>-14632.15</v>
          </cell>
          <cell r="L10">
            <v>-23051.200000000001</v>
          </cell>
          <cell r="M10">
            <v>0</v>
          </cell>
          <cell r="N10">
            <v>-3157.82</v>
          </cell>
          <cell r="O10">
            <v>-2180.79</v>
          </cell>
          <cell r="P10">
            <v>0</v>
          </cell>
          <cell r="Q10">
            <v>0</v>
          </cell>
          <cell r="R10">
            <v>0</v>
          </cell>
          <cell r="S10">
            <v>0</v>
          </cell>
          <cell r="T10">
            <v>468984.38</v>
          </cell>
          <cell r="U10">
            <v>1601.48</v>
          </cell>
          <cell r="V10">
            <v>130722.29</v>
          </cell>
          <cell r="W10">
            <v>35728.18</v>
          </cell>
          <cell r="X10">
            <v>52347.45</v>
          </cell>
          <cell r="Y10">
            <v>0</v>
          </cell>
          <cell r="Z10">
            <v>0</v>
          </cell>
          <cell r="AA10">
            <v>5390.68</v>
          </cell>
          <cell r="AB10">
            <v>3928.5</v>
          </cell>
          <cell r="AC10">
            <v>13479.99</v>
          </cell>
          <cell r="AD10">
            <v>0</v>
          </cell>
          <cell r="AE10">
            <v>9900.73</v>
          </cell>
          <cell r="AF10">
            <v>9836.33</v>
          </cell>
          <cell r="AG10">
            <v>2263.41</v>
          </cell>
          <cell r="AH10">
            <v>2696.53</v>
          </cell>
          <cell r="AI10">
            <v>12589.86</v>
          </cell>
          <cell r="AJ10">
            <v>20583.75</v>
          </cell>
          <cell r="AK10">
            <v>6030.44</v>
          </cell>
          <cell r="AL10">
            <v>35229.75</v>
          </cell>
          <cell r="AM10">
            <v>13893.33</v>
          </cell>
          <cell r="AN10">
            <v>0</v>
          </cell>
          <cell r="AO10">
            <v>12020.11</v>
          </cell>
          <cell r="AP10">
            <v>3610</v>
          </cell>
          <cell r="AQ10">
            <v>99.42</v>
          </cell>
          <cell r="AR10">
            <v>39747.050000000003</v>
          </cell>
          <cell r="AS10">
            <v>31213.88</v>
          </cell>
          <cell r="AT10">
            <v>10642.75</v>
          </cell>
          <cell r="AU10">
            <v>15395.85</v>
          </cell>
          <cell r="AV10">
            <v>0</v>
          </cell>
          <cell r="AW10">
            <v>0</v>
          </cell>
          <cell r="AX10">
            <v>0</v>
          </cell>
          <cell r="AY10">
            <v>0</v>
          </cell>
          <cell r="AZ10">
            <v>-497.25</v>
          </cell>
          <cell r="BA10">
            <v>505.75</v>
          </cell>
          <cell r="BC10">
            <v>755524.76999999979</v>
          </cell>
          <cell r="BE10">
            <v>6205</v>
          </cell>
          <cell r="BF10">
            <v>0</v>
          </cell>
          <cell r="BG10">
            <v>0</v>
          </cell>
          <cell r="BH10">
            <v>0</v>
          </cell>
          <cell r="BI10">
            <v>0</v>
          </cell>
          <cell r="BJ10">
            <v>0</v>
          </cell>
          <cell r="BK10">
            <v>0</v>
          </cell>
          <cell r="BL10">
            <v>0</v>
          </cell>
          <cell r="BM10">
            <v>0</v>
          </cell>
          <cell r="BN10">
            <v>0</v>
          </cell>
          <cell r="BO10">
            <v>0</v>
          </cell>
          <cell r="BP10">
            <v>0</v>
          </cell>
          <cell r="BR10">
            <v>8.5</v>
          </cell>
          <cell r="BT10">
            <v>8.5</v>
          </cell>
          <cell r="BU10">
            <v>-3157.82</v>
          </cell>
          <cell r="BV10">
            <v>35238.25</v>
          </cell>
          <cell r="BX10">
            <v>761729.77</v>
          </cell>
          <cell r="BY10">
            <v>761729.77</v>
          </cell>
          <cell r="BZ10">
            <v>755524.76999999979</v>
          </cell>
          <cell r="CB10">
            <v>6205.0000000002328</v>
          </cell>
          <cell r="CF10">
            <v>164124.54000000027</v>
          </cell>
          <cell r="CG10">
            <v>230428.77000000048</v>
          </cell>
          <cell r="CH10">
            <v>7720.7</v>
          </cell>
          <cell r="CI10">
            <v>13925.7</v>
          </cell>
          <cell r="CJ10">
            <v>164121.62281840469</v>
          </cell>
          <cell r="CK10">
            <v>828034</v>
          </cell>
          <cell r="CL10">
            <v>0</v>
          </cell>
          <cell r="CM10">
            <v>0</v>
          </cell>
          <cell r="CN10">
            <v>0</v>
          </cell>
          <cell r="CP10">
            <v>831360.26</v>
          </cell>
          <cell r="CQ10">
            <v>0</v>
          </cell>
          <cell r="CS10">
            <v>0</v>
          </cell>
          <cell r="CT10">
            <v>6360</v>
          </cell>
          <cell r="CU10">
            <v>41789.17</v>
          </cell>
          <cell r="DA10">
            <v>9686.26</v>
          </cell>
          <cell r="DB10">
            <v>831360.26</v>
          </cell>
          <cell r="DC10">
            <v>0</v>
          </cell>
          <cell r="DD10">
            <v>24561.66</v>
          </cell>
          <cell r="DE10">
            <v>0</v>
          </cell>
          <cell r="DF10">
            <v>52296</v>
          </cell>
          <cell r="DG10">
            <v>41789.17</v>
          </cell>
          <cell r="DH10">
            <v>0</v>
          </cell>
          <cell r="DI10">
            <v>1990</v>
          </cell>
          <cell r="DJ10">
            <v>2869.82</v>
          </cell>
          <cell r="DK10">
            <v>2869.82</v>
          </cell>
          <cell r="DL10">
            <v>0</v>
          </cell>
          <cell r="DM10">
            <v>14632.15</v>
          </cell>
          <cell r="DN10">
            <v>23051.200000000001</v>
          </cell>
          <cell r="DO10">
            <v>0</v>
          </cell>
          <cell r="DP10">
            <v>3157.82</v>
          </cell>
          <cell r="DQ10">
            <v>2180.79</v>
          </cell>
          <cell r="DR10">
            <v>0</v>
          </cell>
          <cell r="DS10">
            <v>0</v>
          </cell>
          <cell r="DT10">
            <v>0</v>
          </cell>
          <cell r="DU10">
            <v>0</v>
          </cell>
          <cell r="DV10">
            <v>0</v>
          </cell>
          <cell r="DW10">
            <v>0</v>
          </cell>
          <cell r="DX10">
            <v>6360</v>
          </cell>
          <cell r="DY10">
            <v>41789.17</v>
          </cell>
          <cell r="DZ10">
            <v>12</v>
          </cell>
          <cell r="EA10" t="str">
            <v>EE012</v>
          </cell>
          <cell r="EC10">
            <v>9353114</v>
          </cell>
          <cell r="ED10">
            <v>935</v>
          </cell>
          <cell r="EE10">
            <v>3114</v>
          </cell>
          <cell r="EF10" t="str">
            <v>EE012</v>
          </cell>
          <cell r="EG10" t="str">
            <v>Blundeston Church of England Voluntary Controlled Primary School</v>
          </cell>
          <cell r="EH10" t="str">
            <v>Not under a federation</v>
          </cell>
          <cell r="EI10" t="str">
            <v/>
          </cell>
          <cell r="EJ10" t="str">
            <v>Diocese of Norwich</v>
          </cell>
          <cell r="EK10" t="str">
            <v>Local authority maintained schools</v>
          </cell>
          <cell r="EL10" t="str">
            <v>Miss Helen Laflin</v>
          </cell>
          <cell r="EM10" t="str">
            <v xml:space="preserve">admin@blundeston.suffolk.sch.uk </v>
          </cell>
          <cell r="EN10" t="str">
            <v>01502730488</v>
          </cell>
          <cell r="EO10">
            <v>20212022</v>
          </cell>
          <cell r="EP10" t="str">
            <v>LEAS</v>
          </cell>
          <cell r="EQ10" t="str">
            <v>Y</v>
          </cell>
          <cell r="EX10" t="str">
            <v>190</v>
          </cell>
          <cell r="EY10">
            <v>164124.54000000027</v>
          </cell>
          <cell r="FA10">
            <v>7720.7</v>
          </cell>
          <cell r="FB10">
            <v>831360.26</v>
          </cell>
          <cell r="FC10">
            <v>0</v>
          </cell>
          <cell r="FD10">
            <v>24561.66</v>
          </cell>
          <cell r="FE10">
            <v>0</v>
          </cell>
          <cell r="FF10">
            <v>52296</v>
          </cell>
          <cell r="FG10">
            <v>0</v>
          </cell>
          <cell r="FH10">
            <v>1990</v>
          </cell>
          <cell r="FI10">
            <v>910207.92</v>
          </cell>
          <cell r="FJ10">
            <v>0</v>
          </cell>
          <cell r="FK10">
            <v>2869.82</v>
          </cell>
          <cell r="FL10">
            <v>14632.15</v>
          </cell>
          <cell r="FM10">
            <v>23051.200000000001</v>
          </cell>
          <cell r="FN10">
            <v>0</v>
          </cell>
          <cell r="FO10">
            <v>3157.82</v>
          </cell>
          <cell r="FP10">
            <v>2180.79</v>
          </cell>
          <cell r="FQ10">
            <v>0</v>
          </cell>
          <cell r="FR10">
            <v>0</v>
          </cell>
          <cell r="FS10">
            <v>0</v>
          </cell>
          <cell r="FT10">
            <v>0</v>
          </cell>
          <cell r="FU10">
            <v>0</v>
          </cell>
          <cell r="FV10">
            <v>0</v>
          </cell>
          <cell r="FW10">
            <v>6360</v>
          </cell>
          <cell r="FX10">
            <v>41789.17</v>
          </cell>
          <cell r="FY10">
            <v>94040.95</v>
          </cell>
          <cell r="FZ10">
            <v>468984.38</v>
          </cell>
          <cell r="GA10">
            <v>1601.48</v>
          </cell>
          <cell r="GB10">
            <v>130722.29</v>
          </cell>
          <cell r="GC10">
            <v>35728.18</v>
          </cell>
          <cell r="GD10">
            <v>52347.45</v>
          </cell>
          <cell r="GE10">
            <v>0</v>
          </cell>
          <cell r="GF10">
            <v>0</v>
          </cell>
          <cell r="GG10">
            <v>5390.68</v>
          </cell>
          <cell r="GH10">
            <v>3928.5</v>
          </cell>
          <cell r="GI10">
            <v>13479.99</v>
          </cell>
          <cell r="GJ10">
            <v>0</v>
          </cell>
          <cell r="GK10">
            <v>9900.73</v>
          </cell>
          <cell r="GL10">
            <v>9836.33</v>
          </cell>
          <cell r="GM10">
            <v>2263.41</v>
          </cell>
          <cell r="GN10">
            <v>2696.53</v>
          </cell>
          <cell r="GO10">
            <v>12589.86</v>
          </cell>
          <cell r="GP10">
            <v>20583.75</v>
          </cell>
          <cell r="GQ10">
            <v>6030.44</v>
          </cell>
          <cell r="GR10">
            <v>35238.25</v>
          </cell>
          <cell r="GS10">
            <v>13893.33</v>
          </cell>
          <cell r="GT10">
            <v>0</v>
          </cell>
          <cell r="GU10">
            <v>12020.11</v>
          </cell>
          <cell r="GV10">
            <v>3610</v>
          </cell>
          <cell r="GW10">
            <v>99.42</v>
          </cell>
          <cell r="GX10">
            <v>39747.050000000003</v>
          </cell>
          <cell r="GY10">
            <v>31213.88</v>
          </cell>
          <cell r="GZ10">
            <v>10642.75</v>
          </cell>
          <cell r="HA10">
            <v>15395.85</v>
          </cell>
          <cell r="HB10">
            <v>0</v>
          </cell>
          <cell r="HC10">
            <v>0</v>
          </cell>
          <cell r="HD10">
            <v>0</v>
          </cell>
          <cell r="HE10">
            <v>0</v>
          </cell>
          <cell r="HF10">
            <v>0</v>
          </cell>
          <cell r="HG10">
            <v>937944.64</v>
          </cell>
          <cell r="HI10">
            <v>66304.229999999981</v>
          </cell>
          <cell r="HM10">
            <v>164124.54000000027</v>
          </cell>
          <cell r="HN10">
            <v>230428.77000000048</v>
          </cell>
          <cell r="HO10">
            <v>-2.3283064365386963E-10</v>
          </cell>
          <cell r="HP10" t="str">
            <v>SURPLUS</v>
          </cell>
          <cell r="HQ10">
            <v>6205</v>
          </cell>
          <cell r="HR10">
            <v>0</v>
          </cell>
          <cell r="HV10">
            <v>0</v>
          </cell>
          <cell r="HW10">
            <v>0</v>
          </cell>
          <cell r="HX10">
            <v>0</v>
          </cell>
          <cell r="HY10">
            <v>114336</v>
          </cell>
          <cell r="HZ10">
            <v>116092.77000000048</v>
          </cell>
          <cell r="IA10">
            <v>13925.7</v>
          </cell>
        </row>
        <row r="11">
          <cell r="B11" t="str">
            <v>EE017</v>
          </cell>
          <cell r="C11">
            <v>-7431.88</v>
          </cell>
          <cell r="D11">
            <v>0</v>
          </cell>
          <cell r="E11">
            <v>-9033.33</v>
          </cell>
          <cell r="F11">
            <v>0</v>
          </cell>
          <cell r="G11">
            <v>-45467.5</v>
          </cell>
          <cell r="H11">
            <v>-36227.83</v>
          </cell>
          <cell r="I11">
            <v>0</v>
          </cell>
          <cell r="J11">
            <v>-3756.15</v>
          </cell>
          <cell r="K11">
            <v>-11707.97</v>
          </cell>
          <cell r="L11">
            <v>-2280</v>
          </cell>
          <cell r="M11">
            <v>0</v>
          </cell>
          <cell r="N11">
            <v>-7540.62</v>
          </cell>
          <cell r="O11">
            <v>0</v>
          </cell>
          <cell r="P11">
            <v>0</v>
          </cell>
          <cell r="Q11">
            <v>0</v>
          </cell>
          <cell r="R11">
            <v>0</v>
          </cell>
          <cell r="S11">
            <v>0</v>
          </cell>
          <cell r="T11">
            <v>467245.19</v>
          </cell>
          <cell r="U11">
            <v>15766.08</v>
          </cell>
          <cell r="V11">
            <v>128008.91</v>
          </cell>
          <cell r="W11">
            <v>31402.5</v>
          </cell>
          <cell r="X11">
            <v>50338.53</v>
          </cell>
          <cell r="Y11">
            <v>0</v>
          </cell>
          <cell r="Z11">
            <v>20406.23</v>
          </cell>
          <cell r="AA11">
            <v>3869.43</v>
          </cell>
          <cell r="AB11">
            <v>4144.2</v>
          </cell>
          <cell r="AC11">
            <v>0</v>
          </cell>
          <cell r="AD11">
            <v>4294.96</v>
          </cell>
          <cell r="AE11">
            <v>7319.01</v>
          </cell>
          <cell r="AF11">
            <v>11286.88</v>
          </cell>
          <cell r="AG11">
            <v>0</v>
          </cell>
          <cell r="AH11">
            <v>3081.88</v>
          </cell>
          <cell r="AI11">
            <v>11489.05</v>
          </cell>
          <cell r="AJ11">
            <v>26368</v>
          </cell>
          <cell r="AK11">
            <v>6175.18</v>
          </cell>
          <cell r="AL11">
            <v>33701.870000000003</v>
          </cell>
          <cell r="AM11">
            <v>6715.04</v>
          </cell>
          <cell r="AN11">
            <v>0</v>
          </cell>
          <cell r="AO11">
            <v>5687.72</v>
          </cell>
          <cell r="AP11">
            <v>3230</v>
          </cell>
          <cell r="AQ11">
            <v>0</v>
          </cell>
          <cell r="AR11">
            <v>36893.18</v>
          </cell>
          <cell r="AS11">
            <v>0</v>
          </cell>
          <cell r="AT11">
            <v>12860.5</v>
          </cell>
          <cell r="AU11">
            <v>21570.36</v>
          </cell>
          <cell r="AV11">
            <v>0</v>
          </cell>
          <cell r="AW11">
            <v>132.6</v>
          </cell>
          <cell r="AX11">
            <v>0</v>
          </cell>
          <cell r="AY11">
            <v>0</v>
          </cell>
          <cell r="AZ11">
            <v>-1584.44</v>
          </cell>
          <cell r="BA11">
            <v>1286.56</v>
          </cell>
          <cell r="BC11">
            <v>793110.64000000025</v>
          </cell>
          <cell r="BE11">
            <v>5935</v>
          </cell>
          <cell r="BF11">
            <v>0</v>
          </cell>
          <cell r="BG11">
            <v>8336</v>
          </cell>
          <cell r="BH11">
            <v>0</v>
          </cell>
          <cell r="BI11">
            <v>8336</v>
          </cell>
          <cell r="BJ11">
            <v>0</v>
          </cell>
          <cell r="BK11">
            <v>0</v>
          </cell>
          <cell r="BL11">
            <v>0</v>
          </cell>
          <cell r="BM11">
            <v>2465.5</v>
          </cell>
          <cell r="BN11">
            <v>0</v>
          </cell>
          <cell r="BO11">
            <v>2465.5</v>
          </cell>
          <cell r="BP11">
            <v>10801.5</v>
          </cell>
          <cell r="BR11">
            <v>-297.88000000000011</v>
          </cell>
          <cell r="BS11">
            <v>-297.88000000000011</v>
          </cell>
          <cell r="BU11">
            <v>-7838.5</v>
          </cell>
          <cell r="BV11">
            <v>33701.870000000003</v>
          </cell>
          <cell r="BX11">
            <v>788244.14000000013</v>
          </cell>
          <cell r="BY11">
            <v>799045.64000000013</v>
          </cell>
          <cell r="BZ11">
            <v>793110.64000000025</v>
          </cell>
          <cell r="CB11">
            <v>5934.9999999998836</v>
          </cell>
          <cell r="CF11">
            <v>158838.71999999997</v>
          </cell>
          <cell r="CG11">
            <v>128481.57999999973</v>
          </cell>
          <cell r="CH11">
            <v>11617.75</v>
          </cell>
          <cell r="CI11">
            <v>6751.25</v>
          </cell>
          <cell r="CJ11">
            <v>158835.52039781748</v>
          </cell>
          <cell r="CK11">
            <v>757887</v>
          </cell>
          <cell r="CL11">
            <v>0</v>
          </cell>
          <cell r="CM11">
            <v>0</v>
          </cell>
          <cell r="CN11">
            <v>0</v>
          </cell>
          <cell r="CP11">
            <v>759658.88</v>
          </cell>
          <cell r="CQ11">
            <v>210</v>
          </cell>
          <cell r="CS11">
            <v>0</v>
          </cell>
          <cell r="CT11">
            <v>5660</v>
          </cell>
          <cell r="CU11">
            <v>36017.83</v>
          </cell>
          <cell r="DA11">
            <v>7431.88</v>
          </cell>
          <cell r="DB11">
            <v>759658.88</v>
          </cell>
          <cell r="DC11">
            <v>0</v>
          </cell>
          <cell r="DD11">
            <v>9033.33</v>
          </cell>
          <cell r="DE11">
            <v>0</v>
          </cell>
          <cell r="DF11">
            <v>45467.5</v>
          </cell>
          <cell r="DG11">
            <v>36227.83</v>
          </cell>
          <cell r="DH11">
            <v>210</v>
          </cell>
          <cell r="DI11">
            <v>0</v>
          </cell>
          <cell r="DJ11">
            <v>3756.15</v>
          </cell>
          <cell r="DK11">
            <v>3756.15</v>
          </cell>
          <cell r="DL11">
            <v>0</v>
          </cell>
          <cell r="DM11">
            <v>11707.97</v>
          </cell>
          <cell r="DN11">
            <v>2280</v>
          </cell>
          <cell r="DO11">
            <v>0</v>
          </cell>
          <cell r="DP11">
            <v>7838.5</v>
          </cell>
          <cell r="DQ11">
            <v>0</v>
          </cell>
          <cell r="DR11">
            <v>0</v>
          </cell>
          <cell r="DS11">
            <v>0</v>
          </cell>
          <cell r="DT11">
            <v>0</v>
          </cell>
          <cell r="DU11">
            <v>0</v>
          </cell>
          <cell r="DV11">
            <v>0</v>
          </cell>
          <cell r="DW11">
            <v>0</v>
          </cell>
          <cell r="DX11">
            <v>5660</v>
          </cell>
          <cell r="DY11">
            <v>36017.83</v>
          </cell>
          <cell r="DZ11">
            <v>17</v>
          </cell>
          <cell r="EA11" t="str">
            <v>EE017</v>
          </cell>
          <cell r="EC11">
            <v>9353125</v>
          </cell>
          <cell r="ED11">
            <v>935</v>
          </cell>
          <cell r="EE11">
            <v>3125</v>
          </cell>
          <cell r="EF11" t="str">
            <v>EE017</v>
          </cell>
          <cell r="EG11" t="str">
            <v>St Botolph's Church of England Voluntary Controlled Primary School</v>
          </cell>
          <cell r="EH11" t="str">
            <v>Not under a federation</v>
          </cell>
          <cell r="EI11" t="str">
            <v/>
          </cell>
          <cell r="EJ11" t="str">
            <v>Diocese of St Edmundsbury and Ipswich</v>
          </cell>
          <cell r="EK11" t="str">
            <v>Local authority maintained schools</v>
          </cell>
          <cell r="EL11" t="str">
            <v>Mr Mark Cobbold</v>
          </cell>
          <cell r="EM11" t="str">
            <v>admin@st-botolphs.suffolk.sch.uk</v>
          </cell>
          <cell r="EN11" t="str">
            <v>01379890181</v>
          </cell>
          <cell r="EO11">
            <v>20212022</v>
          </cell>
          <cell r="EP11" t="str">
            <v>LEAS</v>
          </cell>
          <cell r="EQ11" t="str">
            <v>Y</v>
          </cell>
          <cell r="EX11" t="str">
            <v>170</v>
          </cell>
          <cell r="EY11">
            <v>158838.71999999997</v>
          </cell>
          <cell r="FA11">
            <v>11617.75</v>
          </cell>
          <cell r="FB11">
            <v>759658.88</v>
          </cell>
          <cell r="FC11">
            <v>0</v>
          </cell>
          <cell r="FD11">
            <v>9033.33</v>
          </cell>
          <cell r="FE11">
            <v>0</v>
          </cell>
          <cell r="FF11">
            <v>45467.5</v>
          </cell>
          <cell r="FG11">
            <v>210</v>
          </cell>
          <cell r="FH11">
            <v>0</v>
          </cell>
          <cell r="FI11">
            <v>814369.71</v>
          </cell>
          <cell r="FJ11">
            <v>0</v>
          </cell>
          <cell r="FK11">
            <v>3756.15</v>
          </cell>
          <cell r="FL11">
            <v>11707.97</v>
          </cell>
          <cell r="FM11">
            <v>2280</v>
          </cell>
          <cell r="FN11">
            <v>0</v>
          </cell>
          <cell r="FO11">
            <v>7838.5</v>
          </cell>
          <cell r="FP11">
            <v>0</v>
          </cell>
          <cell r="FQ11">
            <v>0</v>
          </cell>
          <cell r="FR11">
            <v>0</v>
          </cell>
          <cell r="FS11">
            <v>0</v>
          </cell>
          <cell r="FT11">
            <v>0</v>
          </cell>
          <cell r="FU11">
            <v>0</v>
          </cell>
          <cell r="FV11">
            <v>0</v>
          </cell>
          <cell r="FW11">
            <v>5660</v>
          </cell>
          <cell r="FX11">
            <v>36017.83</v>
          </cell>
          <cell r="FY11">
            <v>67260.45</v>
          </cell>
          <cell r="FZ11">
            <v>467245.19</v>
          </cell>
          <cell r="GA11">
            <v>15766.08</v>
          </cell>
          <cell r="GB11">
            <v>128008.91</v>
          </cell>
          <cell r="GC11">
            <v>31402.5</v>
          </cell>
          <cell r="GD11">
            <v>50338.53</v>
          </cell>
          <cell r="GE11">
            <v>0</v>
          </cell>
          <cell r="GF11">
            <v>20406.23</v>
          </cell>
          <cell r="GG11">
            <v>3869.43</v>
          </cell>
          <cell r="GH11">
            <v>4144.2</v>
          </cell>
          <cell r="GI11">
            <v>0</v>
          </cell>
          <cell r="GJ11">
            <v>4294.96</v>
          </cell>
          <cell r="GK11">
            <v>7319.01</v>
          </cell>
          <cell r="GL11">
            <v>11286.88</v>
          </cell>
          <cell r="GM11">
            <v>0</v>
          </cell>
          <cell r="GN11">
            <v>3081.88</v>
          </cell>
          <cell r="GO11">
            <v>11489.05</v>
          </cell>
          <cell r="GP11">
            <v>26368</v>
          </cell>
          <cell r="GQ11">
            <v>6175.18</v>
          </cell>
          <cell r="GR11">
            <v>33701.870000000003</v>
          </cell>
          <cell r="GS11">
            <v>6715.04</v>
          </cell>
          <cell r="GT11">
            <v>0</v>
          </cell>
          <cell r="GU11">
            <v>5687.72</v>
          </cell>
          <cell r="GV11">
            <v>3230</v>
          </cell>
          <cell r="GW11">
            <v>0</v>
          </cell>
          <cell r="GX11">
            <v>36893.18</v>
          </cell>
          <cell r="GY11">
            <v>0</v>
          </cell>
          <cell r="GZ11">
            <v>12860.5</v>
          </cell>
          <cell r="HA11">
            <v>21570.36</v>
          </cell>
          <cell r="HB11">
            <v>0</v>
          </cell>
          <cell r="HC11">
            <v>0</v>
          </cell>
          <cell r="HD11">
            <v>132.6</v>
          </cell>
          <cell r="HE11">
            <v>0</v>
          </cell>
          <cell r="HF11">
            <v>0</v>
          </cell>
          <cell r="HG11">
            <v>911987.30000000016</v>
          </cell>
          <cell r="HI11">
            <v>-30357.140000000247</v>
          </cell>
          <cell r="HM11">
            <v>158838.71999999997</v>
          </cell>
          <cell r="HN11">
            <v>128481.57999999973</v>
          </cell>
          <cell r="HO11">
            <v>0</v>
          </cell>
          <cell r="HP11" t="str">
            <v>SURPLUS</v>
          </cell>
          <cell r="HQ11">
            <v>5935</v>
          </cell>
          <cell r="HR11">
            <v>0</v>
          </cell>
          <cell r="HV11">
            <v>8336</v>
          </cell>
          <cell r="HW11">
            <v>0</v>
          </cell>
          <cell r="HX11">
            <v>2465.5</v>
          </cell>
          <cell r="HZ11">
            <v>128481.57999999973</v>
          </cell>
          <cell r="IA11">
            <v>6751.25</v>
          </cell>
        </row>
        <row r="12">
          <cell r="B12" t="str">
            <v>EE019</v>
          </cell>
          <cell r="C12">
            <v>-91012.66</v>
          </cell>
          <cell r="D12">
            <v>0</v>
          </cell>
          <cell r="E12">
            <v>-39866.67</v>
          </cell>
          <cell r="F12">
            <v>0</v>
          </cell>
          <cell r="G12">
            <v>-104427.5</v>
          </cell>
          <cell r="H12">
            <v>-77543.5</v>
          </cell>
          <cell r="I12">
            <v>0</v>
          </cell>
          <cell r="J12">
            <v>-55584.5</v>
          </cell>
          <cell r="K12">
            <v>-24826.33</v>
          </cell>
          <cell r="L12">
            <v>0</v>
          </cell>
          <cell r="M12">
            <v>0</v>
          </cell>
          <cell r="N12">
            <v>-2035.74</v>
          </cell>
          <cell r="O12">
            <v>-500</v>
          </cell>
          <cell r="P12">
            <v>0</v>
          </cell>
          <cell r="Q12">
            <v>0</v>
          </cell>
          <cell r="R12">
            <v>0</v>
          </cell>
          <cell r="S12">
            <v>0</v>
          </cell>
          <cell r="T12">
            <v>923127.73</v>
          </cell>
          <cell r="U12">
            <v>2108.4</v>
          </cell>
          <cell r="V12">
            <v>526718.81999999995</v>
          </cell>
          <cell r="W12">
            <v>91680.82</v>
          </cell>
          <cell r="X12">
            <v>107920.28</v>
          </cell>
          <cell r="Y12">
            <v>0</v>
          </cell>
          <cell r="Z12">
            <v>46645.72</v>
          </cell>
          <cell r="AA12">
            <v>10945.45</v>
          </cell>
          <cell r="AB12">
            <v>11943</v>
          </cell>
          <cell r="AC12">
            <v>0</v>
          </cell>
          <cell r="AD12">
            <v>0</v>
          </cell>
          <cell r="AE12">
            <v>18106.18</v>
          </cell>
          <cell r="AF12">
            <v>2581.04</v>
          </cell>
          <cell r="AG12">
            <v>0</v>
          </cell>
          <cell r="AH12">
            <v>5290.13</v>
          </cell>
          <cell r="AI12">
            <v>33063.11</v>
          </cell>
          <cell r="AJ12">
            <v>42240</v>
          </cell>
          <cell r="AK12">
            <v>21244.95</v>
          </cell>
          <cell r="AL12">
            <v>80481.73</v>
          </cell>
          <cell r="AM12">
            <v>12800.27</v>
          </cell>
          <cell r="AN12">
            <v>0</v>
          </cell>
          <cell r="AO12">
            <v>9739.86</v>
          </cell>
          <cell r="AP12">
            <v>7866</v>
          </cell>
          <cell r="AQ12">
            <v>80</v>
          </cell>
          <cell r="AR12">
            <v>88491.36</v>
          </cell>
          <cell r="AS12">
            <v>64065.120000000003</v>
          </cell>
          <cell r="AT12">
            <v>6247.5</v>
          </cell>
          <cell r="AU12">
            <v>20256.72</v>
          </cell>
          <cell r="AV12">
            <v>0</v>
          </cell>
          <cell r="AW12">
            <v>1228.92</v>
          </cell>
          <cell r="AX12">
            <v>0</v>
          </cell>
          <cell r="AY12">
            <v>0</v>
          </cell>
          <cell r="AZ12">
            <v>-17022.13</v>
          </cell>
          <cell r="BA12">
            <v>4896.62</v>
          </cell>
          <cell r="BC12">
            <v>1718040.08</v>
          </cell>
          <cell r="BE12">
            <v>8910.6200000000008</v>
          </cell>
          <cell r="BF12">
            <v>0</v>
          </cell>
          <cell r="BG12">
            <v>0</v>
          </cell>
          <cell r="BH12">
            <v>0</v>
          </cell>
          <cell r="BI12">
            <v>0</v>
          </cell>
          <cell r="BJ12">
            <v>0</v>
          </cell>
          <cell r="BK12">
            <v>0</v>
          </cell>
          <cell r="BL12">
            <v>0</v>
          </cell>
          <cell r="BM12">
            <v>0</v>
          </cell>
          <cell r="BN12">
            <v>0</v>
          </cell>
          <cell r="BO12">
            <v>0</v>
          </cell>
          <cell r="BP12">
            <v>0</v>
          </cell>
          <cell r="BR12">
            <v>-12125.510000000002</v>
          </cell>
          <cell r="BS12">
            <v>-12125.510000000002</v>
          </cell>
          <cell r="BU12">
            <v>-14161.250000000002</v>
          </cell>
          <cell r="BV12">
            <v>80481.73</v>
          </cell>
          <cell r="BX12">
            <v>1726950.6999999997</v>
          </cell>
          <cell r="BY12">
            <v>1726950.6999999997</v>
          </cell>
          <cell r="BZ12">
            <v>1718040.08</v>
          </cell>
          <cell r="CB12">
            <v>8910.6199999996461</v>
          </cell>
          <cell r="CF12">
            <v>204230.38000000012</v>
          </cell>
          <cell r="CG12">
            <v>214106.67999999993</v>
          </cell>
          <cell r="CH12">
            <v>30979.06</v>
          </cell>
          <cell r="CI12">
            <v>39889.68</v>
          </cell>
          <cell r="CJ12">
            <v>204227.33271579724</v>
          </cell>
          <cell r="CK12">
            <v>1736827</v>
          </cell>
          <cell r="CL12">
            <v>0</v>
          </cell>
          <cell r="CM12">
            <v>-66326.91</v>
          </cell>
          <cell r="CN12">
            <v>-5397</v>
          </cell>
          <cell r="CP12">
            <v>1814239.66</v>
          </cell>
          <cell r="CQ12">
            <v>0</v>
          </cell>
          <cell r="CS12">
            <v>3687</v>
          </cell>
          <cell r="CT12">
            <v>13600</v>
          </cell>
          <cell r="CU12">
            <v>73856.5</v>
          </cell>
          <cell r="DA12">
            <v>91012.66</v>
          </cell>
          <cell r="DB12">
            <v>1814239.66</v>
          </cell>
          <cell r="DC12">
            <v>0</v>
          </cell>
          <cell r="DD12">
            <v>39866.67</v>
          </cell>
          <cell r="DE12">
            <v>0</v>
          </cell>
          <cell r="DF12">
            <v>104427.5</v>
          </cell>
          <cell r="DG12">
            <v>77543.5</v>
          </cell>
          <cell r="DH12">
            <v>0</v>
          </cell>
          <cell r="DI12">
            <v>0</v>
          </cell>
          <cell r="DJ12">
            <v>55584.5</v>
          </cell>
          <cell r="DK12">
            <v>55584.5</v>
          </cell>
          <cell r="DL12">
            <v>0</v>
          </cell>
          <cell r="DM12">
            <v>24826.33</v>
          </cell>
          <cell r="DN12">
            <v>0</v>
          </cell>
          <cell r="DO12">
            <v>0</v>
          </cell>
          <cell r="DP12">
            <v>14161.25</v>
          </cell>
          <cell r="DQ12">
            <v>500</v>
          </cell>
          <cell r="DR12">
            <v>0</v>
          </cell>
          <cell r="DS12">
            <v>0</v>
          </cell>
          <cell r="DT12">
            <v>0</v>
          </cell>
          <cell r="DU12">
            <v>0</v>
          </cell>
          <cell r="DV12">
            <v>0</v>
          </cell>
          <cell r="DW12">
            <v>3687</v>
          </cell>
          <cell r="DX12">
            <v>13600</v>
          </cell>
          <cell r="DY12">
            <v>73856.5</v>
          </cell>
          <cell r="DZ12">
            <v>19</v>
          </cell>
          <cell r="EA12" t="str">
            <v>EE019</v>
          </cell>
          <cell r="EC12">
            <v>9352068</v>
          </cell>
          <cell r="ED12">
            <v>935</v>
          </cell>
          <cell r="EE12">
            <v>2068</v>
          </cell>
          <cell r="EF12" t="str">
            <v>EE019</v>
          </cell>
          <cell r="EG12" t="str">
            <v>Carlton Colville Primary School</v>
          </cell>
          <cell r="EH12" t="str">
            <v>Not under a federation</v>
          </cell>
          <cell r="EI12" t="str">
            <v/>
          </cell>
          <cell r="EJ12" t="str">
            <v>Not applicable</v>
          </cell>
          <cell r="EK12" t="str">
            <v>Local authority maintained schools</v>
          </cell>
          <cell r="EL12" t="str">
            <v>Mr Benjamin Axon</v>
          </cell>
          <cell r="EM12" t="str">
            <v xml:space="preserve">office@carltoncolvilleprimary.co.uk </v>
          </cell>
          <cell r="EN12" t="str">
            <v>01502572682</v>
          </cell>
          <cell r="EO12">
            <v>20212022</v>
          </cell>
          <cell r="EP12" t="str">
            <v>LEAS</v>
          </cell>
          <cell r="EQ12" t="str">
            <v>Y</v>
          </cell>
          <cell r="EX12" t="str">
            <v>440</v>
          </cell>
          <cell r="EY12">
            <v>204230.38000000012</v>
          </cell>
          <cell r="FA12">
            <v>30979.06</v>
          </cell>
          <cell r="FB12">
            <v>1814239.66</v>
          </cell>
          <cell r="FC12">
            <v>0</v>
          </cell>
          <cell r="FD12">
            <v>39866.67</v>
          </cell>
          <cell r="FE12">
            <v>0</v>
          </cell>
          <cell r="FF12">
            <v>104427.5</v>
          </cell>
          <cell r="FG12">
            <v>0</v>
          </cell>
          <cell r="FH12">
            <v>0</v>
          </cell>
          <cell r="FI12">
            <v>1958533.8299999998</v>
          </cell>
          <cell r="FJ12">
            <v>0</v>
          </cell>
          <cell r="FK12">
            <v>55584.5</v>
          </cell>
          <cell r="FL12">
            <v>24826.33</v>
          </cell>
          <cell r="FM12">
            <v>0</v>
          </cell>
          <cell r="FN12">
            <v>0</v>
          </cell>
          <cell r="FO12">
            <v>14161.25</v>
          </cell>
          <cell r="FP12">
            <v>500</v>
          </cell>
          <cell r="FQ12">
            <v>0</v>
          </cell>
          <cell r="FR12">
            <v>0</v>
          </cell>
          <cell r="FS12">
            <v>0</v>
          </cell>
          <cell r="FT12">
            <v>0</v>
          </cell>
          <cell r="FU12">
            <v>0</v>
          </cell>
          <cell r="FV12">
            <v>3687</v>
          </cell>
          <cell r="FW12">
            <v>13600</v>
          </cell>
          <cell r="FX12">
            <v>73856.5</v>
          </cell>
          <cell r="FY12">
            <v>186215.58000000002</v>
          </cell>
          <cell r="FZ12">
            <v>923127.73</v>
          </cell>
          <cell r="GA12">
            <v>2108.4</v>
          </cell>
          <cell r="GB12">
            <v>526718.81999999995</v>
          </cell>
          <cell r="GC12">
            <v>91680.82</v>
          </cell>
          <cell r="GD12">
            <v>107920.28</v>
          </cell>
          <cell r="GE12">
            <v>0</v>
          </cell>
          <cell r="GF12">
            <v>46645.72</v>
          </cell>
          <cell r="GG12">
            <v>10945.45</v>
          </cell>
          <cell r="GH12">
            <v>11943</v>
          </cell>
          <cell r="GI12">
            <v>0</v>
          </cell>
          <cell r="GJ12">
            <v>0</v>
          </cell>
          <cell r="GK12">
            <v>18106.18</v>
          </cell>
          <cell r="GL12">
            <v>2581.04</v>
          </cell>
          <cell r="GM12">
            <v>0</v>
          </cell>
          <cell r="GN12">
            <v>5290.13</v>
          </cell>
          <cell r="GO12">
            <v>33063.11</v>
          </cell>
          <cell r="GP12">
            <v>42240</v>
          </cell>
          <cell r="GQ12">
            <v>21244.95</v>
          </cell>
          <cell r="GR12">
            <v>80481.73</v>
          </cell>
          <cell r="GS12">
            <v>12800.27</v>
          </cell>
          <cell r="GT12">
            <v>0</v>
          </cell>
          <cell r="GU12">
            <v>9739.86</v>
          </cell>
          <cell r="GV12">
            <v>7866</v>
          </cell>
          <cell r="GW12">
            <v>80</v>
          </cell>
          <cell r="GX12">
            <v>88491.36</v>
          </cell>
          <cell r="GY12">
            <v>64065.120000000003</v>
          </cell>
          <cell r="GZ12">
            <v>6247.5</v>
          </cell>
          <cell r="HA12">
            <v>20256.72</v>
          </cell>
          <cell r="HB12">
            <v>0</v>
          </cell>
          <cell r="HC12">
            <v>0</v>
          </cell>
          <cell r="HD12">
            <v>1228.92</v>
          </cell>
          <cell r="HE12">
            <v>0</v>
          </cell>
          <cell r="HF12">
            <v>0</v>
          </cell>
          <cell r="HG12">
            <v>2134873.1100000003</v>
          </cell>
          <cell r="HI12">
            <v>9876.2999999993481</v>
          </cell>
          <cell r="HM12">
            <v>204230.38000000012</v>
          </cell>
          <cell r="HN12">
            <v>214106.67999999993</v>
          </cell>
          <cell r="HO12">
            <v>-4.6566128730773926E-10</v>
          </cell>
          <cell r="HP12" t="str">
            <v>SURPLUS</v>
          </cell>
          <cell r="HQ12">
            <v>8910.6200000000008</v>
          </cell>
          <cell r="HR12">
            <v>0</v>
          </cell>
          <cell r="HV12">
            <v>0</v>
          </cell>
          <cell r="HW12">
            <v>0</v>
          </cell>
          <cell r="HX12">
            <v>0</v>
          </cell>
          <cell r="HY12">
            <v>76153</v>
          </cell>
          <cell r="HZ12">
            <v>137953.67999999993</v>
          </cell>
          <cell r="IA12">
            <v>39889.68</v>
          </cell>
        </row>
        <row r="13">
          <cell r="B13" t="str">
            <v>EE022</v>
          </cell>
          <cell r="C13">
            <v>-55781.16</v>
          </cell>
          <cell r="D13">
            <v>0</v>
          </cell>
          <cell r="E13">
            <v>-26240.34</v>
          </cell>
          <cell r="F13">
            <v>0</v>
          </cell>
          <cell r="G13">
            <v>-31350</v>
          </cell>
          <cell r="H13">
            <v>-31818.77</v>
          </cell>
          <cell r="I13">
            <v>-1929.58</v>
          </cell>
          <cell r="J13">
            <v>-13365.93</v>
          </cell>
          <cell r="K13">
            <v>-4683.2</v>
          </cell>
          <cell r="L13">
            <v>0</v>
          </cell>
          <cell r="M13">
            <v>-2327</v>
          </cell>
          <cell r="N13">
            <v>-2921.52</v>
          </cell>
          <cell r="O13">
            <v>-26.3</v>
          </cell>
          <cell r="P13">
            <v>0</v>
          </cell>
          <cell r="Q13">
            <v>0</v>
          </cell>
          <cell r="R13">
            <v>0</v>
          </cell>
          <cell r="S13">
            <v>0</v>
          </cell>
          <cell r="T13">
            <v>283312.45</v>
          </cell>
          <cell r="U13">
            <v>2624.39</v>
          </cell>
          <cell r="V13">
            <v>151559.01</v>
          </cell>
          <cell r="W13">
            <v>0</v>
          </cell>
          <cell r="X13">
            <v>62595.89</v>
          </cell>
          <cell r="Y13">
            <v>0</v>
          </cell>
          <cell r="Z13">
            <v>19851.490000000002</v>
          </cell>
          <cell r="AA13">
            <v>697.62</v>
          </cell>
          <cell r="AB13">
            <v>6187.02</v>
          </cell>
          <cell r="AC13">
            <v>1135.25</v>
          </cell>
          <cell r="AD13">
            <v>0</v>
          </cell>
          <cell r="AE13">
            <v>18656.41</v>
          </cell>
          <cell r="AF13">
            <v>0</v>
          </cell>
          <cell r="AG13">
            <v>22229.64</v>
          </cell>
          <cell r="AH13">
            <v>1940.01</v>
          </cell>
          <cell r="AI13">
            <v>7335.51</v>
          </cell>
          <cell r="AJ13">
            <v>1996.8</v>
          </cell>
          <cell r="AK13">
            <v>3021.41</v>
          </cell>
          <cell r="AL13">
            <v>21760.87</v>
          </cell>
          <cell r="AM13">
            <v>1842.26</v>
          </cell>
          <cell r="AN13">
            <v>0</v>
          </cell>
          <cell r="AO13">
            <v>4110.2299999999996</v>
          </cell>
          <cell r="AP13">
            <v>2109</v>
          </cell>
          <cell r="AQ13">
            <v>1818.98</v>
          </cell>
          <cell r="AR13">
            <v>21032.91</v>
          </cell>
          <cell r="AS13">
            <v>0</v>
          </cell>
          <cell r="AT13">
            <v>4138.45</v>
          </cell>
          <cell r="AU13">
            <v>9878.01</v>
          </cell>
          <cell r="AV13">
            <v>0</v>
          </cell>
          <cell r="AW13">
            <v>11197.17</v>
          </cell>
          <cell r="AX13">
            <v>0</v>
          </cell>
          <cell r="AY13">
            <v>0</v>
          </cell>
          <cell r="AZ13">
            <v>-4910.45</v>
          </cell>
          <cell r="BA13">
            <v>5310.99</v>
          </cell>
          <cell r="BC13">
            <v>490987.51999999979</v>
          </cell>
          <cell r="BE13">
            <v>0</v>
          </cell>
          <cell r="BF13">
            <v>0</v>
          </cell>
          <cell r="BG13">
            <v>0</v>
          </cell>
          <cell r="BH13">
            <v>0</v>
          </cell>
          <cell r="BI13">
            <v>0</v>
          </cell>
          <cell r="BJ13">
            <v>0</v>
          </cell>
          <cell r="BK13">
            <v>0</v>
          </cell>
          <cell r="BL13">
            <v>0</v>
          </cell>
          <cell r="BM13">
            <v>0</v>
          </cell>
          <cell r="BN13">
            <v>0</v>
          </cell>
          <cell r="BO13">
            <v>0</v>
          </cell>
          <cell r="BP13">
            <v>0</v>
          </cell>
          <cell r="BR13">
            <v>400.53999999999996</v>
          </cell>
          <cell r="BT13">
            <v>400.53999999999996</v>
          </cell>
          <cell r="BU13">
            <v>-2921.52</v>
          </cell>
          <cell r="BV13">
            <v>22161.41</v>
          </cell>
          <cell r="BX13">
            <v>490987.52000000019</v>
          </cell>
          <cell r="BY13">
            <v>490987.52000000019</v>
          </cell>
          <cell r="BZ13">
            <v>490987.51999999979</v>
          </cell>
          <cell r="CB13">
            <v>0</v>
          </cell>
          <cell r="CF13">
            <v>135622.91999999969</v>
          </cell>
          <cell r="CG13">
            <v>137712.39999999991</v>
          </cell>
          <cell r="CH13">
            <v>47.769999999999982</v>
          </cell>
          <cell r="CI13">
            <v>47.769999999999982</v>
          </cell>
          <cell r="CJ13">
            <v>135620.33978723385</v>
          </cell>
          <cell r="CK13">
            <v>493077</v>
          </cell>
          <cell r="CL13">
            <v>0</v>
          </cell>
          <cell r="CM13">
            <v>-46285.659999999996</v>
          </cell>
          <cell r="CN13">
            <v>-3418</v>
          </cell>
          <cell r="CP13">
            <v>545398.16</v>
          </cell>
          <cell r="CQ13">
            <v>2219.77</v>
          </cell>
          <cell r="CS13">
            <v>0</v>
          </cell>
          <cell r="CT13">
            <v>3460</v>
          </cell>
          <cell r="CU13">
            <v>29599</v>
          </cell>
          <cell r="DA13">
            <v>55781.16</v>
          </cell>
          <cell r="DB13">
            <v>545398.16</v>
          </cell>
          <cell r="DC13">
            <v>0</v>
          </cell>
          <cell r="DD13">
            <v>26240.34</v>
          </cell>
          <cell r="DE13">
            <v>0</v>
          </cell>
          <cell r="DF13">
            <v>31350</v>
          </cell>
          <cell r="DG13">
            <v>31818.77</v>
          </cell>
          <cell r="DH13">
            <v>2219.77</v>
          </cell>
          <cell r="DI13">
            <v>1929.58</v>
          </cell>
          <cell r="DJ13">
            <v>13365.93</v>
          </cell>
          <cell r="DK13">
            <v>13365.93</v>
          </cell>
          <cell r="DL13">
            <v>0</v>
          </cell>
          <cell r="DM13">
            <v>4683.2</v>
          </cell>
          <cell r="DN13">
            <v>0</v>
          </cell>
          <cell r="DO13">
            <v>2327</v>
          </cell>
          <cell r="DP13">
            <v>2921.52</v>
          </cell>
          <cell r="DQ13">
            <v>26.3</v>
          </cell>
          <cell r="DR13">
            <v>0</v>
          </cell>
          <cell r="DS13">
            <v>0</v>
          </cell>
          <cell r="DT13">
            <v>0</v>
          </cell>
          <cell r="DU13">
            <v>0</v>
          </cell>
          <cell r="DV13">
            <v>0</v>
          </cell>
          <cell r="DW13">
            <v>0</v>
          </cell>
          <cell r="DX13">
            <v>3460</v>
          </cell>
          <cell r="DY13">
            <v>29599</v>
          </cell>
          <cell r="DZ13">
            <v>22</v>
          </cell>
          <cell r="EA13" t="str">
            <v>EE022</v>
          </cell>
          <cell r="EC13">
            <v>9353083</v>
          </cell>
          <cell r="ED13">
            <v>935</v>
          </cell>
          <cell r="EE13">
            <v>3083</v>
          </cell>
          <cell r="EF13" t="str">
            <v>EE022</v>
          </cell>
          <cell r="EG13" t="str">
            <v>Corton Church of England Voluntary Aided Primary School</v>
          </cell>
          <cell r="EH13" t="str">
            <v>Not under a federation</v>
          </cell>
          <cell r="EI13" t="str">
            <v/>
          </cell>
          <cell r="EJ13" t="str">
            <v>Diocese of Norwich</v>
          </cell>
          <cell r="EK13" t="str">
            <v>Local authority maintained schools</v>
          </cell>
          <cell r="EL13" t="str">
            <v>Mrs Nicola Rowland</v>
          </cell>
          <cell r="EM13" t="str">
            <v>office@corton.suffolk.sch.uk</v>
          </cell>
          <cell r="EN13" t="str">
            <v>01502730596</v>
          </cell>
          <cell r="EO13">
            <v>20212022</v>
          </cell>
          <cell r="EP13" t="str">
            <v>LEAS</v>
          </cell>
          <cell r="EQ13" t="str">
            <v>Y</v>
          </cell>
          <cell r="EX13" t="str">
            <v>122</v>
          </cell>
          <cell r="EY13">
            <v>135622.91999999969</v>
          </cell>
          <cell r="FA13">
            <v>47.769999999999982</v>
          </cell>
          <cell r="FB13">
            <v>545398.16</v>
          </cell>
          <cell r="FC13">
            <v>0</v>
          </cell>
          <cell r="FD13">
            <v>26240.34</v>
          </cell>
          <cell r="FE13">
            <v>0</v>
          </cell>
          <cell r="FF13">
            <v>31350</v>
          </cell>
          <cell r="FG13">
            <v>2219.77</v>
          </cell>
          <cell r="FH13">
            <v>1929.58</v>
          </cell>
          <cell r="FI13">
            <v>607137.85</v>
          </cell>
          <cell r="FJ13">
            <v>0</v>
          </cell>
          <cell r="FK13">
            <v>13365.93</v>
          </cell>
          <cell r="FL13">
            <v>4683.2</v>
          </cell>
          <cell r="FM13">
            <v>0</v>
          </cell>
          <cell r="FN13">
            <v>2327</v>
          </cell>
          <cell r="FO13">
            <v>2921.52</v>
          </cell>
          <cell r="FP13">
            <v>26.3</v>
          </cell>
          <cell r="FQ13">
            <v>0</v>
          </cell>
          <cell r="FR13">
            <v>0</v>
          </cell>
          <cell r="FS13">
            <v>0</v>
          </cell>
          <cell r="FT13">
            <v>0</v>
          </cell>
          <cell r="FU13">
            <v>0</v>
          </cell>
          <cell r="FV13">
            <v>0</v>
          </cell>
          <cell r="FW13">
            <v>3460</v>
          </cell>
          <cell r="FX13">
            <v>29599</v>
          </cell>
          <cell r="FY13">
            <v>56382.95</v>
          </cell>
          <cell r="FZ13">
            <v>283312.45</v>
          </cell>
          <cell r="GA13">
            <v>2624.39</v>
          </cell>
          <cell r="GB13">
            <v>151559.01</v>
          </cell>
          <cell r="GC13">
            <v>0</v>
          </cell>
          <cell r="GD13">
            <v>62595.89</v>
          </cell>
          <cell r="GE13">
            <v>0</v>
          </cell>
          <cell r="GF13">
            <v>19851.490000000002</v>
          </cell>
          <cell r="GG13">
            <v>697.62</v>
          </cell>
          <cell r="GH13">
            <v>6187.02</v>
          </cell>
          <cell r="GI13">
            <v>1135.25</v>
          </cell>
          <cell r="GJ13">
            <v>0</v>
          </cell>
          <cell r="GK13">
            <v>18656.41</v>
          </cell>
          <cell r="GL13">
            <v>0</v>
          </cell>
          <cell r="GM13">
            <v>22229.64</v>
          </cell>
          <cell r="GN13">
            <v>1940.01</v>
          </cell>
          <cell r="GO13">
            <v>7335.51</v>
          </cell>
          <cell r="GP13">
            <v>1996.8</v>
          </cell>
          <cell r="GQ13">
            <v>3021.41</v>
          </cell>
          <cell r="GR13">
            <v>22161.41</v>
          </cell>
          <cell r="GS13">
            <v>1842.26</v>
          </cell>
          <cell r="GT13">
            <v>0</v>
          </cell>
          <cell r="GU13">
            <v>4110.2299999999996</v>
          </cell>
          <cell r="GV13">
            <v>2109</v>
          </cell>
          <cell r="GW13">
            <v>1818.98</v>
          </cell>
          <cell r="GX13">
            <v>21032.91</v>
          </cell>
          <cell r="GY13">
            <v>0</v>
          </cell>
          <cell r="GZ13">
            <v>4138.45</v>
          </cell>
          <cell r="HA13">
            <v>9878.01</v>
          </cell>
          <cell r="HB13">
            <v>0</v>
          </cell>
          <cell r="HC13">
            <v>0</v>
          </cell>
          <cell r="HD13">
            <v>11197.17</v>
          </cell>
          <cell r="HE13">
            <v>0</v>
          </cell>
          <cell r="HF13">
            <v>0</v>
          </cell>
          <cell r="HG13">
            <v>661431.32000000018</v>
          </cell>
          <cell r="HI13">
            <v>2089.4799999997485</v>
          </cell>
          <cell r="HM13">
            <v>135622.91999999969</v>
          </cell>
          <cell r="HN13">
            <v>137712.39999999991</v>
          </cell>
          <cell r="HO13">
            <v>-4.6566128730773926E-10</v>
          </cell>
          <cell r="HP13" t="str">
            <v>SURPLUS</v>
          </cell>
          <cell r="HQ13">
            <v>0</v>
          </cell>
          <cell r="HR13">
            <v>0</v>
          </cell>
          <cell r="HV13">
            <v>0</v>
          </cell>
          <cell r="HW13">
            <v>0</v>
          </cell>
          <cell r="HX13">
            <v>0</v>
          </cell>
          <cell r="HY13">
            <v>137712.4</v>
          </cell>
          <cell r="HZ13">
            <v>0</v>
          </cell>
          <cell r="IA13">
            <v>47.769999999999982</v>
          </cell>
        </row>
        <row r="14">
          <cell r="B14" t="str">
            <v>EE025</v>
          </cell>
          <cell r="C14">
            <v>-44554.36</v>
          </cell>
          <cell r="D14">
            <v>0</v>
          </cell>
          <cell r="E14">
            <v>-42239.67</v>
          </cell>
          <cell r="F14">
            <v>0</v>
          </cell>
          <cell r="G14">
            <v>-42440</v>
          </cell>
          <cell r="H14">
            <v>-49269.33</v>
          </cell>
          <cell r="I14">
            <v>-6880</v>
          </cell>
          <cell r="J14">
            <v>-20292.39</v>
          </cell>
          <cell r="K14">
            <v>-17427.25</v>
          </cell>
          <cell r="L14">
            <v>0</v>
          </cell>
          <cell r="M14">
            <v>0</v>
          </cell>
          <cell r="N14">
            <v>-1135.3499999999999</v>
          </cell>
          <cell r="O14">
            <v>-260</v>
          </cell>
          <cell r="P14">
            <v>0</v>
          </cell>
          <cell r="Q14">
            <v>0</v>
          </cell>
          <cell r="R14">
            <v>0</v>
          </cell>
          <cell r="S14">
            <v>0</v>
          </cell>
          <cell r="T14">
            <v>463888.24</v>
          </cell>
          <cell r="U14">
            <v>6596.86</v>
          </cell>
          <cell r="V14">
            <v>173685.63</v>
          </cell>
          <cell r="W14">
            <v>5622.11</v>
          </cell>
          <cell r="X14">
            <v>56352.43</v>
          </cell>
          <cell r="Y14">
            <v>0</v>
          </cell>
          <cell r="Z14">
            <v>0</v>
          </cell>
          <cell r="AA14">
            <v>507.36</v>
          </cell>
          <cell r="AB14">
            <v>2797.9</v>
          </cell>
          <cell r="AC14">
            <v>937.25</v>
          </cell>
          <cell r="AD14">
            <v>0</v>
          </cell>
          <cell r="AE14">
            <v>10163.540000000001</v>
          </cell>
          <cell r="AF14">
            <v>4783.92</v>
          </cell>
          <cell r="AG14">
            <v>19545</v>
          </cell>
          <cell r="AH14">
            <v>4799.47</v>
          </cell>
          <cell r="AI14">
            <v>21348.61</v>
          </cell>
          <cell r="AJ14">
            <v>4531.2</v>
          </cell>
          <cell r="AK14">
            <v>6944.03</v>
          </cell>
          <cell r="AL14">
            <v>14919.21</v>
          </cell>
          <cell r="AM14">
            <v>7898.57</v>
          </cell>
          <cell r="AN14">
            <v>0</v>
          </cell>
          <cell r="AO14">
            <v>10537.17</v>
          </cell>
          <cell r="AP14">
            <v>3097</v>
          </cell>
          <cell r="AQ14">
            <v>80</v>
          </cell>
          <cell r="AR14">
            <v>54011.1</v>
          </cell>
          <cell r="AS14">
            <v>0</v>
          </cell>
          <cell r="AT14">
            <v>2486.65</v>
          </cell>
          <cell r="AU14">
            <v>19226.36</v>
          </cell>
          <cell r="AV14">
            <v>0</v>
          </cell>
          <cell r="AW14">
            <v>2258.2199999999998</v>
          </cell>
          <cell r="AX14">
            <v>0</v>
          </cell>
          <cell r="AY14">
            <v>0</v>
          </cell>
          <cell r="AZ14">
            <v>-7575</v>
          </cell>
          <cell r="BA14">
            <v>3021.09</v>
          </cell>
          <cell r="BC14">
            <v>667965.56999999995</v>
          </cell>
          <cell r="BE14">
            <v>0</v>
          </cell>
          <cell r="BF14">
            <v>0</v>
          </cell>
          <cell r="BG14">
            <v>0</v>
          </cell>
          <cell r="BH14">
            <v>0</v>
          </cell>
          <cell r="BI14">
            <v>0</v>
          </cell>
          <cell r="BJ14">
            <v>0</v>
          </cell>
          <cell r="BK14">
            <v>0</v>
          </cell>
          <cell r="BL14">
            <v>0</v>
          </cell>
          <cell r="BM14">
            <v>0</v>
          </cell>
          <cell r="BN14">
            <v>0</v>
          </cell>
          <cell r="BO14">
            <v>0</v>
          </cell>
          <cell r="BP14">
            <v>0</v>
          </cell>
          <cell r="BR14">
            <v>-4553.91</v>
          </cell>
          <cell r="BS14">
            <v>-4553.91</v>
          </cell>
          <cell r="BU14">
            <v>-5689.26</v>
          </cell>
          <cell r="BV14">
            <v>14919.21</v>
          </cell>
          <cell r="BX14">
            <v>667965.56999999995</v>
          </cell>
          <cell r="BY14">
            <v>667965.56999999995</v>
          </cell>
          <cell r="BZ14">
            <v>667965.56999999995</v>
          </cell>
          <cell r="CB14">
            <v>0</v>
          </cell>
          <cell r="CF14">
            <v>66553.349999999627</v>
          </cell>
          <cell r="CG14">
            <v>133075.77999999968</v>
          </cell>
          <cell r="CH14">
            <v>22836.76</v>
          </cell>
          <cell r="CI14">
            <v>27148.36</v>
          </cell>
          <cell r="CJ14">
            <v>66555.677996948594</v>
          </cell>
          <cell r="CK14">
            <v>734488</v>
          </cell>
          <cell r="CL14">
            <v>0</v>
          </cell>
          <cell r="CM14">
            <v>-34434.480000000003</v>
          </cell>
          <cell r="CN14">
            <v>-2518</v>
          </cell>
          <cell r="CP14">
            <v>773212.36</v>
          </cell>
          <cell r="CQ14">
            <v>1600</v>
          </cell>
          <cell r="CS14">
            <v>0</v>
          </cell>
          <cell r="CT14">
            <v>5830</v>
          </cell>
          <cell r="CU14">
            <v>47669.33</v>
          </cell>
          <cell r="DA14">
            <v>44554.36</v>
          </cell>
          <cell r="DB14">
            <v>773212.36</v>
          </cell>
          <cell r="DC14">
            <v>0</v>
          </cell>
          <cell r="DD14">
            <v>42239.67</v>
          </cell>
          <cell r="DE14">
            <v>0</v>
          </cell>
          <cell r="DF14">
            <v>42440</v>
          </cell>
          <cell r="DG14">
            <v>49269.33</v>
          </cell>
          <cell r="DH14">
            <v>1600</v>
          </cell>
          <cell r="DI14">
            <v>6880</v>
          </cell>
          <cell r="DJ14">
            <v>20292.39</v>
          </cell>
          <cell r="DK14">
            <v>10818.39</v>
          </cell>
          <cell r="DL14">
            <v>9474</v>
          </cell>
          <cell r="DM14">
            <v>17427.25</v>
          </cell>
          <cell r="DN14">
            <v>0</v>
          </cell>
          <cell r="DO14">
            <v>0</v>
          </cell>
          <cell r="DP14">
            <v>5689.26</v>
          </cell>
          <cell r="DQ14">
            <v>260</v>
          </cell>
          <cell r="DR14">
            <v>0</v>
          </cell>
          <cell r="DS14">
            <v>0</v>
          </cell>
          <cell r="DT14">
            <v>0</v>
          </cell>
          <cell r="DU14">
            <v>0</v>
          </cell>
          <cell r="DV14">
            <v>0</v>
          </cell>
          <cell r="DW14">
            <v>0</v>
          </cell>
          <cell r="DX14">
            <v>5830</v>
          </cell>
          <cell r="DY14">
            <v>47669.33</v>
          </cell>
          <cell r="DZ14">
            <v>25</v>
          </cell>
          <cell r="EA14" t="str">
            <v>EE025</v>
          </cell>
          <cell r="EC14">
            <v>9353329</v>
          </cell>
          <cell r="ED14">
            <v>935</v>
          </cell>
          <cell r="EE14">
            <v>3329</v>
          </cell>
          <cell r="EF14" t="str">
            <v>EE025</v>
          </cell>
          <cell r="EG14" t="str">
            <v>Sir Robert Hitcham Church of England Voluntary Aided School</v>
          </cell>
          <cell r="EH14" t="str">
            <v>Not under a federation</v>
          </cell>
          <cell r="EI14" t="str">
            <v/>
          </cell>
          <cell r="EJ14" t="str">
            <v>Diocese of St Edmundsbury and Ipswich</v>
          </cell>
          <cell r="EK14" t="str">
            <v>Local authority maintained schools</v>
          </cell>
          <cell r="EL14" t="str">
            <v>Mrs Laura Dumolo</v>
          </cell>
          <cell r="EM14" t="str">
            <v>admin@sirroberthitcham.suffolk.sch.uk</v>
          </cell>
          <cell r="EN14" t="str">
            <v>01728860201</v>
          </cell>
          <cell r="EO14">
            <v>20212022</v>
          </cell>
          <cell r="EP14" t="str">
            <v>LEAS</v>
          </cell>
          <cell r="EQ14" t="str">
            <v>Y</v>
          </cell>
          <cell r="EX14" t="str">
            <v>181</v>
          </cell>
          <cell r="EY14">
            <v>66553.349999999627</v>
          </cell>
          <cell r="FA14">
            <v>22836.76</v>
          </cell>
          <cell r="FB14">
            <v>773212.36</v>
          </cell>
          <cell r="FC14">
            <v>0</v>
          </cell>
          <cell r="FD14">
            <v>42239.67</v>
          </cell>
          <cell r="FE14">
            <v>0</v>
          </cell>
          <cell r="FF14">
            <v>42440</v>
          </cell>
          <cell r="FG14">
            <v>1600</v>
          </cell>
          <cell r="FH14">
            <v>6880</v>
          </cell>
          <cell r="FI14">
            <v>866372.03</v>
          </cell>
          <cell r="FJ14">
            <v>9474</v>
          </cell>
          <cell r="FK14">
            <v>10818.39</v>
          </cell>
          <cell r="FL14">
            <v>17427.25</v>
          </cell>
          <cell r="FM14">
            <v>0</v>
          </cell>
          <cell r="FN14">
            <v>0</v>
          </cell>
          <cell r="FO14">
            <v>5689.26</v>
          </cell>
          <cell r="FP14">
            <v>260</v>
          </cell>
          <cell r="FQ14">
            <v>0</v>
          </cell>
          <cell r="FR14">
            <v>0</v>
          </cell>
          <cell r="FS14">
            <v>0</v>
          </cell>
          <cell r="FT14">
            <v>0</v>
          </cell>
          <cell r="FU14">
            <v>0</v>
          </cell>
          <cell r="FV14">
            <v>0</v>
          </cell>
          <cell r="FW14">
            <v>5830</v>
          </cell>
          <cell r="FX14">
            <v>47669.33</v>
          </cell>
          <cell r="FY14">
            <v>97168.23000000001</v>
          </cell>
          <cell r="FZ14">
            <v>463888.24</v>
          </cell>
          <cell r="GA14">
            <v>6596.86</v>
          </cell>
          <cell r="GB14">
            <v>173685.63</v>
          </cell>
          <cell r="GC14">
            <v>5622.11</v>
          </cell>
          <cell r="GD14">
            <v>56352.43</v>
          </cell>
          <cell r="GE14">
            <v>0</v>
          </cell>
          <cell r="GF14">
            <v>0</v>
          </cell>
          <cell r="GG14">
            <v>507.36</v>
          </cell>
          <cell r="GH14">
            <v>2797.9</v>
          </cell>
          <cell r="GI14">
            <v>937.25</v>
          </cell>
          <cell r="GJ14">
            <v>0</v>
          </cell>
          <cell r="GK14">
            <v>10163.540000000001</v>
          </cell>
          <cell r="GL14">
            <v>4783.92</v>
          </cell>
          <cell r="GM14">
            <v>19545</v>
          </cell>
          <cell r="GN14">
            <v>4799.47</v>
          </cell>
          <cell r="GO14">
            <v>21348.61</v>
          </cell>
          <cell r="GP14">
            <v>4531.2</v>
          </cell>
          <cell r="GQ14">
            <v>6944.03</v>
          </cell>
          <cell r="GR14">
            <v>14919.21</v>
          </cell>
          <cell r="GS14">
            <v>7898.57</v>
          </cell>
          <cell r="GT14">
            <v>0</v>
          </cell>
          <cell r="GU14">
            <v>10537.17</v>
          </cell>
          <cell r="GV14">
            <v>3097</v>
          </cell>
          <cell r="GW14">
            <v>80</v>
          </cell>
          <cell r="GX14">
            <v>54011.1</v>
          </cell>
          <cell r="GY14">
            <v>0</v>
          </cell>
          <cell r="GZ14">
            <v>2486.65</v>
          </cell>
          <cell r="HA14">
            <v>19226.36</v>
          </cell>
          <cell r="HB14">
            <v>0</v>
          </cell>
          <cell r="HC14">
            <v>0</v>
          </cell>
          <cell r="HD14">
            <v>2258.2199999999998</v>
          </cell>
          <cell r="HE14">
            <v>0</v>
          </cell>
          <cell r="HF14">
            <v>0</v>
          </cell>
          <cell r="HG14">
            <v>897017.83</v>
          </cell>
          <cell r="HI14">
            <v>66522.430000000051</v>
          </cell>
          <cell r="HM14">
            <v>66553.349999999627</v>
          </cell>
          <cell r="HN14">
            <v>133075.77999999968</v>
          </cell>
          <cell r="HO14">
            <v>0</v>
          </cell>
          <cell r="HP14" t="str">
            <v>SURPLUS</v>
          </cell>
          <cell r="HQ14">
            <v>7251.6</v>
          </cell>
          <cell r="HR14">
            <v>0</v>
          </cell>
          <cell r="HV14">
            <v>2940</v>
          </cell>
          <cell r="HW14">
            <v>0</v>
          </cell>
          <cell r="HX14">
            <v>0</v>
          </cell>
          <cell r="HZ14">
            <v>133075.77999999968</v>
          </cell>
          <cell r="IA14">
            <v>27148.36</v>
          </cell>
        </row>
        <row r="15">
          <cell r="B15" t="str">
            <v>EE029</v>
          </cell>
          <cell r="C15">
            <v>-2350.62</v>
          </cell>
          <cell r="D15">
            <v>0</v>
          </cell>
          <cell r="E15">
            <v>-6599.99</v>
          </cell>
          <cell r="F15">
            <v>0</v>
          </cell>
          <cell r="G15">
            <v>-13705</v>
          </cell>
          <cell r="H15">
            <v>-24074.67</v>
          </cell>
          <cell r="I15">
            <v>0</v>
          </cell>
          <cell r="J15">
            <v>-426.68</v>
          </cell>
          <cell r="K15">
            <v>-8440.8700000000008</v>
          </cell>
          <cell r="L15">
            <v>-6368.4</v>
          </cell>
          <cell r="M15">
            <v>0</v>
          </cell>
          <cell r="N15">
            <v>-1793.25</v>
          </cell>
          <cell r="O15">
            <v>-1300</v>
          </cell>
          <cell r="P15">
            <v>0</v>
          </cell>
          <cell r="Q15">
            <v>0</v>
          </cell>
          <cell r="R15">
            <v>0</v>
          </cell>
          <cell r="S15">
            <v>0</v>
          </cell>
          <cell r="T15">
            <v>162245.79999999999</v>
          </cell>
          <cell r="U15">
            <v>27383.96</v>
          </cell>
          <cell r="V15">
            <v>76471.899999999994</v>
          </cell>
          <cell r="W15">
            <v>10204.040000000001</v>
          </cell>
          <cell r="X15">
            <v>23793.66</v>
          </cell>
          <cell r="Y15">
            <v>0</v>
          </cell>
          <cell r="Z15">
            <v>5634.19</v>
          </cell>
          <cell r="AA15">
            <v>2852.86</v>
          </cell>
          <cell r="AB15">
            <v>2326</v>
          </cell>
          <cell r="AC15">
            <v>1450.02</v>
          </cell>
          <cell r="AD15">
            <v>0</v>
          </cell>
          <cell r="AE15">
            <v>13627.14</v>
          </cell>
          <cell r="AF15">
            <v>3008.56</v>
          </cell>
          <cell r="AG15">
            <v>983.51</v>
          </cell>
          <cell r="AH15">
            <v>1755.82</v>
          </cell>
          <cell r="AI15">
            <v>8009.38</v>
          </cell>
          <cell r="AJ15">
            <v>8358.25</v>
          </cell>
          <cell r="AK15">
            <v>3989.85</v>
          </cell>
          <cell r="AL15">
            <v>10632.19</v>
          </cell>
          <cell r="AM15">
            <v>4989.2</v>
          </cell>
          <cell r="AN15">
            <v>0</v>
          </cell>
          <cell r="AO15">
            <v>6237.65</v>
          </cell>
          <cell r="AP15">
            <v>1045</v>
          </cell>
          <cell r="AQ15">
            <v>700</v>
          </cell>
          <cell r="AR15">
            <v>29469.1</v>
          </cell>
          <cell r="AS15">
            <v>7756.87</v>
          </cell>
          <cell r="AT15">
            <v>4523.75</v>
          </cell>
          <cell r="AU15">
            <v>9634.5499999999993</v>
          </cell>
          <cell r="AV15">
            <v>0</v>
          </cell>
          <cell r="AW15">
            <v>798.33</v>
          </cell>
          <cell r="AX15">
            <v>0</v>
          </cell>
          <cell r="AY15">
            <v>0</v>
          </cell>
          <cell r="AZ15">
            <v>-700.35</v>
          </cell>
          <cell r="BA15">
            <v>326.14999999999998</v>
          </cell>
          <cell r="BC15">
            <v>363194.27000000014</v>
          </cell>
          <cell r="BE15">
            <v>4646.88</v>
          </cell>
          <cell r="BF15">
            <v>0</v>
          </cell>
          <cell r="BG15">
            <v>0</v>
          </cell>
          <cell r="BH15">
            <v>0</v>
          </cell>
          <cell r="BI15">
            <v>0</v>
          </cell>
          <cell r="BJ15">
            <v>2028.23</v>
          </cell>
          <cell r="BK15">
            <v>0</v>
          </cell>
          <cell r="BL15">
            <v>2028.23</v>
          </cell>
          <cell r="BM15">
            <v>3365.02</v>
          </cell>
          <cell r="BN15">
            <v>0</v>
          </cell>
          <cell r="BO15">
            <v>3365.02</v>
          </cell>
          <cell r="BP15">
            <v>5393.25</v>
          </cell>
          <cell r="BR15">
            <v>-374.20000000000005</v>
          </cell>
          <cell r="BS15">
            <v>-374.20000000000005</v>
          </cell>
          <cell r="BU15">
            <v>-2167.4499999999998</v>
          </cell>
          <cell r="BV15">
            <v>10632.19</v>
          </cell>
          <cell r="BX15">
            <v>362447.89999999997</v>
          </cell>
          <cell r="BY15">
            <v>367841.14999999997</v>
          </cell>
          <cell r="BZ15">
            <v>363194.27000000014</v>
          </cell>
          <cell r="CB15">
            <v>4646.87999999983</v>
          </cell>
          <cell r="CF15">
            <v>78448.160000000149</v>
          </cell>
          <cell r="CG15">
            <v>78245.260000000009</v>
          </cell>
          <cell r="CH15">
            <v>19907.25</v>
          </cell>
          <cell r="CI15">
            <v>19160.88</v>
          </cell>
          <cell r="CJ15">
            <v>78450.511094621441</v>
          </cell>
          <cell r="CK15">
            <v>362245</v>
          </cell>
          <cell r="CL15">
            <v>0</v>
          </cell>
          <cell r="CM15">
            <v>0</v>
          </cell>
          <cell r="CN15">
            <v>0</v>
          </cell>
          <cell r="CP15">
            <v>362835.62</v>
          </cell>
          <cell r="CQ15">
            <v>0</v>
          </cell>
          <cell r="CS15">
            <v>0</v>
          </cell>
          <cell r="CT15">
            <v>1760</v>
          </cell>
          <cell r="CU15">
            <v>24074.67</v>
          </cell>
          <cell r="DA15">
            <v>2350.62</v>
          </cell>
          <cell r="DB15">
            <v>362835.62</v>
          </cell>
          <cell r="DC15">
            <v>0</v>
          </cell>
          <cell r="DD15">
            <v>6599.99</v>
          </cell>
          <cell r="DE15">
            <v>0</v>
          </cell>
          <cell r="DF15">
            <v>13705</v>
          </cell>
          <cell r="DG15">
            <v>24074.67</v>
          </cell>
          <cell r="DH15">
            <v>0</v>
          </cell>
          <cell r="DI15">
            <v>0</v>
          </cell>
          <cell r="DJ15">
            <v>426.68</v>
          </cell>
          <cell r="DK15">
            <v>406.68</v>
          </cell>
          <cell r="DL15">
            <v>20</v>
          </cell>
          <cell r="DM15">
            <v>8440.8700000000008</v>
          </cell>
          <cell r="DN15">
            <v>6368.4</v>
          </cell>
          <cell r="DO15">
            <v>0</v>
          </cell>
          <cell r="DP15">
            <v>2167.4499999999998</v>
          </cell>
          <cell r="DQ15">
            <v>1300</v>
          </cell>
          <cell r="DR15">
            <v>0</v>
          </cell>
          <cell r="DS15">
            <v>0</v>
          </cell>
          <cell r="DT15">
            <v>0</v>
          </cell>
          <cell r="DU15">
            <v>0</v>
          </cell>
          <cell r="DV15">
            <v>0</v>
          </cell>
          <cell r="DW15">
            <v>0</v>
          </cell>
          <cell r="DX15">
            <v>1760</v>
          </cell>
          <cell r="DY15">
            <v>24074.67</v>
          </cell>
          <cell r="DZ15">
            <v>29</v>
          </cell>
          <cell r="EA15" t="str">
            <v>EE029</v>
          </cell>
          <cell r="EC15">
            <v>9352072</v>
          </cell>
          <cell r="ED15">
            <v>935</v>
          </cell>
          <cell r="EE15">
            <v>2072</v>
          </cell>
          <cell r="EF15" t="str">
            <v>EE029</v>
          </cell>
          <cell r="EG15" t="str">
            <v>Earl Soham Community Primary School</v>
          </cell>
          <cell r="EH15" t="str">
            <v>Not under a federation</v>
          </cell>
          <cell r="EI15" t="str">
            <v/>
          </cell>
          <cell r="EJ15" t="str">
            <v>Not applicable</v>
          </cell>
          <cell r="EK15" t="str">
            <v>Local authority maintained schools</v>
          </cell>
          <cell r="EL15" t="str">
            <v>Mrs Jen Carlyle</v>
          </cell>
          <cell r="EM15" t="str">
            <v>ad.earlsoham.p@talk21.com</v>
          </cell>
          <cell r="EN15" t="str">
            <v>01728685359</v>
          </cell>
          <cell r="EO15">
            <v>20212022</v>
          </cell>
          <cell r="EP15" t="str">
            <v>LEAS</v>
          </cell>
          <cell r="EQ15" t="str">
            <v>Y</v>
          </cell>
          <cell r="EX15" t="str">
            <v>55</v>
          </cell>
          <cell r="EY15">
            <v>78448.160000000149</v>
          </cell>
          <cell r="FA15">
            <v>19907.25</v>
          </cell>
          <cell r="FB15">
            <v>362835.62</v>
          </cell>
          <cell r="FC15">
            <v>0</v>
          </cell>
          <cell r="FD15">
            <v>6599.99</v>
          </cell>
          <cell r="FE15">
            <v>0</v>
          </cell>
          <cell r="FF15">
            <v>13705</v>
          </cell>
          <cell r="FG15">
            <v>0</v>
          </cell>
          <cell r="FH15">
            <v>0</v>
          </cell>
          <cell r="FI15">
            <v>383140.61</v>
          </cell>
          <cell r="FJ15">
            <v>20</v>
          </cell>
          <cell r="FK15">
            <v>406.68</v>
          </cell>
          <cell r="FL15">
            <v>8440.8700000000008</v>
          </cell>
          <cell r="FM15">
            <v>6368.4</v>
          </cell>
          <cell r="FN15">
            <v>0</v>
          </cell>
          <cell r="FO15">
            <v>2167.4499999999998</v>
          </cell>
          <cell r="FP15">
            <v>1300</v>
          </cell>
          <cell r="FQ15">
            <v>0</v>
          </cell>
          <cell r="FR15">
            <v>0</v>
          </cell>
          <cell r="FS15">
            <v>0</v>
          </cell>
          <cell r="FT15">
            <v>0</v>
          </cell>
          <cell r="FU15">
            <v>0</v>
          </cell>
          <cell r="FV15">
            <v>0</v>
          </cell>
          <cell r="FW15">
            <v>1760</v>
          </cell>
          <cell r="FX15">
            <v>24074.67</v>
          </cell>
          <cell r="FY15">
            <v>44538.07</v>
          </cell>
          <cell r="FZ15">
            <v>162245.79999999999</v>
          </cell>
          <cell r="GA15">
            <v>27383.96</v>
          </cell>
          <cell r="GB15">
            <v>76471.899999999994</v>
          </cell>
          <cell r="GC15">
            <v>10204.040000000001</v>
          </cell>
          <cell r="GD15">
            <v>23793.66</v>
          </cell>
          <cell r="GE15">
            <v>0</v>
          </cell>
          <cell r="GF15">
            <v>5634.19</v>
          </cell>
          <cell r="GG15">
            <v>2852.86</v>
          </cell>
          <cell r="GH15">
            <v>2326</v>
          </cell>
          <cell r="GI15">
            <v>1450.02</v>
          </cell>
          <cell r="GJ15">
            <v>0</v>
          </cell>
          <cell r="GK15">
            <v>13627.14</v>
          </cell>
          <cell r="GL15">
            <v>3008.56</v>
          </cell>
          <cell r="GM15">
            <v>983.51</v>
          </cell>
          <cell r="GN15">
            <v>1755.82</v>
          </cell>
          <cell r="GO15">
            <v>8009.38</v>
          </cell>
          <cell r="GP15">
            <v>8358.25</v>
          </cell>
          <cell r="GQ15">
            <v>3989.85</v>
          </cell>
          <cell r="GR15">
            <v>10632.19</v>
          </cell>
          <cell r="GS15">
            <v>4989.2</v>
          </cell>
          <cell r="GT15">
            <v>0</v>
          </cell>
          <cell r="GU15">
            <v>6237.65</v>
          </cell>
          <cell r="GV15">
            <v>1045</v>
          </cell>
          <cell r="GW15">
            <v>700</v>
          </cell>
          <cell r="GX15">
            <v>29469.1</v>
          </cell>
          <cell r="GY15">
            <v>7756.87</v>
          </cell>
          <cell r="GZ15">
            <v>4523.75</v>
          </cell>
          <cell r="HA15">
            <v>9634.5499999999993</v>
          </cell>
          <cell r="HB15">
            <v>0</v>
          </cell>
          <cell r="HC15">
            <v>0</v>
          </cell>
          <cell r="HD15">
            <v>798.33</v>
          </cell>
          <cell r="HE15">
            <v>0</v>
          </cell>
          <cell r="HF15">
            <v>0</v>
          </cell>
          <cell r="HG15">
            <v>427881.57999999996</v>
          </cell>
          <cell r="HI15">
            <v>-202.89999999996508</v>
          </cell>
          <cell r="HM15">
            <v>78448.160000000149</v>
          </cell>
          <cell r="HN15">
            <v>78245.260000000009</v>
          </cell>
          <cell r="HO15">
            <v>1.7462298274040222E-10</v>
          </cell>
          <cell r="HP15" t="str">
            <v>SURPLUS</v>
          </cell>
          <cell r="HQ15">
            <v>4646.88</v>
          </cell>
          <cell r="HR15">
            <v>0</v>
          </cell>
          <cell r="HV15">
            <v>0</v>
          </cell>
          <cell r="HW15">
            <v>2028.23</v>
          </cell>
          <cell r="HX15">
            <v>3365.02</v>
          </cell>
          <cell r="HZ15">
            <v>78245.260000000009</v>
          </cell>
          <cell r="IA15">
            <v>19160.88</v>
          </cell>
        </row>
        <row r="16">
          <cell r="B16" t="str">
            <v>EE035</v>
          </cell>
          <cell r="C16">
            <v>-74878.86</v>
          </cell>
          <cell r="D16">
            <v>0</v>
          </cell>
          <cell r="E16">
            <v>-18000.009999999998</v>
          </cell>
          <cell r="F16">
            <v>0</v>
          </cell>
          <cell r="G16">
            <v>-73077.5</v>
          </cell>
          <cell r="H16">
            <v>-64529.83</v>
          </cell>
          <cell r="I16">
            <v>-32755.040000000001</v>
          </cell>
          <cell r="J16">
            <v>-9586.9</v>
          </cell>
          <cell r="K16">
            <v>-30719.759999999998</v>
          </cell>
          <cell r="L16">
            <v>0</v>
          </cell>
          <cell r="M16">
            <v>-1044</v>
          </cell>
          <cell r="N16">
            <v>-10991.6</v>
          </cell>
          <cell r="O16">
            <v>-8475.6</v>
          </cell>
          <cell r="P16">
            <v>0</v>
          </cell>
          <cell r="Q16">
            <v>0</v>
          </cell>
          <cell r="R16">
            <v>0</v>
          </cell>
          <cell r="S16">
            <v>0</v>
          </cell>
          <cell r="T16">
            <v>746757.87</v>
          </cell>
          <cell r="U16">
            <v>20040.080000000002</v>
          </cell>
          <cell r="V16">
            <v>289009.05</v>
          </cell>
          <cell r="W16">
            <v>0</v>
          </cell>
          <cell r="X16">
            <v>87126.06</v>
          </cell>
          <cell r="Y16">
            <v>0</v>
          </cell>
          <cell r="Z16">
            <v>31743.13</v>
          </cell>
          <cell r="AA16">
            <v>3038.81</v>
          </cell>
          <cell r="AB16">
            <v>3755</v>
          </cell>
          <cell r="AC16">
            <v>4426.5</v>
          </cell>
          <cell r="AD16">
            <v>0</v>
          </cell>
          <cell r="AE16">
            <v>36733.919999999998</v>
          </cell>
          <cell r="AF16">
            <v>6279.8</v>
          </cell>
          <cell r="AG16">
            <v>41180.04</v>
          </cell>
          <cell r="AH16">
            <v>3365.74</v>
          </cell>
          <cell r="AI16">
            <v>14953.13</v>
          </cell>
          <cell r="AJ16">
            <v>6656</v>
          </cell>
          <cell r="AK16">
            <v>15153.06</v>
          </cell>
          <cell r="AL16">
            <v>29097.8</v>
          </cell>
          <cell r="AM16">
            <v>21568.59</v>
          </cell>
          <cell r="AN16">
            <v>0</v>
          </cell>
          <cell r="AO16">
            <v>11514.33</v>
          </cell>
          <cell r="AP16">
            <v>6346</v>
          </cell>
          <cell r="AQ16">
            <v>21.72</v>
          </cell>
          <cell r="AR16">
            <v>87652.14</v>
          </cell>
          <cell r="AS16">
            <v>0</v>
          </cell>
          <cell r="AT16">
            <v>12434</v>
          </cell>
          <cell r="AU16">
            <v>24198.59</v>
          </cell>
          <cell r="AV16">
            <v>0</v>
          </cell>
          <cell r="AW16">
            <v>69997</v>
          </cell>
          <cell r="AX16">
            <v>0</v>
          </cell>
          <cell r="AY16">
            <v>0</v>
          </cell>
          <cell r="AZ16">
            <v>-1123.28</v>
          </cell>
          <cell r="BA16">
            <v>1035.1199999999999</v>
          </cell>
          <cell r="BC16">
            <v>1248901.0999999996</v>
          </cell>
          <cell r="BE16">
            <v>0</v>
          </cell>
          <cell r="BF16">
            <v>0</v>
          </cell>
          <cell r="BG16">
            <v>0</v>
          </cell>
          <cell r="BH16">
            <v>0</v>
          </cell>
          <cell r="BI16">
            <v>0</v>
          </cell>
          <cell r="BJ16">
            <v>0</v>
          </cell>
          <cell r="BK16">
            <v>0</v>
          </cell>
          <cell r="BL16">
            <v>0</v>
          </cell>
          <cell r="BM16">
            <v>0</v>
          </cell>
          <cell r="BN16">
            <v>0</v>
          </cell>
          <cell r="BO16">
            <v>0</v>
          </cell>
          <cell r="BP16">
            <v>0</v>
          </cell>
          <cell r="BR16">
            <v>-88.160000000000082</v>
          </cell>
          <cell r="BS16">
            <v>-88.160000000000082</v>
          </cell>
          <cell r="BU16">
            <v>-11079.76</v>
          </cell>
          <cell r="BV16">
            <v>29097.8</v>
          </cell>
          <cell r="BX16">
            <v>1248901.0999999999</v>
          </cell>
          <cell r="BY16">
            <v>1248901.0999999999</v>
          </cell>
          <cell r="BZ16">
            <v>1248901.0999999996</v>
          </cell>
          <cell r="CB16">
            <v>0</v>
          </cell>
          <cell r="CF16">
            <v>276577.66000000015</v>
          </cell>
          <cell r="CG16">
            <v>385188.56000000052</v>
          </cell>
          <cell r="CH16">
            <v>47187.02</v>
          </cell>
          <cell r="CI16">
            <v>49174.64</v>
          </cell>
          <cell r="CJ16">
            <v>276578.09250922455</v>
          </cell>
          <cell r="CK16">
            <v>1357512</v>
          </cell>
          <cell r="CL16">
            <v>0</v>
          </cell>
          <cell r="CM16">
            <v>-55832.86</v>
          </cell>
          <cell r="CN16">
            <v>-3957</v>
          </cell>
          <cell r="CP16">
            <v>1421336.86</v>
          </cell>
          <cell r="CQ16">
            <v>0</v>
          </cell>
          <cell r="CS16">
            <v>0</v>
          </cell>
          <cell r="CT16">
            <v>10830</v>
          </cell>
          <cell r="CU16">
            <v>64753.83</v>
          </cell>
          <cell r="DA16">
            <v>74878.86</v>
          </cell>
          <cell r="DB16">
            <v>1421336.86</v>
          </cell>
          <cell r="DC16">
            <v>0</v>
          </cell>
          <cell r="DD16">
            <v>18000.009999999998</v>
          </cell>
          <cell r="DE16">
            <v>0</v>
          </cell>
          <cell r="DF16">
            <v>73077.5</v>
          </cell>
          <cell r="DG16">
            <v>64529.83</v>
          </cell>
          <cell r="DH16">
            <v>0</v>
          </cell>
          <cell r="DI16">
            <v>32755.040000000001</v>
          </cell>
          <cell r="DJ16">
            <v>9586.9</v>
          </cell>
          <cell r="DK16">
            <v>8640.4</v>
          </cell>
          <cell r="DL16">
            <v>946.5</v>
          </cell>
          <cell r="DM16">
            <v>30719.759999999998</v>
          </cell>
          <cell r="DN16">
            <v>0</v>
          </cell>
          <cell r="DO16">
            <v>1044</v>
          </cell>
          <cell r="DP16">
            <v>11079.76</v>
          </cell>
          <cell r="DQ16">
            <v>8475.6</v>
          </cell>
          <cell r="DR16">
            <v>0</v>
          </cell>
          <cell r="DS16">
            <v>0</v>
          </cell>
          <cell r="DT16">
            <v>0</v>
          </cell>
          <cell r="DU16">
            <v>0</v>
          </cell>
          <cell r="DV16">
            <v>0</v>
          </cell>
          <cell r="DW16">
            <v>0</v>
          </cell>
          <cell r="DX16">
            <v>10830</v>
          </cell>
          <cell r="DY16">
            <v>64753.83</v>
          </cell>
          <cell r="DZ16">
            <v>35</v>
          </cell>
          <cell r="EA16" t="str">
            <v>EE035</v>
          </cell>
          <cell r="EC16">
            <v>9353330</v>
          </cell>
          <cell r="ED16">
            <v>935</v>
          </cell>
          <cell r="EE16">
            <v>3330</v>
          </cell>
          <cell r="EF16" t="str">
            <v>EE035</v>
          </cell>
          <cell r="EG16" t="str">
            <v>Framlingham Sir Robert Hitcham's Church of England Voluntary Aided Primary School</v>
          </cell>
          <cell r="EH16" t="str">
            <v>Not under a federation</v>
          </cell>
          <cell r="EI16" t="str">
            <v/>
          </cell>
          <cell r="EJ16" t="str">
            <v>Diocese of St Edmundsbury and Ipswich</v>
          </cell>
          <cell r="EK16" t="str">
            <v>Local authority maintained schools</v>
          </cell>
          <cell r="EL16" t="str">
            <v>Mrs Helen Picton</v>
          </cell>
          <cell r="EM16" t="str">
            <v>h.simpson@hitchams.suffolk.sch.uk</v>
          </cell>
          <cell r="EN16" t="str">
            <v>01728723354</v>
          </cell>
          <cell r="EO16">
            <v>20212022</v>
          </cell>
          <cell r="EP16" t="str">
            <v>LEAS</v>
          </cell>
          <cell r="EQ16" t="str">
            <v>Y</v>
          </cell>
          <cell r="EX16" t="str">
            <v>353</v>
          </cell>
          <cell r="EY16">
            <v>276577.66000000015</v>
          </cell>
          <cell r="FA16">
            <v>47187.02</v>
          </cell>
          <cell r="FB16">
            <v>1421336.86</v>
          </cell>
          <cell r="FC16">
            <v>0</v>
          </cell>
          <cell r="FD16">
            <v>18000.009999999998</v>
          </cell>
          <cell r="FE16">
            <v>0</v>
          </cell>
          <cell r="FF16">
            <v>73077.5</v>
          </cell>
          <cell r="FG16">
            <v>0</v>
          </cell>
          <cell r="FH16">
            <v>32755.040000000001</v>
          </cell>
          <cell r="FI16">
            <v>1545169.4100000001</v>
          </cell>
          <cell r="FJ16">
            <v>946.5</v>
          </cell>
          <cell r="FK16">
            <v>8640.4</v>
          </cell>
          <cell r="FL16">
            <v>30719.759999999998</v>
          </cell>
          <cell r="FM16">
            <v>0</v>
          </cell>
          <cell r="FN16">
            <v>1044</v>
          </cell>
          <cell r="FO16">
            <v>11079.76</v>
          </cell>
          <cell r="FP16">
            <v>8475.6</v>
          </cell>
          <cell r="FQ16">
            <v>0</v>
          </cell>
          <cell r="FR16">
            <v>0</v>
          </cell>
          <cell r="FS16">
            <v>0</v>
          </cell>
          <cell r="FT16">
            <v>0</v>
          </cell>
          <cell r="FU16">
            <v>0</v>
          </cell>
          <cell r="FV16">
            <v>0</v>
          </cell>
          <cell r="FW16">
            <v>10830</v>
          </cell>
          <cell r="FX16">
            <v>64753.83</v>
          </cell>
          <cell r="FY16">
            <v>136489.84999999998</v>
          </cell>
          <cell r="FZ16">
            <v>746757.87</v>
          </cell>
          <cell r="GA16">
            <v>20040.080000000002</v>
          </cell>
          <cell r="GB16">
            <v>289009.05</v>
          </cell>
          <cell r="GC16">
            <v>0</v>
          </cell>
          <cell r="GD16">
            <v>87126.06</v>
          </cell>
          <cell r="GE16">
            <v>0</v>
          </cell>
          <cell r="GF16">
            <v>31743.13</v>
          </cell>
          <cell r="GG16">
            <v>3038.81</v>
          </cell>
          <cell r="GH16">
            <v>3755</v>
          </cell>
          <cell r="GI16">
            <v>4426.5</v>
          </cell>
          <cell r="GJ16">
            <v>0</v>
          </cell>
          <cell r="GK16">
            <v>36733.919999999998</v>
          </cell>
          <cell r="GL16">
            <v>6279.8</v>
          </cell>
          <cell r="GM16">
            <v>41180.04</v>
          </cell>
          <cell r="GN16">
            <v>3365.74</v>
          </cell>
          <cell r="GO16">
            <v>14953.13</v>
          </cell>
          <cell r="GP16">
            <v>6656</v>
          </cell>
          <cell r="GQ16">
            <v>15153.06</v>
          </cell>
          <cell r="GR16">
            <v>29097.8</v>
          </cell>
          <cell r="GS16">
            <v>21568.59</v>
          </cell>
          <cell r="GT16">
            <v>0</v>
          </cell>
          <cell r="GU16">
            <v>11514.33</v>
          </cell>
          <cell r="GV16">
            <v>6346</v>
          </cell>
          <cell r="GW16">
            <v>21.72</v>
          </cell>
          <cell r="GX16">
            <v>87652.14</v>
          </cell>
          <cell r="GY16">
            <v>0</v>
          </cell>
          <cell r="GZ16">
            <v>12434</v>
          </cell>
          <cell r="HA16">
            <v>24198.59</v>
          </cell>
          <cell r="HB16">
            <v>0</v>
          </cell>
          <cell r="HC16">
            <v>0</v>
          </cell>
          <cell r="HD16">
            <v>69997</v>
          </cell>
          <cell r="HE16">
            <v>0</v>
          </cell>
          <cell r="HF16">
            <v>0</v>
          </cell>
          <cell r="HG16">
            <v>1573048.36</v>
          </cell>
          <cell r="HI16">
            <v>108610.90000000014</v>
          </cell>
          <cell r="HM16">
            <v>276577.66000000015</v>
          </cell>
          <cell r="HN16">
            <v>385188.56000000052</v>
          </cell>
          <cell r="HO16">
            <v>0</v>
          </cell>
          <cell r="HP16" t="str">
            <v>SURPLUS</v>
          </cell>
          <cell r="HQ16">
            <v>9256.64</v>
          </cell>
          <cell r="HR16">
            <v>0</v>
          </cell>
          <cell r="HV16">
            <v>7269.2</v>
          </cell>
          <cell r="HW16">
            <v>0</v>
          </cell>
          <cell r="HX16">
            <v>0</v>
          </cell>
          <cell r="HY16">
            <v>57074</v>
          </cell>
          <cell r="HZ16">
            <v>328114.56000000052</v>
          </cell>
          <cell r="IA16">
            <v>49174.64</v>
          </cell>
        </row>
        <row r="17">
          <cell r="B17" t="str">
            <v>EE050</v>
          </cell>
          <cell r="C17">
            <v>-10029.379999999999</v>
          </cell>
          <cell r="D17">
            <v>0</v>
          </cell>
          <cell r="E17">
            <v>-31299.99</v>
          </cell>
          <cell r="F17">
            <v>0</v>
          </cell>
          <cell r="G17">
            <v>-49960</v>
          </cell>
          <cell r="H17">
            <v>-41260.17</v>
          </cell>
          <cell r="I17">
            <v>0</v>
          </cell>
          <cell r="J17">
            <v>-12761.66</v>
          </cell>
          <cell r="K17">
            <v>-11992.9</v>
          </cell>
          <cell r="L17">
            <v>-1465.5</v>
          </cell>
          <cell r="M17">
            <v>-405</v>
          </cell>
          <cell r="N17">
            <v>-228</v>
          </cell>
          <cell r="O17">
            <v>-1450</v>
          </cell>
          <cell r="P17">
            <v>0</v>
          </cell>
          <cell r="Q17">
            <v>0</v>
          </cell>
          <cell r="R17">
            <v>0</v>
          </cell>
          <cell r="S17">
            <v>0</v>
          </cell>
          <cell r="T17">
            <v>396140.55</v>
          </cell>
          <cell r="U17">
            <v>417.67</v>
          </cell>
          <cell r="V17">
            <v>194278.23</v>
          </cell>
          <cell r="W17">
            <v>0</v>
          </cell>
          <cell r="X17">
            <v>58566.55</v>
          </cell>
          <cell r="Y17">
            <v>0</v>
          </cell>
          <cell r="Z17">
            <v>17781.240000000002</v>
          </cell>
          <cell r="AA17">
            <v>3956.15</v>
          </cell>
          <cell r="AB17">
            <v>6151.5</v>
          </cell>
          <cell r="AC17">
            <v>4010.3</v>
          </cell>
          <cell r="AD17">
            <v>0</v>
          </cell>
          <cell r="AE17">
            <v>8037.43</v>
          </cell>
          <cell r="AF17">
            <v>4084.04</v>
          </cell>
          <cell r="AG17">
            <v>23028.91</v>
          </cell>
          <cell r="AH17">
            <v>2297.16</v>
          </cell>
          <cell r="AI17">
            <v>13022.28</v>
          </cell>
          <cell r="AJ17">
            <v>13847.25</v>
          </cell>
          <cell r="AK17">
            <v>5041.2</v>
          </cell>
          <cell r="AL17">
            <v>22407.47</v>
          </cell>
          <cell r="AM17">
            <v>6474.75</v>
          </cell>
          <cell r="AN17">
            <v>0</v>
          </cell>
          <cell r="AO17">
            <v>7317.13</v>
          </cell>
          <cell r="AP17">
            <v>3116</v>
          </cell>
          <cell r="AQ17">
            <v>364.76</v>
          </cell>
          <cell r="AR17">
            <v>44221.599999999999</v>
          </cell>
          <cell r="AS17">
            <v>14258.74</v>
          </cell>
          <cell r="AT17">
            <v>4306.24</v>
          </cell>
          <cell r="AU17">
            <v>29135.46</v>
          </cell>
          <cell r="AV17">
            <v>0</v>
          </cell>
          <cell r="AW17">
            <v>22682.41</v>
          </cell>
          <cell r="AX17">
            <v>0</v>
          </cell>
          <cell r="AY17">
            <v>0</v>
          </cell>
          <cell r="AZ17">
            <v>0</v>
          </cell>
          <cell r="BA17">
            <v>0</v>
          </cell>
          <cell r="BC17">
            <v>752534.1100000001</v>
          </cell>
          <cell r="BE17">
            <v>5788.75</v>
          </cell>
          <cell r="BF17">
            <v>0</v>
          </cell>
          <cell r="BG17">
            <v>5585</v>
          </cell>
          <cell r="BH17">
            <v>0</v>
          </cell>
          <cell r="BI17">
            <v>5585</v>
          </cell>
          <cell r="BJ17">
            <v>2704.45</v>
          </cell>
          <cell r="BK17">
            <v>0</v>
          </cell>
          <cell r="BL17">
            <v>2704.45</v>
          </cell>
          <cell r="BM17">
            <v>5940.99</v>
          </cell>
          <cell r="BN17">
            <v>0</v>
          </cell>
          <cell r="BO17">
            <v>5940.99</v>
          </cell>
          <cell r="BP17">
            <v>14230.44</v>
          </cell>
          <cell r="BR17">
            <v>0</v>
          </cell>
          <cell r="BS17">
            <v>0</v>
          </cell>
          <cell r="BT17">
            <v>0</v>
          </cell>
          <cell r="BU17">
            <v>-228</v>
          </cell>
          <cell r="BV17">
            <v>22407.47</v>
          </cell>
          <cell r="BX17">
            <v>744092.42000000016</v>
          </cell>
          <cell r="BY17">
            <v>758322.8600000001</v>
          </cell>
          <cell r="BZ17">
            <v>752534.1100000001</v>
          </cell>
          <cell r="CB17">
            <v>5788.75</v>
          </cell>
          <cell r="CF17">
            <v>176730.88000000024</v>
          </cell>
          <cell r="CG17">
            <v>171884.4600000002</v>
          </cell>
          <cell r="CH17">
            <v>17988.239999999998</v>
          </cell>
          <cell r="CI17">
            <v>9546.5499999999975</v>
          </cell>
          <cell r="CJ17">
            <v>176728.12724224455</v>
          </cell>
          <cell r="CK17">
            <v>739246</v>
          </cell>
          <cell r="CL17">
            <v>0</v>
          </cell>
          <cell r="CM17">
            <v>0</v>
          </cell>
          <cell r="CN17">
            <v>0</v>
          </cell>
          <cell r="CP17">
            <v>742690.38</v>
          </cell>
          <cell r="CQ17">
            <v>105</v>
          </cell>
          <cell r="CS17">
            <v>0</v>
          </cell>
          <cell r="CT17">
            <v>5430</v>
          </cell>
          <cell r="CU17">
            <v>42310.17</v>
          </cell>
          <cell r="DA17">
            <v>10029.379999999999</v>
          </cell>
          <cell r="DB17">
            <v>742690.38</v>
          </cell>
          <cell r="DC17">
            <v>0</v>
          </cell>
          <cell r="DD17">
            <v>31299.99</v>
          </cell>
          <cell r="DE17">
            <v>0</v>
          </cell>
          <cell r="DF17">
            <v>49960</v>
          </cell>
          <cell r="DG17">
            <v>41260.17</v>
          </cell>
          <cell r="DH17">
            <v>105</v>
          </cell>
          <cell r="DI17">
            <v>0</v>
          </cell>
          <cell r="DJ17">
            <v>12761.66</v>
          </cell>
          <cell r="DK17">
            <v>12761.66</v>
          </cell>
          <cell r="DL17">
            <v>0</v>
          </cell>
          <cell r="DM17">
            <v>11992.9</v>
          </cell>
          <cell r="DN17">
            <v>1465.5</v>
          </cell>
          <cell r="DO17">
            <v>405</v>
          </cell>
          <cell r="DP17">
            <v>228</v>
          </cell>
          <cell r="DQ17">
            <v>1450</v>
          </cell>
          <cell r="DR17">
            <v>0</v>
          </cell>
          <cell r="DS17">
            <v>0</v>
          </cell>
          <cell r="DT17">
            <v>0</v>
          </cell>
          <cell r="DU17">
            <v>0</v>
          </cell>
          <cell r="DV17">
            <v>0</v>
          </cell>
          <cell r="DW17">
            <v>0</v>
          </cell>
          <cell r="DX17">
            <v>5430</v>
          </cell>
          <cell r="DY17">
            <v>42310.17</v>
          </cell>
          <cell r="DZ17">
            <v>50</v>
          </cell>
          <cell r="EA17" t="str">
            <v>EE050</v>
          </cell>
          <cell r="EC17">
            <v>9353093</v>
          </cell>
          <cell r="ED17">
            <v>935</v>
          </cell>
          <cell r="EE17">
            <v>3093</v>
          </cell>
          <cell r="EF17" t="str">
            <v>EE050</v>
          </cell>
          <cell r="EG17" t="str">
            <v>Kelsale Church of England Voluntary Controlled Primary School</v>
          </cell>
          <cell r="EH17" t="str">
            <v>Not under a federation</v>
          </cell>
          <cell r="EI17" t="str">
            <v/>
          </cell>
          <cell r="EJ17" t="str">
            <v>Diocese of St Edmundsbury and Ipswich</v>
          </cell>
          <cell r="EK17" t="str">
            <v>Local authority maintained schools</v>
          </cell>
          <cell r="EL17" t="str">
            <v>Miss Clare McMeekin</v>
          </cell>
          <cell r="EM17" t="str">
            <v xml:space="preserve">admin@kelsale.suffolk.sch.uk </v>
          </cell>
          <cell r="EN17" t="str">
            <v>01728602297</v>
          </cell>
          <cell r="EO17">
            <v>20212022</v>
          </cell>
          <cell r="EP17" t="str">
            <v>LEAS</v>
          </cell>
          <cell r="EQ17" t="str">
            <v>Y</v>
          </cell>
          <cell r="EX17" t="str">
            <v>164</v>
          </cell>
          <cell r="EY17">
            <v>176730.88000000024</v>
          </cell>
          <cell r="FA17">
            <v>17988.239999999998</v>
          </cell>
          <cell r="FB17">
            <v>742690.38</v>
          </cell>
          <cell r="FC17">
            <v>0</v>
          </cell>
          <cell r="FD17">
            <v>31299.99</v>
          </cell>
          <cell r="FE17">
            <v>0</v>
          </cell>
          <cell r="FF17">
            <v>49960</v>
          </cell>
          <cell r="FG17">
            <v>105</v>
          </cell>
          <cell r="FH17">
            <v>0</v>
          </cell>
          <cell r="FI17">
            <v>824055.37</v>
          </cell>
          <cell r="FJ17">
            <v>0</v>
          </cell>
          <cell r="FK17">
            <v>12761.66</v>
          </cell>
          <cell r="FL17">
            <v>11992.9</v>
          </cell>
          <cell r="FM17">
            <v>1465.5</v>
          </cell>
          <cell r="FN17">
            <v>405</v>
          </cell>
          <cell r="FO17">
            <v>228</v>
          </cell>
          <cell r="FP17">
            <v>1450</v>
          </cell>
          <cell r="FQ17">
            <v>0</v>
          </cell>
          <cell r="FR17">
            <v>0</v>
          </cell>
          <cell r="FS17">
            <v>0</v>
          </cell>
          <cell r="FT17">
            <v>0</v>
          </cell>
          <cell r="FU17">
            <v>0</v>
          </cell>
          <cell r="FV17">
            <v>0</v>
          </cell>
          <cell r="FW17">
            <v>5430</v>
          </cell>
          <cell r="FX17">
            <v>42310.17</v>
          </cell>
          <cell r="FY17">
            <v>76043.23</v>
          </cell>
          <cell r="FZ17">
            <v>396140.55</v>
          </cell>
          <cell r="GA17">
            <v>417.67</v>
          </cell>
          <cell r="GB17">
            <v>194278.23</v>
          </cell>
          <cell r="GC17">
            <v>0</v>
          </cell>
          <cell r="GD17">
            <v>58566.55</v>
          </cell>
          <cell r="GE17">
            <v>0</v>
          </cell>
          <cell r="GF17">
            <v>17781.240000000002</v>
          </cell>
          <cell r="GG17">
            <v>3956.15</v>
          </cell>
          <cell r="GH17">
            <v>6151.5</v>
          </cell>
          <cell r="GI17">
            <v>4010.3</v>
          </cell>
          <cell r="GJ17">
            <v>0</v>
          </cell>
          <cell r="GK17">
            <v>8037.43</v>
          </cell>
          <cell r="GL17">
            <v>4084.04</v>
          </cell>
          <cell r="GM17">
            <v>23028.91</v>
          </cell>
          <cell r="GN17">
            <v>2297.16</v>
          </cell>
          <cell r="GO17">
            <v>13022.28</v>
          </cell>
          <cell r="GP17">
            <v>13847.25</v>
          </cell>
          <cell r="GQ17">
            <v>5041.2</v>
          </cell>
          <cell r="GR17">
            <v>22407.47</v>
          </cell>
          <cell r="GS17">
            <v>6474.75</v>
          </cell>
          <cell r="GT17">
            <v>0</v>
          </cell>
          <cell r="GU17">
            <v>7317.13</v>
          </cell>
          <cell r="GV17">
            <v>3116</v>
          </cell>
          <cell r="GW17">
            <v>364.76</v>
          </cell>
          <cell r="GX17">
            <v>44221.599999999999</v>
          </cell>
          <cell r="GY17">
            <v>14258.74</v>
          </cell>
          <cell r="GZ17">
            <v>4306.24</v>
          </cell>
          <cell r="HA17">
            <v>29135.46</v>
          </cell>
          <cell r="HB17">
            <v>0</v>
          </cell>
          <cell r="HC17">
            <v>0</v>
          </cell>
          <cell r="HD17">
            <v>22682.41</v>
          </cell>
          <cell r="HE17">
            <v>0</v>
          </cell>
          <cell r="HF17">
            <v>0</v>
          </cell>
          <cell r="HG17">
            <v>904945.02000000014</v>
          </cell>
          <cell r="HI17">
            <v>-4846.4200000001583</v>
          </cell>
          <cell r="HM17">
            <v>176730.88000000024</v>
          </cell>
          <cell r="HN17">
            <v>171884.4600000002</v>
          </cell>
          <cell r="HO17">
            <v>0</v>
          </cell>
          <cell r="HP17" t="str">
            <v>SURPLUS</v>
          </cell>
          <cell r="HQ17">
            <v>5788.75</v>
          </cell>
          <cell r="HR17">
            <v>0</v>
          </cell>
          <cell r="HV17">
            <v>5585</v>
          </cell>
          <cell r="HW17">
            <v>2704.45</v>
          </cell>
          <cell r="HX17">
            <v>5940.99</v>
          </cell>
          <cell r="HY17">
            <v>96530</v>
          </cell>
          <cell r="HZ17">
            <v>75354.460000000196</v>
          </cell>
          <cell r="IA17">
            <v>9546.5499999999975</v>
          </cell>
        </row>
        <row r="18">
          <cell r="B18" t="str">
            <v>EE075</v>
          </cell>
          <cell r="C18">
            <v>-192087.57</v>
          </cell>
          <cell r="D18">
            <v>0</v>
          </cell>
          <cell r="E18">
            <v>-15899.99</v>
          </cell>
          <cell r="F18">
            <v>0</v>
          </cell>
          <cell r="G18">
            <v>-122757.5</v>
          </cell>
          <cell r="H18">
            <v>-60229.17</v>
          </cell>
          <cell r="I18">
            <v>-11500</v>
          </cell>
          <cell r="J18">
            <v>-34733.4</v>
          </cell>
          <cell r="K18">
            <v>-15440.52</v>
          </cell>
          <cell r="L18">
            <v>0</v>
          </cell>
          <cell r="M18">
            <v>0</v>
          </cell>
          <cell r="N18">
            <v>-7042.53</v>
          </cell>
          <cell r="O18">
            <v>-2530.71</v>
          </cell>
          <cell r="P18">
            <v>0</v>
          </cell>
          <cell r="Q18">
            <v>0</v>
          </cell>
          <cell r="R18">
            <v>0</v>
          </cell>
          <cell r="S18">
            <v>0</v>
          </cell>
          <cell r="T18">
            <v>847809.89</v>
          </cell>
          <cell r="U18">
            <v>0</v>
          </cell>
          <cell r="V18">
            <v>314528.12</v>
          </cell>
          <cell r="W18">
            <v>12444.94</v>
          </cell>
          <cell r="X18">
            <v>59952.84</v>
          </cell>
          <cell r="Y18">
            <v>0</v>
          </cell>
          <cell r="Z18">
            <v>42412.02</v>
          </cell>
          <cell r="AA18">
            <v>7128.78</v>
          </cell>
          <cell r="AB18">
            <v>5737.09</v>
          </cell>
          <cell r="AC18">
            <v>1627.25</v>
          </cell>
          <cell r="AD18">
            <v>0</v>
          </cell>
          <cell r="AE18">
            <v>25467.91</v>
          </cell>
          <cell r="AF18">
            <v>5594.24</v>
          </cell>
          <cell r="AG18">
            <v>25466.92</v>
          </cell>
          <cell r="AH18">
            <v>4011.9</v>
          </cell>
          <cell r="AI18">
            <v>15882.7</v>
          </cell>
          <cell r="AJ18">
            <v>23577.75</v>
          </cell>
          <cell r="AK18">
            <v>3871.13</v>
          </cell>
          <cell r="AL18">
            <v>51802.99</v>
          </cell>
          <cell r="AM18">
            <v>9687.41</v>
          </cell>
          <cell r="AN18">
            <v>0</v>
          </cell>
          <cell r="AO18">
            <v>5079.8599999999997</v>
          </cell>
          <cell r="AP18">
            <v>5377</v>
          </cell>
          <cell r="AQ18">
            <v>14.74</v>
          </cell>
          <cell r="AR18">
            <v>74250.759999999995</v>
          </cell>
          <cell r="AS18">
            <v>0</v>
          </cell>
          <cell r="AT18">
            <v>1796</v>
          </cell>
          <cell r="AU18">
            <v>8673.01</v>
          </cell>
          <cell r="AV18">
            <v>0</v>
          </cell>
          <cell r="AW18">
            <v>2894.43</v>
          </cell>
          <cell r="AX18">
            <v>0</v>
          </cell>
          <cell r="AY18">
            <v>0</v>
          </cell>
          <cell r="AZ18">
            <v>-257.19</v>
          </cell>
          <cell r="BA18">
            <v>1282.95</v>
          </cell>
          <cell r="BC18">
            <v>1088322.6899999992</v>
          </cell>
          <cell r="BE18">
            <v>7504.68</v>
          </cell>
          <cell r="BF18">
            <v>0</v>
          </cell>
          <cell r="BG18">
            <v>0</v>
          </cell>
          <cell r="BH18">
            <v>0</v>
          </cell>
          <cell r="BI18">
            <v>0</v>
          </cell>
          <cell r="BJ18">
            <v>1933.32</v>
          </cell>
          <cell r="BK18">
            <v>0</v>
          </cell>
          <cell r="BL18">
            <v>1933.32</v>
          </cell>
          <cell r="BM18">
            <v>0</v>
          </cell>
          <cell r="BN18">
            <v>0</v>
          </cell>
          <cell r="BO18">
            <v>0</v>
          </cell>
          <cell r="BP18">
            <v>1933.32</v>
          </cell>
          <cell r="BR18">
            <v>1025.76</v>
          </cell>
          <cell r="BT18">
            <v>1025.76</v>
          </cell>
          <cell r="BU18">
            <v>-7042.53</v>
          </cell>
          <cell r="BV18">
            <v>52828.75</v>
          </cell>
          <cell r="BX18">
            <v>1093894.0499999998</v>
          </cell>
          <cell r="BY18">
            <v>1095827.3699999999</v>
          </cell>
          <cell r="BZ18">
            <v>1088322.6899999992</v>
          </cell>
          <cell r="CB18">
            <v>7504.6800000006333</v>
          </cell>
          <cell r="CF18">
            <v>307910.6999999996</v>
          </cell>
          <cell r="CG18">
            <v>568082.65000000061</v>
          </cell>
          <cell r="CH18">
            <v>7223.45</v>
          </cell>
          <cell r="CI18">
            <v>12794.810000000001</v>
          </cell>
          <cell r="CJ18">
            <v>307910.41498586291</v>
          </cell>
          <cell r="CK18">
            <v>1354066</v>
          </cell>
          <cell r="CL18">
            <v>0</v>
          </cell>
          <cell r="CM18">
            <v>-125892.95</v>
          </cell>
          <cell r="CN18">
            <v>-8275</v>
          </cell>
          <cell r="CP18">
            <v>1534055.57</v>
          </cell>
          <cell r="CQ18">
            <v>210</v>
          </cell>
          <cell r="CS18">
            <v>0</v>
          </cell>
          <cell r="CT18">
            <v>10100</v>
          </cell>
          <cell r="CU18">
            <v>62017.17</v>
          </cell>
          <cell r="DA18">
            <v>192087.57</v>
          </cell>
          <cell r="DB18">
            <v>1534055.57</v>
          </cell>
          <cell r="DC18">
            <v>0</v>
          </cell>
          <cell r="DD18">
            <v>15899.99</v>
          </cell>
          <cell r="DE18">
            <v>0</v>
          </cell>
          <cell r="DF18">
            <v>122757.5</v>
          </cell>
          <cell r="DG18">
            <v>60229.17</v>
          </cell>
          <cell r="DH18">
            <v>210</v>
          </cell>
          <cell r="DI18">
            <v>11500</v>
          </cell>
          <cell r="DJ18">
            <v>34733.4</v>
          </cell>
          <cell r="DK18">
            <v>34673.4</v>
          </cell>
          <cell r="DL18">
            <v>60</v>
          </cell>
          <cell r="DM18">
            <v>15440.52</v>
          </cell>
          <cell r="DN18">
            <v>0</v>
          </cell>
          <cell r="DO18">
            <v>0</v>
          </cell>
          <cell r="DP18">
            <v>7042.53</v>
          </cell>
          <cell r="DQ18">
            <v>2530.71</v>
          </cell>
          <cell r="DR18">
            <v>0</v>
          </cell>
          <cell r="DS18">
            <v>0</v>
          </cell>
          <cell r="DT18">
            <v>0</v>
          </cell>
          <cell r="DU18">
            <v>0</v>
          </cell>
          <cell r="DV18">
            <v>0</v>
          </cell>
          <cell r="DW18">
            <v>0</v>
          </cell>
          <cell r="DX18">
            <v>10100</v>
          </cell>
          <cell r="DY18">
            <v>62017.17</v>
          </cell>
          <cell r="DZ18">
            <v>75</v>
          </cell>
          <cell r="EA18" t="str">
            <v>EE075</v>
          </cell>
          <cell r="EC18">
            <v>9352919</v>
          </cell>
          <cell r="ED18">
            <v>935</v>
          </cell>
          <cell r="EE18">
            <v>2919</v>
          </cell>
          <cell r="EF18" t="str">
            <v>EE075</v>
          </cell>
          <cell r="EG18" t="str">
            <v>Oulton Broad Primary School</v>
          </cell>
          <cell r="EH18" t="str">
            <v>Not under a federation</v>
          </cell>
          <cell r="EI18" t="str">
            <v/>
          </cell>
          <cell r="EJ18" t="str">
            <v>Not applicable</v>
          </cell>
          <cell r="EK18" t="str">
            <v>Local authority maintained schools</v>
          </cell>
          <cell r="EL18" t="str">
            <v>Mr Jamie White</v>
          </cell>
          <cell r="EM18" t="str">
            <v>ad.oultonbroad.p@talk21.com</v>
          </cell>
          <cell r="EN18" t="str">
            <v>01502565930</v>
          </cell>
          <cell r="EO18">
            <v>20212022</v>
          </cell>
          <cell r="EP18" t="str">
            <v>LEAS</v>
          </cell>
          <cell r="EQ18" t="str">
            <v>Y</v>
          </cell>
          <cell r="EX18" t="str">
            <v>350</v>
          </cell>
          <cell r="EY18">
            <v>307910.6999999996</v>
          </cell>
          <cell r="FA18">
            <v>7223.45</v>
          </cell>
          <cell r="FB18">
            <v>1534055.57</v>
          </cell>
          <cell r="FC18">
            <v>0</v>
          </cell>
          <cell r="FD18">
            <v>15899.99</v>
          </cell>
          <cell r="FE18">
            <v>0</v>
          </cell>
          <cell r="FF18">
            <v>122757.5</v>
          </cell>
          <cell r="FG18">
            <v>210</v>
          </cell>
          <cell r="FH18">
            <v>11500</v>
          </cell>
          <cell r="FI18">
            <v>1684423.06</v>
          </cell>
          <cell r="FJ18">
            <v>60</v>
          </cell>
          <cell r="FK18">
            <v>34673.4</v>
          </cell>
          <cell r="FL18">
            <v>15440.52</v>
          </cell>
          <cell r="FM18">
            <v>0</v>
          </cell>
          <cell r="FN18">
            <v>0</v>
          </cell>
          <cell r="FO18">
            <v>7042.53</v>
          </cell>
          <cell r="FP18">
            <v>2530.71</v>
          </cell>
          <cell r="FQ18">
            <v>0</v>
          </cell>
          <cell r="FR18">
            <v>0</v>
          </cell>
          <cell r="FS18">
            <v>0</v>
          </cell>
          <cell r="FT18">
            <v>0</v>
          </cell>
          <cell r="FU18">
            <v>0</v>
          </cell>
          <cell r="FV18">
            <v>0</v>
          </cell>
          <cell r="FW18">
            <v>10100</v>
          </cell>
          <cell r="FX18">
            <v>62017.17</v>
          </cell>
          <cell r="FY18">
            <v>131864.33000000002</v>
          </cell>
          <cell r="FZ18">
            <v>847809.89</v>
          </cell>
          <cell r="GA18">
            <v>0</v>
          </cell>
          <cell r="GB18">
            <v>314528.12</v>
          </cell>
          <cell r="GC18">
            <v>12444.94</v>
          </cell>
          <cell r="GD18">
            <v>59952.84</v>
          </cell>
          <cell r="GE18">
            <v>0</v>
          </cell>
          <cell r="GF18">
            <v>42412.02</v>
          </cell>
          <cell r="GG18">
            <v>7128.78</v>
          </cell>
          <cell r="GH18">
            <v>5737.09</v>
          </cell>
          <cell r="GI18">
            <v>1627.25</v>
          </cell>
          <cell r="GJ18">
            <v>0</v>
          </cell>
          <cell r="GK18">
            <v>25467.91</v>
          </cell>
          <cell r="GL18">
            <v>5594.24</v>
          </cell>
          <cell r="GM18">
            <v>25466.92</v>
          </cell>
          <cell r="GN18">
            <v>4011.9</v>
          </cell>
          <cell r="GO18">
            <v>15882.7</v>
          </cell>
          <cell r="GP18">
            <v>23577.75</v>
          </cell>
          <cell r="GQ18">
            <v>3871.13</v>
          </cell>
          <cell r="GR18">
            <v>52828.75</v>
          </cell>
          <cell r="GS18">
            <v>9687.41</v>
          </cell>
          <cell r="GT18">
            <v>0</v>
          </cell>
          <cell r="GU18">
            <v>5079.8599999999997</v>
          </cell>
          <cell r="GV18">
            <v>5377</v>
          </cell>
          <cell r="GW18">
            <v>14.74</v>
          </cell>
          <cell r="GX18">
            <v>74250.759999999995</v>
          </cell>
          <cell r="GY18">
            <v>0</v>
          </cell>
          <cell r="GZ18">
            <v>1796</v>
          </cell>
          <cell r="HA18">
            <v>8673.01</v>
          </cell>
          <cell r="HB18">
            <v>0</v>
          </cell>
          <cell r="HC18">
            <v>0</v>
          </cell>
          <cell r="HD18">
            <v>2894.43</v>
          </cell>
          <cell r="HE18">
            <v>0</v>
          </cell>
          <cell r="HF18">
            <v>0</v>
          </cell>
          <cell r="HG18">
            <v>1556115.4399999997</v>
          </cell>
          <cell r="HI18">
            <v>260171.95000000042</v>
          </cell>
          <cell r="HM18">
            <v>307910.6999999996</v>
          </cell>
          <cell r="HN18">
            <v>568082.65000000061</v>
          </cell>
          <cell r="HO18">
            <v>0</v>
          </cell>
          <cell r="HP18" t="str">
            <v>SURPLUS</v>
          </cell>
          <cell r="HQ18">
            <v>7504.68</v>
          </cell>
          <cell r="HR18">
            <v>0</v>
          </cell>
          <cell r="HV18">
            <v>0</v>
          </cell>
          <cell r="HW18">
            <v>1933.32</v>
          </cell>
          <cell r="HX18">
            <v>0</v>
          </cell>
          <cell r="HZ18">
            <v>568082.65000000061</v>
          </cell>
          <cell r="IA18">
            <v>12794.810000000001</v>
          </cell>
        </row>
        <row r="19">
          <cell r="B19" t="str">
            <v>EE097</v>
          </cell>
          <cell r="C19">
            <v>-27459.93</v>
          </cell>
          <cell r="D19">
            <v>0</v>
          </cell>
          <cell r="E19">
            <v>-6300</v>
          </cell>
          <cell r="F19">
            <v>0</v>
          </cell>
          <cell r="G19">
            <v>-17300</v>
          </cell>
          <cell r="H19">
            <v>-18307</v>
          </cell>
          <cell r="I19">
            <v>-1563</v>
          </cell>
          <cell r="J19">
            <v>-13213.88</v>
          </cell>
          <cell r="K19">
            <v>-5758.38</v>
          </cell>
          <cell r="L19">
            <v>0</v>
          </cell>
          <cell r="M19">
            <v>0</v>
          </cell>
          <cell r="N19">
            <v>0</v>
          </cell>
          <cell r="O19">
            <v>-1056</v>
          </cell>
          <cell r="P19">
            <v>0</v>
          </cell>
          <cell r="Q19">
            <v>0</v>
          </cell>
          <cell r="R19">
            <v>0</v>
          </cell>
          <cell r="S19">
            <v>0</v>
          </cell>
          <cell r="T19">
            <v>133165.5</v>
          </cell>
          <cell r="U19">
            <v>7332.86</v>
          </cell>
          <cell r="V19">
            <v>77596.160000000003</v>
          </cell>
          <cell r="W19">
            <v>0</v>
          </cell>
          <cell r="X19">
            <v>16813.12</v>
          </cell>
          <cell r="Y19">
            <v>0</v>
          </cell>
          <cell r="Z19">
            <v>8520.25</v>
          </cell>
          <cell r="AA19">
            <v>2438.5500000000002</v>
          </cell>
          <cell r="AB19">
            <v>710</v>
          </cell>
          <cell r="AC19">
            <v>638</v>
          </cell>
          <cell r="AD19">
            <v>243.04</v>
          </cell>
          <cell r="AE19">
            <v>6710.8</v>
          </cell>
          <cell r="AF19">
            <v>1627.2</v>
          </cell>
          <cell r="AG19">
            <v>8132.24</v>
          </cell>
          <cell r="AH19">
            <v>1393.42</v>
          </cell>
          <cell r="AI19">
            <v>5608.21</v>
          </cell>
          <cell r="AJ19">
            <v>2262.13</v>
          </cell>
          <cell r="AK19">
            <v>11493.9</v>
          </cell>
          <cell r="AL19">
            <v>6938.01</v>
          </cell>
          <cell r="AM19">
            <v>2086.4499999999998</v>
          </cell>
          <cell r="AN19">
            <v>0</v>
          </cell>
          <cell r="AO19">
            <v>5180.42</v>
          </cell>
          <cell r="AP19">
            <v>731.67</v>
          </cell>
          <cell r="AQ19">
            <v>34673.769999999997</v>
          </cell>
          <cell r="AR19">
            <v>19028.04</v>
          </cell>
          <cell r="AS19">
            <v>0</v>
          </cell>
          <cell r="AT19">
            <v>3404.2</v>
          </cell>
          <cell r="AU19">
            <v>14971.47</v>
          </cell>
          <cell r="AV19">
            <v>0</v>
          </cell>
          <cell r="AW19">
            <v>14562.01</v>
          </cell>
          <cell r="AX19">
            <v>0</v>
          </cell>
          <cell r="AY19">
            <v>0</v>
          </cell>
          <cell r="AZ19">
            <v>-45.5</v>
          </cell>
          <cell r="BA19">
            <v>30</v>
          </cell>
          <cell r="BC19">
            <v>338637.53000000026</v>
          </cell>
          <cell r="BE19">
            <v>4652.5</v>
          </cell>
          <cell r="BF19">
            <v>0</v>
          </cell>
          <cell r="BG19">
            <v>47031.16</v>
          </cell>
          <cell r="BH19">
            <v>0</v>
          </cell>
          <cell r="BI19">
            <v>47031.16</v>
          </cell>
          <cell r="BJ19">
            <v>434.55</v>
          </cell>
          <cell r="BK19">
            <v>0</v>
          </cell>
          <cell r="BL19">
            <v>434.55</v>
          </cell>
          <cell r="BM19">
            <v>536.59</v>
          </cell>
          <cell r="BN19">
            <v>0</v>
          </cell>
          <cell r="BO19">
            <v>536.59</v>
          </cell>
          <cell r="BP19">
            <v>48002.3</v>
          </cell>
          <cell r="BR19">
            <v>-15.5</v>
          </cell>
          <cell r="BS19">
            <v>-15.5</v>
          </cell>
          <cell r="BU19">
            <v>-15.5</v>
          </cell>
          <cell r="BV19">
            <v>6938.01</v>
          </cell>
          <cell r="BX19">
            <v>295287.73</v>
          </cell>
          <cell r="BY19">
            <v>343290.02999999997</v>
          </cell>
          <cell r="BZ19">
            <v>338637.53000000026</v>
          </cell>
          <cell r="CB19">
            <v>4652.499999999709</v>
          </cell>
          <cell r="CF19">
            <v>25200.73000000004</v>
          </cell>
          <cell r="CG19">
            <v>0</v>
          </cell>
          <cell r="CH19">
            <v>43350</v>
          </cell>
          <cell r="CI19">
            <v>0</v>
          </cell>
          <cell r="CJ19">
            <v>25204.384052517533</v>
          </cell>
          <cell r="CK19">
            <v>270087</v>
          </cell>
          <cell r="CL19">
            <v>0</v>
          </cell>
          <cell r="CM19">
            <v>-24366.809999999998</v>
          </cell>
          <cell r="CN19">
            <v>0</v>
          </cell>
          <cell r="CP19">
            <v>295516.93</v>
          </cell>
          <cell r="CQ19">
            <v>2672</v>
          </cell>
          <cell r="CS19">
            <v>0</v>
          </cell>
          <cell r="CT19">
            <v>2030</v>
          </cell>
          <cell r="CU19">
            <v>15635</v>
          </cell>
          <cell r="DA19">
            <v>27459.93</v>
          </cell>
          <cell r="DB19">
            <v>295516.93</v>
          </cell>
          <cell r="DC19">
            <v>0</v>
          </cell>
          <cell r="DD19">
            <v>6300</v>
          </cell>
          <cell r="DE19">
            <v>0</v>
          </cell>
          <cell r="DF19">
            <v>17300</v>
          </cell>
          <cell r="DG19">
            <v>18307</v>
          </cell>
          <cell r="DH19">
            <v>2672</v>
          </cell>
          <cell r="DI19">
            <v>1563</v>
          </cell>
          <cell r="DJ19">
            <v>13213.88</v>
          </cell>
          <cell r="DK19">
            <v>13213.88</v>
          </cell>
          <cell r="DL19">
            <v>0</v>
          </cell>
          <cell r="DM19">
            <v>5758.38</v>
          </cell>
          <cell r="DN19">
            <v>0</v>
          </cell>
          <cell r="DO19">
            <v>0</v>
          </cell>
          <cell r="DP19">
            <v>15.5</v>
          </cell>
          <cell r="DQ19">
            <v>1056</v>
          </cell>
          <cell r="DR19">
            <v>0</v>
          </cell>
          <cell r="DS19">
            <v>0</v>
          </cell>
          <cell r="DT19">
            <v>0</v>
          </cell>
          <cell r="DU19">
            <v>0</v>
          </cell>
          <cell r="DV19">
            <v>0</v>
          </cell>
          <cell r="DW19">
            <v>0</v>
          </cell>
          <cell r="DX19">
            <v>2030</v>
          </cell>
          <cell r="DY19">
            <v>15635</v>
          </cell>
          <cell r="DZ19">
            <v>97</v>
          </cell>
          <cell r="EA19" t="str">
            <v>EE097</v>
          </cell>
          <cell r="EC19">
            <v>9352108</v>
          </cell>
          <cell r="ED19">
            <v>935</v>
          </cell>
          <cell r="EE19">
            <v>2108</v>
          </cell>
          <cell r="EF19" t="str">
            <v>EE097</v>
          </cell>
          <cell r="EG19" t="str">
            <v>Snape Primary School</v>
          </cell>
          <cell r="EH19" t="str">
            <v>Not applicable</v>
          </cell>
          <cell r="EI19" t="str">
            <v/>
          </cell>
          <cell r="EJ19" t="str">
            <v>Not applicable</v>
          </cell>
          <cell r="EK19" t="str">
            <v>Academies</v>
          </cell>
          <cell r="EL19" t="str">
            <v>Mrs Sarah Gallagher</v>
          </cell>
          <cell r="EM19" t="str">
            <v>office@snapeprimary.co.uk</v>
          </cell>
          <cell r="EN19" t="str">
            <v>01728688373</v>
          </cell>
          <cell r="EO19">
            <v>20212022</v>
          </cell>
          <cell r="EP19" t="str">
            <v>LEAS</v>
          </cell>
          <cell r="EQ19" t="str">
            <v>N</v>
          </cell>
          <cell r="ES19" t="str">
            <v>Part Year</v>
          </cell>
          <cell r="EX19" t="str">
            <v/>
          </cell>
          <cell r="EY19">
            <v>25200.73000000004</v>
          </cell>
          <cell r="FA19">
            <v>43350</v>
          </cell>
          <cell r="FB19">
            <v>295516.93</v>
          </cell>
          <cell r="FC19">
            <v>0</v>
          </cell>
          <cell r="FD19">
            <v>6300</v>
          </cell>
          <cell r="FE19">
            <v>0</v>
          </cell>
          <cell r="FF19">
            <v>17300</v>
          </cell>
          <cell r="FG19">
            <v>2672</v>
          </cell>
          <cell r="FH19">
            <v>1563</v>
          </cell>
          <cell r="FI19">
            <v>323351.93</v>
          </cell>
          <cell r="FJ19">
            <v>0</v>
          </cell>
          <cell r="FK19">
            <v>13213.88</v>
          </cell>
          <cell r="FL19">
            <v>5758.38</v>
          </cell>
          <cell r="FM19">
            <v>0</v>
          </cell>
          <cell r="FN19">
            <v>0</v>
          </cell>
          <cell r="FO19">
            <v>15.5</v>
          </cell>
          <cell r="FP19">
            <v>1056</v>
          </cell>
          <cell r="FQ19">
            <v>0</v>
          </cell>
          <cell r="FR19">
            <v>0</v>
          </cell>
          <cell r="FS19">
            <v>0</v>
          </cell>
          <cell r="FT19">
            <v>0</v>
          </cell>
          <cell r="FU19">
            <v>0</v>
          </cell>
          <cell r="FV19">
            <v>0</v>
          </cell>
          <cell r="FW19">
            <v>2030</v>
          </cell>
          <cell r="FX19">
            <v>15635</v>
          </cell>
          <cell r="FY19">
            <v>37708.759999999995</v>
          </cell>
          <cell r="FZ19">
            <v>133165.5</v>
          </cell>
          <cell r="GA19">
            <v>7332.86</v>
          </cell>
          <cell r="GB19">
            <v>77596.160000000003</v>
          </cell>
          <cell r="GC19">
            <v>0</v>
          </cell>
          <cell r="GD19">
            <v>16813.12</v>
          </cell>
          <cell r="GE19">
            <v>0</v>
          </cell>
          <cell r="GF19">
            <v>8520.25</v>
          </cell>
          <cell r="GG19">
            <v>2438.5500000000002</v>
          </cell>
          <cell r="GH19">
            <v>710</v>
          </cell>
          <cell r="GI19">
            <v>638</v>
          </cell>
          <cell r="GJ19">
            <v>243.04</v>
          </cell>
          <cell r="GK19">
            <v>6710.8</v>
          </cell>
          <cell r="GL19">
            <v>1627.2</v>
          </cell>
          <cell r="GM19">
            <v>8132.24</v>
          </cell>
          <cell r="GN19">
            <v>1393.42</v>
          </cell>
          <cell r="GO19">
            <v>5608.21</v>
          </cell>
          <cell r="GP19">
            <v>2262.13</v>
          </cell>
          <cell r="GQ19">
            <v>11493.9</v>
          </cell>
          <cell r="GR19">
            <v>6938.01</v>
          </cell>
          <cell r="GS19">
            <v>2086.4499999999998</v>
          </cell>
          <cell r="GT19">
            <v>0</v>
          </cell>
          <cell r="GU19">
            <v>5180.42</v>
          </cell>
          <cell r="GV19">
            <v>731.67</v>
          </cell>
          <cell r="GW19">
            <v>34673.769999999997</v>
          </cell>
          <cell r="GX19">
            <v>19028.04</v>
          </cell>
          <cell r="GY19">
            <v>0</v>
          </cell>
          <cell r="GZ19">
            <v>3404.2</v>
          </cell>
          <cell r="HA19">
            <v>14971.47</v>
          </cell>
          <cell r="HB19">
            <v>0</v>
          </cell>
          <cell r="HC19">
            <v>0</v>
          </cell>
          <cell r="HD19">
            <v>14562.01</v>
          </cell>
          <cell r="HE19">
            <v>0</v>
          </cell>
          <cell r="HF19">
            <v>0</v>
          </cell>
          <cell r="HG19">
            <v>386261.42</v>
          </cell>
          <cell r="HI19">
            <v>-25200.729999999981</v>
          </cell>
          <cell r="HM19">
            <v>25200.73000000004</v>
          </cell>
          <cell r="HN19">
            <v>0</v>
          </cell>
          <cell r="HO19">
            <v>5.8207660913467407E-11</v>
          </cell>
          <cell r="HP19" t="str">
            <v>SURPLUS</v>
          </cell>
          <cell r="HQ19">
            <v>4652.5</v>
          </cell>
          <cell r="HR19">
            <v>0</v>
          </cell>
          <cell r="HV19">
            <v>47031.16</v>
          </cell>
          <cell r="HW19">
            <v>434.55</v>
          </cell>
          <cell r="HX19">
            <v>536.59</v>
          </cell>
          <cell r="HZ19">
            <v>0</v>
          </cell>
          <cell r="IA19">
            <v>0</v>
          </cell>
        </row>
        <row r="20">
          <cell r="B20" t="str">
            <v>EE101</v>
          </cell>
          <cell r="C20">
            <v>-7775</v>
          </cell>
          <cell r="D20">
            <v>0</v>
          </cell>
          <cell r="E20">
            <v>-16299.99</v>
          </cell>
          <cell r="F20">
            <v>0</v>
          </cell>
          <cell r="G20">
            <v>-31577.5</v>
          </cell>
          <cell r="H20">
            <v>-56743.17</v>
          </cell>
          <cell r="I20">
            <v>-536</v>
          </cell>
          <cell r="J20">
            <v>-35858.92</v>
          </cell>
          <cell r="K20">
            <v>-22203.31</v>
          </cell>
          <cell r="L20">
            <v>0</v>
          </cell>
          <cell r="M20">
            <v>0</v>
          </cell>
          <cell r="N20">
            <v>-26800.75</v>
          </cell>
          <cell r="O20">
            <v>-18153.89</v>
          </cell>
          <cell r="P20">
            <v>0</v>
          </cell>
          <cell r="Q20">
            <v>0</v>
          </cell>
          <cell r="R20">
            <v>0</v>
          </cell>
          <cell r="S20">
            <v>0</v>
          </cell>
          <cell r="T20">
            <v>472384.01</v>
          </cell>
          <cell r="U20">
            <v>23445.61</v>
          </cell>
          <cell r="V20">
            <v>177818.47</v>
          </cell>
          <cell r="W20">
            <v>19911.64</v>
          </cell>
          <cell r="X20">
            <v>53381.41</v>
          </cell>
          <cell r="Y20">
            <v>0</v>
          </cell>
          <cell r="Z20">
            <v>40491.449999999997</v>
          </cell>
          <cell r="AA20">
            <v>2259.83</v>
          </cell>
          <cell r="AB20">
            <v>3256.18</v>
          </cell>
          <cell r="AC20">
            <v>1427</v>
          </cell>
          <cell r="AD20">
            <v>0</v>
          </cell>
          <cell r="AE20">
            <v>33933.230000000003</v>
          </cell>
          <cell r="AF20">
            <v>4457.8</v>
          </cell>
          <cell r="AG20">
            <v>2792.47</v>
          </cell>
          <cell r="AH20">
            <v>1129.68</v>
          </cell>
          <cell r="AI20">
            <v>13110.75</v>
          </cell>
          <cell r="AJ20">
            <v>3763.2</v>
          </cell>
          <cell r="AK20">
            <v>13765.88</v>
          </cell>
          <cell r="AL20">
            <v>81467.839999999997</v>
          </cell>
          <cell r="AM20">
            <v>0</v>
          </cell>
          <cell r="AN20">
            <v>0</v>
          </cell>
          <cell r="AO20">
            <v>12216.83</v>
          </cell>
          <cell r="AP20">
            <v>3876</v>
          </cell>
          <cell r="AQ20">
            <v>2850.81</v>
          </cell>
          <cell r="AR20">
            <v>49103.97</v>
          </cell>
          <cell r="AS20">
            <v>0</v>
          </cell>
          <cell r="AT20">
            <v>8442.81</v>
          </cell>
          <cell r="AU20">
            <v>17653.580000000002</v>
          </cell>
          <cell r="AV20">
            <v>0</v>
          </cell>
          <cell r="AW20">
            <v>4248</v>
          </cell>
          <cell r="AX20">
            <v>0</v>
          </cell>
          <cell r="AY20">
            <v>0</v>
          </cell>
          <cell r="AZ20">
            <v>-4010.5</v>
          </cell>
          <cell r="BA20">
            <v>6559.66</v>
          </cell>
          <cell r="BC20">
            <v>834039.86999999976</v>
          </cell>
          <cell r="BE20">
            <v>6725.7</v>
          </cell>
          <cell r="BF20">
            <v>0</v>
          </cell>
          <cell r="BG20">
            <v>0</v>
          </cell>
          <cell r="BH20">
            <v>0</v>
          </cell>
          <cell r="BI20">
            <v>0</v>
          </cell>
          <cell r="BJ20">
            <v>0</v>
          </cell>
          <cell r="BK20">
            <v>0</v>
          </cell>
          <cell r="BL20">
            <v>0</v>
          </cell>
          <cell r="BM20">
            <v>6976.49</v>
          </cell>
          <cell r="BN20">
            <v>0</v>
          </cell>
          <cell r="BO20">
            <v>6976.49</v>
          </cell>
          <cell r="BP20">
            <v>6976.49</v>
          </cell>
          <cell r="BR20">
            <v>2549.16</v>
          </cell>
          <cell r="BT20">
            <v>2549.16</v>
          </cell>
          <cell r="BU20">
            <v>-26800.75</v>
          </cell>
          <cell r="BV20">
            <v>84017</v>
          </cell>
          <cell r="BX20">
            <v>833789.08</v>
          </cell>
          <cell r="BY20">
            <v>840765.57</v>
          </cell>
          <cell r="BZ20">
            <v>834039.86999999976</v>
          </cell>
          <cell r="CB20">
            <v>6725.7000000001863</v>
          </cell>
          <cell r="CF20">
            <v>87602.650000000256</v>
          </cell>
          <cell r="CG20">
            <v>109030.57000000053</v>
          </cell>
          <cell r="CH20">
            <v>249.70000000000036</v>
          </cell>
          <cell r="CI20">
            <v>-1.0899999999996055</v>
          </cell>
          <cell r="CJ20">
            <v>87606.726455126889</v>
          </cell>
          <cell r="CK20">
            <v>855217</v>
          </cell>
          <cell r="CL20">
            <v>0</v>
          </cell>
          <cell r="CM20">
            <v>0</v>
          </cell>
          <cell r="CN20">
            <v>0</v>
          </cell>
          <cell r="CP20">
            <v>856162</v>
          </cell>
          <cell r="CQ20">
            <v>0</v>
          </cell>
          <cell r="CS20">
            <v>1500</v>
          </cell>
          <cell r="CT20">
            <v>6830</v>
          </cell>
          <cell r="CU20">
            <v>55243.17</v>
          </cell>
          <cell r="DA20">
            <v>7775</v>
          </cell>
          <cell r="DB20">
            <v>856162</v>
          </cell>
          <cell r="DC20">
            <v>0</v>
          </cell>
          <cell r="DD20">
            <v>16299.99</v>
          </cell>
          <cell r="DE20">
            <v>0</v>
          </cell>
          <cell r="DF20">
            <v>31577.5</v>
          </cell>
          <cell r="DG20">
            <v>56743.17</v>
          </cell>
          <cell r="DH20">
            <v>0</v>
          </cell>
          <cell r="DI20">
            <v>536</v>
          </cell>
          <cell r="DJ20">
            <v>35858.92</v>
          </cell>
          <cell r="DK20">
            <v>35723.919999999998</v>
          </cell>
          <cell r="DL20">
            <v>135</v>
          </cell>
          <cell r="DM20">
            <v>22203.31</v>
          </cell>
          <cell r="DN20">
            <v>0</v>
          </cell>
          <cell r="DO20">
            <v>0</v>
          </cell>
          <cell r="DP20">
            <v>26800.75</v>
          </cell>
          <cell r="DQ20">
            <v>18153.89</v>
          </cell>
          <cell r="DR20">
            <v>0</v>
          </cell>
          <cell r="DS20">
            <v>0</v>
          </cell>
          <cell r="DT20">
            <v>0</v>
          </cell>
          <cell r="DU20">
            <v>0</v>
          </cell>
          <cell r="DV20">
            <v>0</v>
          </cell>
          <cell r="DW20">
            <v>1500</v>
          </cell>
          <cell r="DX20">
            <v>6830</v>
          </cell>
          <cell r="DY20">
            <v>55243.17</v>
          </cell>
          <cell r="DZ20">
            <v>101</v>
          </cell>
          <cell r="EA20" t="str">
            <v>EE101</v>
          </cell>
          <cell r="EC20">
            <v>9353327</v>
          </cell>
          <cell r="ED20">
            <v>935</v>
          </cell>
          <cell r="EE20">
            <v>3327</v>
          </cell>
          <cell r="EF20" t="str">
            <v>EE101</v>
          </cell>
          <cell r="EG20" t="str">
            <v>Stonham Aspal Church of England Voluntary Aided Primary School</v>
          </cell>
          <cell r="EH20" t="str">
            <v>Not under a federation</v>
          </cell>
          <cell r="EI20" t="str">
            <v/>
          </cell>
          <cell r="EJ20" t="str">
            <v>Diocese of St Edmundsbury and Ipswich</v>
          </cell>
          <cell r="EK20" t="str">
            <v>Local authority maintained schools</v>
          </cell>
          <cell r="EL20" t="str">
            <v>Mr Ben Hemmings</v>
          </cell>
          <cell r="EM20" t="str">
            <v>admin@stonhamaspal.suffolk.sch.uk</v>
          </cell>
          <cell r="EN20" t="str">
            <v>01449711346</v>
          </cell>
          <cell r="EO20">
            <v>20212022</v>
          </cell>
          <cell r="EP20" t="str">
            <v>LEAS</v>
          </cell>
          <cell r="EQ20" t="str">
            <v>Y</v>
          </cell>
          <cell r="EX20" t="str">
            <v>205</v>
          </cell>
          <cell r="EY20">
            <v>87602.650000000256</v>
          </cell>
          <cell r="FA20">
            <v>249.70000000000036</v>
          </cell>
          <cell r="FB20">
            <v>856162</v>
          </cell>
          <cell r="FC20">
            <v>0</v>
          </cell>
          <cell r="FD20">
            <v>16299.99</v>
          </cell>
          <cell r="FE20">
            <v>0</v>
          </cell>
          <cell r="FF20">
            <v>31577.5</v>
          </cell>
          <cell r="FG20">
            <v>0</v>
          </cell>
          <cell r="FH20">
            <v>536</v>
          </cell>
          <cell r="FI20">
            <v>904575.49</v>
          </cell>
          <cell r="FJ20">
            <v>135</v>
          </cell>
          <cell r="FK20">
            <v>35723.919999999998</v>
          </cell>
          <cell r="FL20">
            <v>22203.31</v>
          </cell>
          <cell r="FM20">
            <v>0</v>
          </cell>
          <cell r="FN20">
            <v>0</v>
          </cell>
          <cell r="FO20">
            <v>26800.75</v>
          </cell>
          <cell r="FP20">
            <v>18153.89</v>
          </cell>
          <cell r="FQ20">
            <v>0</v>
          </cell>
          <cell r="FR20">
            <v>0</v>
          </cell>
          <cell r="FS20">
            <v>0</v>
          </cell>
          <cell r="FT20">
            <v>0</v>
          </cell>
          <cell r="FU20">
            <v>0</v>
          </cell>
          <cell r="FV20">
            <v>1500</v>
          </cell>
          <cell r="FW20">
            <v>6830</v>
          </cell>
          <cell r="FX20">
            <v>55243.17</v>
          </cell>
          <cell r="FY20">
            <v>166590.03999999998</v>
          </cell>
          <cell r="FZ20">
            <v>472384.01</v>
          </cell>
          <cell r="GA20">
            <v>23445.61</v>
          </cell>
          <cell r="GB20">
            <v>177818.47</v>
          </cell>
          <cell r="GC20">
            <v>19911.64</v>
          </cell>
          <cell r="GD20">
            <v>53381.41</v>
          </cell>
          <cell r="GE20">
            <v>0</v>
          </cell>
          <cell r="GF20">
            <v>40491.449999999997</v>
          </cell>
          <cell r="GG20">
            <v>2259.83</v>
          </cell>
          <cell r="GH20">
            <v>3256.18</v>
          </cell>
          <cell r="GI20">
            <v>1427</v>
          </cell>
          <cell r="GJ20">
            <v>0</v>
          </cell>
          <cell r="GK20">
            <v>33933.230000000003</v>
          </cell>
          <cell r="GL20">
            <v>4457.8</v>
          </cell>
          <cell r="GM20">
            <v>2792.47</v>
          </cell>
          <cell r="GN20">
            <v>1129.68</v>
          </cell>
          <cell r="GO20">
            <v>13110.75</v>
          </cell>
          <cell r="GP20">
            <v>3763.2</v>
          </cell>
          <cell r="GQ20">
            <v>13765.88</v>
          </cell>
          <cell r="GR20">
            <v>84017</v>
          </cell>
          <cell r="GS20">
            <v>0</v>
          </cell>
          <cell r="GT20">
            <v>0</v>
          </cell>
          <cell r="GU20">
            <v>12216.83</v>
          </cell>
          <cell r="GV20">
            <v>3876</v>
          </cell>
          <cell r="GW20">
            <v>2850.81</v>
          </cell>
          <cell r="GX20">
            <v>49103.97</v>
          </cell>
          <cell r="GY20">
            <v>0</v>
          </cell>
          <cell r="GZ20">
            <v>8442.81</v>
          </cell>
          <cell r="HA20">
            <v>17653.580000000002</v>
          </cell>
          <cell r="HB20">
            <v>0</v>
          </cell>
          <cell r="HC20">
            <v>0</v>
          </cell>
          <cell r="HD20">
            <v>4248</v>
          </cell>
          <cell r="HE20">
            <v>0</v>
          </cell>
          <cell r="HF20">
            <v>0</v>
          </cell>
          <cell r="HG20">
            <v>1049737.6099999999</v>
          </cell>
          <cell r="HI20">
            <v>21427.920000000158</v>
          </cell>
          <cell r="HM20">
            <v>87602.650000000256</v>
          </cell>
          <cell r="HN20">
            <v>109030.57000000053</v>
          </cell>
          <cell r="HO20">
            <v>-1.1641532182693481E-10</v>
          </cell>
          <cell r="HP20" t="str">
            <v>DEFICIT</v>
          </cell>
          <cell r="HQ20">
            <v>6725.7</v>
          </cell>
          <cell r="HR20">
            <v>0</v>
          </cell>
          <cell r="HV20">
            <v>0</v>
          </cell>
          <cell r="HW20">
            <v>0</v>
          </cell>
          <cell r="HX20">
            <v>6976.49</v>
          </cell>
          <cell r="HY20">
            <v>109030.57</v>
          </cell>
          <cell r="HZ20">
            <v>5.2386894822120667E-10</v>
          </cell>
          <cell r="IA20">
            <v>-1.0899999999996055</v>
          </cell>
        </row>
        <row r="21">
          <cell r="B21" t="str">
            <v>EE106</v>
          </cell>
          <cell r="C21">
            <v>-17635.349999999999</v>
          </cell>
          <cell r="D21">
            <v>0</v>
          </cell>
          <cell r="E21">
            <v>-13600.01</v>
          </cell>
          <cell r="F21">
            <v>0</v>
          </cell>
          <cell r="G21">
            <v>-14415</v>
          </cell>
          <cell r="H21">
            <v>-22538.33</v>
          </cell>
          <cell r="I21">
            <v>0</v>
          </cell>
          <cell r="J21">
            <v>-4650.97</v>
          </cell>
          <cell r="K21">
            <v>-4044.78</v>
          </cell>
          <cell r="L21">
            <v>-3024</v>
          </cell>
          <cell r="M21">
            <v>0</v>
          </cell>
          <cell r="N21">
            <v>-4082.5</v>
          </cell>
          <cell r="O21">
            <v>-8035.33</v>
          </cell>
          <cell r="P21">
            <v>0</v>
          </cell>
          <cell r="Q21">
            <v>0</v>
          </cell>
          <cell r="R21">
            <v>0</v>
          </cell>
          <cell r="S21">
            <v>0</v>
          </cell>
          <cell r="T21">
            <v>237228.79</v>
          </cell>
          <cell r="U21">
            <v>0</v>
          </cell>
          <cell r="V21">
            <v>79221.37</v>
          </cell>
          <cell r="W21">
            <v>0</v>
          </cell>
          <cell r="X21">
            <v>30847.03</v>
          </cell>
          <cell r="Y21">
            <v>0</v>
          </cell>
          <cell r="Z21">
            <v>7347.77</v>
          </cell>
          <cell r="AA21">
            <v>2800.4</v>
          </cell>
          <cell r="AB21">
            <v>4835</v>
          </cell>
          <cell r="AC21">
            <v>322</v>
          </cell>
          <cell r="AD21">
            <v>2352.69</v>
          </cell>
          <cell r="AE21">
            <v>4458.95</v>
          </cell>
          <cell r="AF21">
            <v>1676.88</v>
          </cell>
          <cell r="AG21">
            <v>9293.06</v>
          </cell>
          <cell r="AH21">
            <v>923.41</v>
          </cell>
          <cell r="AI21">
            <v>5164.68</v>
          </cell>
          <cell r="AJ21">
            <v>6112.75</v>
          </cell>
          <cell r="AK21">
            <v>878.64</v>
          </cell>
          <cell r="AL21">
            <v>12624.22</v>
          </cell>
          <cell r="AM21">
            <v>10210.07</v>
          </cell>
          <cell r="AN21">
            <v>0</v>
          </cell>
          <cell r="AO21">
            <v>9004.18</v>
          </cell>
          <cell r="AP21">
            <v>1939</v>
          </cell>
          <cell r="AQ21">
            <v>623.09</v>
          </cell>
          <cell r="AR21">
            <v>17303.330000000002</v>
          </cell>
          <cell r="AS21">
            <v>0</v>
          </cell>
          <cell r="AT21">
            <v>3522.45</v>
          </cell>
          <cell r="AU21">
            <v>11801.71</v>
          </cell>
          <cell r="AV21">
            <v>0</v>
          </cell>
          <cell r="AW21">
            <v>0</v>
          </cell>
          <cell r="AX21">
            <v>0</v>
          </cell>
          <cell r="AY21">
            <v>0</v>
          </cell>
          <cell r="AZ21">
            <v>-198.7</v>
          </cell>
          <cell r="BA21">
            <v>326.94</v>
          </cell>
          <cell r="BC21">
            <v>364066.93999999994</v>
          </cell>
          <cell r="BE21">
            <v>4733.5</v>
          </cell>
          <cell r="BF21">
            <v>0</v>
          </cell>
          <cell r="BG21">
            <v>0</v>
          </cell>
          <cell r="BH21">
            <v>0</v>
          </cell>
          <cell r="BI21">
            <v>0</v>
          </cell>
          <cell r="BJ21">
            <v>207</v>
          </cell>
          <cell r="BK21">
            <v>0</v>
          </cell>
          <cell r="BL21">
            <v>207</v>
          </cell>
          <cell r="BM21">
            <v>0</v>
          </cell>
          <cell r="BN21">
            <v>0</v>
          </cell>
          <cell r="BO21">
            <v>0</v>
          </cell>
          <cell r="BP21">
            <v>207</v>
          </cell>
          <cell r="BR21">
            <v>128.24</v>
          </cell>
          <cell r="BT21">
            <v>128.24</v>
          </cell>
          <cell r="BU21">
            <v>-4082.5</v>
          </cell>
          <cell r="BV21">
            <v>12752.46</v>
          </cell>
          <cell r="BX21">
            <v>368593.44000000006</v>
          </cell>
          <cell r="BY21">
            <v>368800.44000000006</v>
          </cell>
          <cell r="BZ21">
            <v>364066.93999999994</v>
          </cell>
          <cell r="CB21">
            <v>4733.5000000001164</v>
          </cell>
          <cell r="CF21">
            <v>24654.459999999846</v>
          </cell>
          <cell r="CG21">
            <v>-24632.980000000098</v>
          </cell>
          <cell r="CH21">
            <v>11488</v>
          </cell>
          <cell r="CI21">
            <v>16014.5</v>
          </cell>
          <cell r="CJ21">
            <v>24652.866656611324</v>
          </cell>
          <cell r="CK21">
            <v>319306</v>
          </cell>
          <cell r="CL21">
            <v>0</v>
          </cell>
          <cell r="CM21">
            <v>-7701.73</v>
          </cell>
          <cell r="CN21">
            <v>0</v>
          </cell>
          <cell r="CP21">
            <v>329098.34999999998</v>
          </cell>
          <cell r="CQ21">
            <v>0</v>
          </cell>
          <cell r="CS21">
            <v>5934</v>
          </cell>
          <cell r="CT21">
            <v>1860</v>
          </cell>
          <cell r="CU21">
            <v>22587.33</v>
          </cell>
          <cell r="DA21">
            <v>17635.349999999999</v>
          </cell>
          <cell r="DB21">
            <v>329098.34999999998</v>
          </cell>
          <cell r="DC21">
            <v>0</v>
          </cell>
          <cell r="DD21">
            <v>13600.01</v>
          </cell>
          <cell r="DE21">
            <v>0</v>
          </cell>
          <cell r="DF21">
            <v>14415</v>
          </cell>
          <cell r="DG21">
            <v>22538.33</v>
          </cell>
          <cell r="DH21">
            <v>0</v>
          </cell>
          <cell r="DI21">
            <v>0</v>
          </cell>
          <cell r="DJ21">
            <v>4650.97</v>
          </cell>
          <cell r="DK21">
            <v>4650.97</v>
          </cell>
          <cell r="DL21">
            <v>0</v>
          </cell>
          <cell r="DM21">
            <v>4044.78</v>
          </cell>
          <cell r="DN21">
            <v>3024</v>
          </cell>
          <cell r="DO21">
            <v>0</v>
          </cell>
          <cell r="DP21">
            <v>4082.5</v>
          </cell>
          <cell r="DQ21">
            <v>8035.33</v>
          </cell>
          <cell r="DR21">
            <v>0</v>
          </cell>
          <cell r="DS21">
            <v>0</v>
          </cell>
          <cell r="DT21">
            <v>0</v>
          </cell>
          <cell r="DU21">
            <v>0</v>
          </cell>
          <cell r="DV21">
            <v>0</v>
          </cell>
          <cell r="DW21">
            <v>5934</v>
          </cell>
          <cell r="DX21">
            <v>1860</v>
          </cell>
          <cell r="DY21">
            <v>22587.33</v>
          </cell>
          <cell r="DZ21">
            <v>106</v>
          </cell>
          <cell r="EA21" t="str">
            <v>EE106</v>
          </cell>
          <cell r="EC21">
            <v>9353105</v>
          </cell>
          <cell r="ED21">
            <v>935</v>
          </cell>
          <cell r="EE21">
            <v>3105</v>
          </cell>
          <cell r="EF21" t="str">
            <v>EE106</v>
          </cell>
          <cell r="EG21" t="str">
            <v>Thorndon Church of England Voluntary Controlled Primary School</v>
          </cell>
          <cell r="EH21" t="str">
            <v>Not under a federation</v>
          </cell>
          <cell r="EI21" t="str">
            <v/>
          </cell>
          <cell r="EJ21" t="str">
            <v>Diocese of St Edmundsbury and Ipswich</v>
          </cell>
          <cell r="EK21" t="str">
            <v>Local authority maintained schools</v>
          </cell>
          <cell r="EL21" t="str">
            <v>Mr Ian Page</v>
          </cell>
          <cell r="EM21" t="str">
            <v>office@thorndon.suffolk.sch.uk</v>
          </cell>
          <cell r="EN21" t="str">
            <v>01379678392</v>
          </cell>
          <cell r="EO21">
            <v>20212022</v>
          </cell>
          <cell r="EP21" t="str">
            <v>LEAS</v>
          </cell>
          <cell r="EQ21" t="str">
            <v>Y</v>
          </cell>
          <cell r="EX21" t="str">
            <v>55</v>
          </cell>
          <cell r="EY21">
            <v>24654.459999999846</v>
          </cell>
          <cell r="FA21">
            <v>11488</v>
          </cell>
          <cell r="FB21">
            <v>329098.34999999998</v>
          </cell>
          <cell r="FC21">
            <v>0</v>
          </cell>
          <cell r="FD21">
            <v>13600.01</v>
          </cell>
          <cell r="FE21">
            <v>0</v>
          </cell>
          <cell r="FF21">
            <v>14415</v>
          </cell>
          <cell r="FG21">
            <v>49</v>
          </cell>
          <cell r="FH21">
            <v>0</v>
          </cell>
          <cell r="FI21">
            <v>357162.36</v>
          </cell>
          <cell r="FJ21">
            <v>0</v>
          </cell>
          <cell r="FK21">
            <v>4650.97</v>
          </cell>
          <cell r="FL21">
            <v>4044.78</v>
          </cell>
          <cell r="FM21">
            <v>3024</v>
          </cell>
          <cell r="FN21">
            <v>0</v>
          </cell>
          <cell r="FO21">
            <v>4082.5</v>
          </cell>
          <cell r="FP21">
            <v>8035.33</v>
          </cell>
          <cell r="FQ21">
            <v>0</v>
          </cell>
          <cell r="FR21">
            <v>0</v>
          </cell>
          <cell r="FS21">
            <v>0</v>
          </cell>
          <cell r="FT21">
            <v>0</v>
          </cell>
          <cell r="FU21">
            <v>0</v>
          </cell>
          <cell r="FV21">
            <v>5934</v>
          </cell>
          <cell r="FW21">
            <v>1860</v>
          </cell>
          <cell r="FX21">
            <v>22538.33</v>
          </cell>
          <cell r="FY21">
            <v>54169.91</v>
          </cell>
          <cell r="FZ21">
            <v>237228.79</v>
          </cell>
          <cell r="GA21">
            <v>0</v>
          </cell>
          <cell r="GB21">
            <v>79221.37</v>
          </cell>
          <cell r="GC21">
            <v>0</v>
          </cell>
          <cell r="GD21">
            <v>30847.03</v>
          </cell>
          <cell r="GE21">
            <v>0</v>
          </cell>
          <cell r="GF21">
            <v>7347.77</v>
          </cell>
          <cell r="GG21">
            <v>2800.4</v>
          </cell>
          <cell r="GH21">
            <v>4835</v>
          </cell>
          <cell r="GI21">
            <v>322</v>
          </cell>
          <cell r="GJ21">
            <v>2352.69</v>
          </cell>
          <cell r="GK21">
            <v>4458.95</v>
          </cell>
          <cell r="GL21">
            <v>1676.88</v>
          </cell>
          <cell r="GM21">
            <v>9293.06</v>
          </cell>
          <cell r="GN21">
            <v>923.41</v>
          </cell>
          <cell r="GO21">
            <v>5164.68</v>
          </cell>
          <cell r="GP21">
            <v>6112.75</v>
          </cell>
          <cell r="GQ21">
            <v>878.64</v>
          </cell>
          <cell r="GR21">
            <v>12752.46</v>
          </cell>
          <cell r="GS21">
            <v>10210.07</v>
          </cell>
          <cell r="GT21">
            <v>0</v>
          </cell>
          <cell r="GU21">
            <v>9004.18</v>
          </cell>
          <cell r="GV21">
            <v>1939</v>
          </cell>
          <cell r="GW21">
            <v>623.09</v>
          </cell>
          <cell r="GX21">
            <v>17303.330000000002</v>
          </cell>
          <cell r="GY21">
            <v>0</v>
          </cell>
          <cell r="GZ21">
            <v>3522.45</v>
          </cell>
          <cell r="HA21">
            <v>11801.71</v>
          </cell>
          <cell r="HB21">
            <v>0</v>
          </cell>
          <cell r="HC21">
            <v>0</v>
          </cell>
          <cell r="HD21">
            <v>0</v>
          </cell>
          <cell r="HE21">
            <v>0</v>
          </cell>
          <cell r="HF21">
            <v>0</v>
          </cell>
          <cell r="HG21">
            <v>460619.7100000002</v>
          </cell>
          <cell r="HI21">
            <v>-49287.440000000177</v>
          </cell>
          <cell r="HM21">
            <v>24654.459999999846</v>
          </cell>
          <cell r="HN21">
            <v>-24632.980000000098</v>
          </cell>
          <cell r="HO21">
            <v>-2.3283064365386963E-10</v>
          </cell>
          <cell r="HP21" t="str">
            <v>SURPLUS</v>
          </cell>
          <cell r="HQ21">
            <v>4733.5</v>
          </cell>
          <cell r="HR21">
            <v>0</v>
          </cell>
          <cell r="HV21">
            <v>0</v>
          </cell>
          <cell r="HW21">
            <v>207</v>
          </cell>
          <cell r="HX21">
            <v>0</v>
          </cell>
          <cell r="HY21">
            <v>0</v>
          </cell>
          <cell r="HZ21">
            <v>-24632.980000000098</v>
          </cell>
          <cell r="IA21">
            <v>16014.5</v>
          </cell>
        </row>
        <row r="22">
          <cell r="B22" t="str">
            <v>EE112</v>
          </cell>
          <cell r="C22">
            <v>-30499.81</v>
          </cell>
          <cell r="D22">
            <v>0</v>
          </cell>
          <cell r="E22">
            <v>-49518.67</v>
          </cell>
          <cell r="F22">
            <v>0</v>
          </cell>
          <cell r="G22">
            <v>-20495</v>
          </cell>
          <cell r="H22">
            <v>-39747.5</v>
          </cell>
          <cell r="I22">
            <v>-238.24</v>
          </cell>
          <cell r="J22">
            <v>-15412.7</v>
          </cell>
          <cell r="K22">
            <v>-6734.59</v>
          </cell>
          <cell r="L22">
            <v>0</v>
          </cell>
          <cell r="M22">
            <v>0</v>
          </cell>
          <cell r="N22">
            <v>-3329.2</v>
          </cell>
          <cell r="O22">
            <v>-2567.4299999999998</v>
          </cell>
          <cell r="P22">
            <v>0</v>
          </cell>
          <cell r="Q22">
            <v>0</v>
          </cell>
          <cell r="R22">
            <v>0</v>
          </cell>
          <cell r="S22">
            <v>0</v>
          </cell>
          <cell r="T22">
            <v>210844.82</v>
          </cell>
          <cell r="U22">
            <v>0</v>
          </cell>
          <cell r="V22">
            <v>142989.19</v>
          </cell>
          <cell r="W22">
            <v>3793.73</v>
          </cell>
          <cell r="X22">
            <v>21885.599999999999</v>
          </cell>
          <cell r="Y22">
            <v>0</v>
          </cell>
          <cell r="Z22">
            <v>2424.37</v>
          </cell>
          <cell r="AA22">
            <v>2441.46</v>
          </cell>
          <cell r="AB22">
            <v>3290.99</v>
          </cell>
          <cell r="AC22">
            <v>1048.75</v>
          </cell>
          <cell r="AD22">
            <v>0</v>
          </cell>
          <cell r="AE22">
            <v>13768.28</v>
          </cell>
          <cell r="AF22">
            <v>2033.52</v>
          </cell>
          <cell r="AG22">
            <v>5923.38</v>
          </cell>
          <cell r="AH22">
            <v>1320.16</v>
          </cell>
          <cell r="AI22">
            <v>11504.86</v>
          </cell>
          <cell r="AJ22">
            <v>11352.25</v>
          </cell>
          <cell r="AK22">
            <v>2159.4899999999998</v>
          </cell>
          <cell r="AL22">
            <v>18477.310000000001</v>
          </cell>
          <cell r="AM22">
            <v>5213.45</v>
          </cell>
          <cell r="AN22">
            <v>0</v>
          </cell>
          <cell r="AO22">
            <v>4781.17</v>
          </cell>
          <cell r="AP22">
            <v>1884</v>
          </cell>
          <cell r="AQ22">
            <v>15947.6</v>
          </cell>
          <cell r="AR22">
            <v>29936</v>
          </cell>
          <cell r="AS22">
            <v>0</v>
          </cell>
          <cell r="AT22">
            <v>4208.8500000000004</v>
          </cell>
          <cell r="AU22">
            <v>11106.27</v>
          </cell>
          <cell r="AV22">
            <v>0</v>
          </cell>
          <cell r="AW22">
            <v>37829.129999999997</v>
          </cell>
          <cell r="AX22">
            <v>0</v>
          </cell>
          <cell r="AY22">
            <v>0</v>
          </cell>
          <cell r="AZ22">
            <v>-1129.42</v>
          </cell>
          <cell r="BA22">
            <v>902.4</v>
          </cell>
          <cell r="BC22">
            <v>398426.66999999993</v>
          </cell>
          <cell r="BE22">
            <v>4909</v>
          </cell>
          <cell r="BF22">
            <v>0</v>
          </cell>
          <cell r="BG22">
            <v>2354.84</v>
          </cell>
          <cell r="BH22">
            <v>0</v>
          </cell>
          <cell r="BI22">
            <v>2354.84</v>
          </cell>
          <cell r="BJ22">
            <v>1937.99</v>
          </cell>
          <cell r="BK22">
            <v>0</v>
          </cell>
          <cell r="BL22">
            <v>1937.99</v>
          </cell>
          <cell r="BM22">
            <v>1648.3700000000001</v>
          </cell>
          <cell r="BN22">
            <v>0</v>
          </cell>
          <cell r="BO22">
            <v>1648.3700000000001</v>
          </cell>
          <cell r="BP22">
            <v>5941.2</v>
          </cell>
          <cell r="BR22">
            <v>-227.0200000000001</v>
          </cell>
          <cell r="BS22">
            <v>-227.0200000000001</v>
          </cell>
          <cell r="BU22">
            <v>-3556.22</v>
          </cell>
          <cell r="BV22">
            <v>18477.310000000001</v>
          </cell>
          <cell r="BX22">
            <v>397394.47000000003</v>
          </cell>
          <cell r="BY22">
            <v>403335.67000000004</v>
          </cell>
          <cell r="BZ22">
            <v>398426.66999999993</v>
          </cell>
          <cell r="CB22">
            <v>4909.0000000001164</v>
          </cell>
          <cell r="CF22">
            <v>136417.5199999999</v>
          </cell>
          <cell r="CG22">
            <v>133820.05000000005</v>
          </cell>
          <cell r="CH22">
            <v>11748.52</v>
          </cell>
          <cell r="CI22">
            <v>10716.32</v>
          </cell>
          <cell r="CJ22">
            <v>136412.22718614701</v>
          </cell>
          <cell r="CK22">
            <v>394797</v>
          </cell>
          <cell r="CL22">
            <v>0</v>
          </cell>
          <cell r="CM22">
            <v>-27497.309999999998</v>
          </cell>
          <cell r="CN22">
            <v>0</v>
          </cell>
          <cell r="CP22">
            <v>422766.81</v>
          </cell>
          <cell r="CQ22">
            <v>7710</v>
          </cell>
          <cell r="CS22">
            <v>0</v>
          </cell>
          <cell r="CT22">
            <v>2530</v>
          </cell>
          <cell r="CU22">
            <v>32037.5</v>
          </cell>
          <cell r="DA22">
            <v>30499.81</v>
          </cell>
          <cell r="DB22">
            <v>422766.81</v>
          </cell>
          <cell r="DC22">
            <v>0</v>
          </cell>
          <cell r="DD22">
            <v>49518.67</v>
          </cell>
          <cell r="DE22">
            <v>0</v>
          </cell>
          <cell r="DF22">
            <v>20495</v>
          </cell>
          <cell r="DG22">
            <v>39747.5</v>
          </cell>
          <cell r="DH22">
            <v>7710</v>
          </cell>
          <cell r="DI22">
            <v>238.24</v>
          </cell>
          <cell r="DJ22">
            <v>15412.7</v>
          </cell>
          <cell r="DK22">
            <v>15412.7</v>
          </cell>
          <cell r="DL22">
            <v>0</v>
          </cell>
          <cell r="DM22">
            <v>6734.59</v>
          </cell>
          <cell r="DN22">
            <v>0</v>
          </cell>
          <cell r="DO22">
            <v>0</v>
          </cell>
          <cell r="DP22">
            <v>3556.22</v>
          </cell>
          <cell r="DQ22">
            <v>2567.4299999999998</v>
          </cell>
          <cell r="DR22">
            <v>0</v>
          </cell>
          <cell r="DS22">
            <v>0</v>
          </cell>
          <cell r="DT22">
            <v>0</v>
          </cell>
          <cell r="DU22">
            <v>0</v>
          </cell>
          <cell r="DV22">
            <v>0</v>
          </cell>
          <cell r="DW22">
            <v>0</v>
          </cell>
          <cell r="DX22">
            <v>2530</v>
          </cell>
          <cell r="DY22">
            <v>32037.5</v>
          </cell>
          <cell r="DZ22">
            <v>112</v>
          </cell>
          <cell r="EA22" t="str">
            <v>EE112</v>
          </cell>
          <cell r="EC22">
            <v>9353109</v>
          </cell>
          <cell r="ED22">
            <v>935</v>
          </cell>
          <cell r="EE22">
            <v>3109</v>
          </cell>
          <cell r="EF22" t="str">
            <v>EE112</v>
          </cell>
          <cell r="EG22" t="str">
            <v>Wilby Church of England Voluntary Controlled Primary School</v>
          </cell>
          <cell r="EH22" t="str">
            <v>Not under a federation</v>
          </cell>
          <cell r="EI22" t="str">
            <v/>
          </cell>
          <cell r="EJ22" t="str">
            <v>Diocese of St Edmundsbury and Ipswich</v>
          </cell>
          <cell r="EK22" t="str">
            <v>Local authority maintained schools</v>
          </cell>
          <cell r="EL22" t="str">
            <v>Mrs Roisin Wiseman</v>
          </cell>
          <cell r="EM22" t="str">
            <v xml:space="preserve">admin@wilby.suffolk.sch.uk </v>
          </cell>
          <cell r="EN22" t="str">
            <v>01379384708</v>
          </cell>
          <cell r="EO22">
            <v>20212022</v>
          </cell>
          <cell r="EP22" t="str">
            <v>LEAS</v>
          </cell>
          <cell r="EQ22" t="str">
            <v>Y</v>
          </cell>
          <cell r="EX22" t="str">
            <v>82</v>
          </cell>
          <cell r="EY22">
            <v>136417.5199999999</v>
          </cell>
          <cell r="FA22">
            <v>11748.52</v>
          </cell>
          <cell r="FB22">
            <v>422766.81</v>
          </cell>
          <cell r="FC22">
            <v>0</v>
          </cell>
          <cell r="FD22">
            <v>49518.67</v>
          </cell>
          <cell r="FE22">
            <v>0</v>
          </cell>
          <cell r="FF22">
            <v>20495</v>
          </cell>
          <cell r="FG22">
            <v>7710</v>
          </cell>
          <cell r="FH22">
            <v>238.24</v>
          </cell>
          <cell r="FI22">
            <v>500728.72</v>
          </cell>
          <cell r="FJ22">
            <v>0</v>
          </cell>
          <cell r="FK22">
            <v>15412.7</v>
          </cell>
          <cell r="FL22">
            <v>6734.59</v>
          </cell>
          <cell r="FM22">
            <v>0</v>
          </cell>
          <cell r="FN22">
            <v>0</v>
          </cell>
          <cell r="FO22">
            <v>3556.22</v>
          </cell>
          <cell r="FP22">
            <v>2567.4299999999998</v>
          </cell>
          <cell r="FQ22">
            <v>0</v>
          </cell>
          <cell r="FR22">
            <v>0</v>
          </cell>
          <cell r="FS22">
            <v>0</v>
          </cell>
          <cell r="FT22">
            <v>0</v>
          </cell>
          <cell r="FU22">
            <v>0</v>
          </cell>
          <cell r="FV22">
            <v>0</v>
          </cell>
          <cell r="FW22">
            <v>2530</v>
          </cell>
          <cell r="FX22">
            <v>32037.5</v>
          </cell>
          <cell r="FY22">
            <v>62838.44</v>
          </cell>
          <cell r="FZ22">
            <v>210844.82</v>
          </cell>
          <cell r="GA22">
            <v>0</v>
          </cell>
          <cell r="GB22">
            <v>142989.19</v>
          </cell>
          <cell r="GC22">
            <v>3793.73</v>
          </cell>
          <cell r="GD22">
            <v>21885.599999999999</v>
          </cell>
          <cell r="GE22">
            <v>0</v>
          </cell>
          <cell r="GF22">
            <v>2424.37</v>
          </cell>
          <cell r="GG22">
            <v>2441.46</v>
          </cell>
          <cell r="GH22">
            <v>3290.99</v>
          </cell>
          <cell r="GI22">
            <v>1048.75</v>
          </cell>
          <cell r="GJ22">
            <v>0</v>
          </cell>
          <cell r="GK22">
            <v>13768.28</v>
          </cell>
          <cell r="GL22">
            <v>2033.52</v>
          </cell>
          <cell r="GM22">
            <v>5923.38</v>
          </cell>
          <cell r="GN22">
            <v>1320.16</v>
          </cell>
          <cell r="GO22">
            <v>11504.86</v>
          </cell>
          <cell r="GP22">
            <v>11352.25</v>
          </cell>
          <cell r="GQ22">
            <v>2159.4899999999998</v>
          </cell>
          <cell r="GR22">
            <v>18477.310000000001</v>
          </cell>
          <cell r="GS22">
            <v>5213.45</v>
          </cell>
          <cell r="GT22">
            <v>0</v>
          </cell>
          <cell r="GU22">
            <v>4781.17</v>
          </cell>
          <cell r="GV22">
            <v>1884</v>
          </cell>
          <cell r="GW22">
            <v>15947.6</v>
          </cell>
          <cell r="GX22">
            <v>29936</v>
          </cell>
          <cell r="GY22">
            <v>0</v>
          </cell>
          <cell r="GZ22">
            <v>4208.8500000000004</v>
          </cell>
          <cell r="HA22">
            <v>11106.27</v>
          </cell>
          <cell r="HB22">
            <v>0</v>
          </cell>
          <cell r="HC22">
            <v>0</v>
          </cell>
          <cell r="HD22">
            <v>37829.129999999997</v>
          </cell>
          <cell r="HE22">
            <v>0</v>
          </cell>
          <cell r="HF22">
            <v>0</v>
          </cell>
          <cell r="HG22">
            <v>566164.62999999989</v>
          </cell>
          <cell r="HI22">
            <v>-2597.4699999999721</v>
          </cell>
          <cell r="HM22">
            <v>136417.5199999999</v>
          </cell>
          <cell r="HN22">
            <v>133820.05000000005</v>
          </cell>
          <cell r="HO22">
            <v>0</v>
          </cell>
          <cell r="HP22" t="str">
            <v>DEFICIT</v>
          </cell>
          <cell r="HQ22">
            <v>4909</v>
          </cell>
          <cell r="HR22">
            <v>0</v>
          </cell>
          <cell r="HV22">
            <v>2354.84</v>
          </cell>
          <cell r="HW22">
            <v>1937.99</v>
          </cell>
          <cell r="HX22">
            <v>1648.3700000000001</v>
          </cell>
          <cell r="HY22">
            <v>9690</v>
          </cell>
          <cell r="HZ22">
            <v>124130.05000000005</v>
          </cell>
          <cell r="IA22">
            <v>10716.32</v>
          </cell>
        </row>
        <row r="23">
          <cell r="B23" t="str">
            <v>EE113</v>
          </cell>
          <cell r="C23">
            <v>-13456.26</v>
          </cell>
          <cell r="D23">
            <v>0</v>
          </cell>
          <cell r="E23">
            <v>-31200.01</v>
          </cell>
          <cell r="F23">
            <v>0</v>
          </cell>
          <cell r="G23">
            <v>-48815</v>
          </cell>
          <cell r="H23">
            <v>-71362.5</v>
          </cell>
          <cell r="I23">
            <v>-14737.5</v>
          </cell>
          <cell r="J23">
            <v>-44855.77</v>
          </cell>
          <cell r="K23">
            <v>-25266</v>
          </cell>
          <cell r="L23">
            <v>0</v>
          </cell>
          <cell r="M23">
            <v>-400</v>
          </cell>
          <cell r="N23">
            <v>-10103.66</v>
          </cell>
          <cell r="O23">
            <v>0</v>
          </cell>
          <cell r="P23">
            <v>0</v>
          </cell>
          <cell r="Q23">
            <v>0</v>
          </cell>
          <cell r="R23">
            <v>0</v>
          </cell>
          <cell r="S23">
            <v>0</v>
          </cell>
          <cell r="T23">
            <v>787271.72</v>
          </cell>
          <cell r="U23">
            <v>11579.65</v>
          </cell>
          <cell r="V23">
            <v>309898.3</v>
          </cell>
          <cell r="W23">
            <v>64984.9</v>
          </cell>
          <cell r="X23">
            <v>68577.600000000006</v>
          </cell>
          <cell r="Y23">
            <v>0</v>
          </cell>
          <cell r="Z23">
            <v>39416.400000000001</v>
          </cell>
          <cell r="AA23">
            <v>33225.660000000003</v>
          </cell>
          <cell r="AB23">
            <v>4946</v>
          </cell>
          <cell r="AC23">
            <v>6122.7</v>
          </cell>
          <cell r="AD23">
            <v>0</v>
          </cell>
          <cell r="AE23">
            <v>17043.21</v>
          </cell>
          <cell r="AF23">
            <v>10415.879999999999</v>
          </cell>
          <cell r="AG23">
            <v>2285.23</v>
          </cell>
          <cell r="AH23">
            <v>5657.42</v>
          </cell>
          <cell r="AI23">
            <v>25719.27</v>
          </cell>
          <cell r="AJ23">
            <v>37376</v>
          </cell>
          <cell r="AK23">
            <v>10276.5</v>
          </cell>
          <cell r="AL23">
            <v>53612.04</v>
          </cell>
          <cell r="AM23">
            <v>8646.27</v>
          </cell>
          <cell r="AN23">
            <v>0</v>
          </cell>
          <cell r="AO23">
            <v>18936.77</v>
          </cell>
          <cell r="AP23">
            <v>6650</v>
          </cell>
          <cell r="AQ23">
            <v>7120.38</v>
          </cell>
          <cell r="AR23">
            <v>78947.88</v>
          </cell>
          <cell r="AS23">
            <v>10770.6</v>
          </cell>
          <cell r="AT23">
            <v>3099</v>
          </cell>
          <cell r="AU23">
            <v>18715.14</v>
          </cell>
          <cell r="AV23">
            <v>0</v>
          </cell>
          <cell r="AW23">
            <v>20547.5</v>
          </cell>
          <cell r="AX23">
            <v>0</v>
          </cell>
          <cell r="AY23">
            <v>0</v>
          </cell>
          <cell r="AZ23">
            <v>-2871.13</v>
          </cell>
          <cell r="BA23">
            <v>4670.57</v>
          </cell>
          <cell r="BC23">
            <v>1404976.58</v>
          </cell>
          <cell r="BE23">
            <v>7915</v>
          </cell>
          <cell r="BF23">
            <v>0</v>
          </cell>
          <cell r="BG23">
            <v>2350</v>
          </cell>
          <cell r="BH23">
            <v>0</v>
          </cell>
          <cell r="BI23">
            <v>2350</v>
          </cell>
          <cell r="BJ23">
            <v>1573</v>
          </cell>
          <cell r="BK23">
            <v>0</v>
          </cell>
          <cell r="BL23">
            <v>1573</v>
          </cell>
          <cell r="BM23">
            <v>5523.82</v>
          </cell>
          <cell r="BN23">
            <v>0</v>
          </cell>
          <cell r="BO23">
            <v>5523.82</v>
          </cell>
          <cell r="BP23">
            <v>9446.82</v>
          </cell>
          <cell r="BR23">
            <v>1799.4399999999996</v>
          </cell>
          <cell r="BT23">
            <v>1799.4399999999996</v>
          </cell>
          <cell r="BU23">
            <v>-10103.66</v>
          </cell>
          <cell r="BV23">
            <v>55411.48</v>
          </cell>
          <cell r="BX23">
            <v>1403444.7599999995</v>
          </cell>
          <cell r="BY23">
            <v>1412891.5799999996</v>
          </cell>
          <cell r="BZ23">
            <v>1404976.58</v>
          </cell>
          <cell r="CB23">
            <v>7914.9999999995343</v>
          </cell>
          <cell r="CF23">
            <v>201850.00000000047</v>
          </cell>
          <cell r="CG23">
            <v>247943.24000000022</v>
          </cell>
          <cell r="CH23">
            <v>12305</v>
          </cell>
          <cell r="CI23">
            <v>10773.18</v>
          </cell>
          <cell r="CJ23">
            <v>201854.98072619783</v>
          </cell>
          <cell r="CK23">
            <v>1449538</v>
          </cell>
          <cell r="CL23">
            <v>0</v>
          </cell>
          <cell r="CM23">
            <v>0</v>
          </cell>
          <cell r="CN23">
            <v>0</v>
          </cell>
          <cell r="CP23">
            <v>1451664.26</v>
          </cell>
          <cell r="CQ23">
            <v>0</v>
          </cell>
          <cell r="CS23">
            <v>0</v>
          </cell>
          <cell r="CT23">
            <v>11330</v>
          </cell>
          <cell r="CU23">
            <v>71362.5</v>
          </cell>
          <cell r="DA23">
            <v>13456.26</v>
          </cell>
          <cell r="DB23">
            <v>1451664.26</v>
          </cell>
          <cell r="DC23">
            <v>0</v>
          </cell>
          <cell r="DD23">
            <v>31200.01</v>
          </cell>
          <cell r="DE23">
            <v>0</v>
          </cell>
          <cell r="DF23">
            <v>48815</v>
          </cell>
          <cell r="DG23">
            <v>71362.5</v>
          </cell>
          <cell r="DH23">
            <v>0</v>
          </cell>
          <cell r="DI23">
            <v>14737.5</v>
          </cell>
          <cell r="DJ23">
            <v>44855.77</v>
          </cell>
          <cell r="DK23">
            <v>39863.94</v>
          </cell>
          <cell r="DL23">
            <v>4991.83</v>
          </cell>
          <cell r="DM23">
            <v>25266</v>
          </cell>
          <cell r="DN23">
            <v>0</v>
          </cell>
          <cell r="DO23">
            <v>400</v>
          </cell>
          <cell r="DP23">
            <v>10103.66</v>
          </cell>
          <cell r="DQ23">
            <v>0</v>
          </cell>
          <cell r="DR23">
            <v>0</v>
          </cell>
          <cell r="DS23">
            <v>0</v>
          </cell>
          <cell r="DT23">
            <v>0</v>
          </cell>
          <cell r="DU23">
            <v>0</v>
          </cell>
          <cell r="DV23">
            <v>0</v>
          </cell>
          <cell r="DW23">
            <v>0</v>
          </cell>
          <cell r="DX23">
            <v>11330</v>
          </cell>
          <cell r="DY23">
            <v>71362.5</v>
          </cell>
          <cell r="DZ23">
            <v>113</v>
          </cell>
          <cell r="EA23" t="str">
            <v>EE113</v>
          </cell>
          <cell r="EC23">
            <v>9353111</v>
          </cell>
          <cell r="ED23">
            <v>935</v>
          </cell>
          <cell r="EE23">
            <v>3111</v>
          </cell>
          <cell r="EF23" t="str">
            <v>EE113</v>
          </cell>
          <cell r="EG23" t="str">
            <v>Worlingham Church of England Voluntary Controlled Primary School</v>
          </cell>
          <cell r="EH23" t="str">
            <v>Not under a federation</v>
          </cell>
          <cell r="EI23" t="str">
            <v/>
          </cell>
          <cell r="EJ23" t="str">
            <v>Diocese of St Edmundsbury and Ipswich</v>
          </cell>
          <cell r="EK23" t="str">
            <v>Local authority maintained schools</v>
          </cell>
          <cell r="EL23" t="str">
            <v>Mr Paul Seeman</v>
          </cell>
          <cell r="EM23" t="str">
            <v>office@wcevcps.org</v>
          </cell>
          <cell r="EN23" t="str">
            <v>01502712375</v>
          </cell>
          <cell r="EO23">
            <v>20212022</v>
          </cell>
          <cell r="EP23" t="str">
            <v>LEAS</v>
          </cell>
          <cell r="EQ23" t="str">
            <v>Y</v>
          </cell>
          <cell r="EX23" t="str">
            <v>338</v>
          </cell>
          <cell r="EY23">
            <v>201850.00000000047</v>
          </cell>
          <cell r="FA23">
            <v>12305</v>
          </cell>
          <cell r="FB23">
            <v>1451664.26</v>
          </cell>
          <cell r="FC23">
            <v>0</v>
          </cell>
          <cell r="FD23">
            <v>31200.01</v>
          </cell>
          <cell r="FE23">
            <v>0</v>
          </cell>
          <cell r="FF23">
            <v>48815</v>
          </cell>
          <cell r="FG23">
            <v>0</v>
          </cell>
          <cell r="FH23">
            <v>14737.5</v>
          </cell>
          <cell r="FI23">
            <v>1546416.77</v>
          </cell>
          <cell r="FJ23">
            <v>4991.83</v>
          </cell>
          <cell r="FK23">
            <v>39863.94</v>
          </cell>
          <cell r="FL23">
            <v>25266</v>
          </cell>
          <cell r="FM23">
            <v>0</v>
          </cell>
          <cell r="FN23">
            <v>400</v>
          </cell>
          <cell r="FO23">
            <v>10103.66</v>
          </cell>
          <cell r="FP23">
            <v>0</v>
          </cell>
          <cell r="FQ23">
            <v>0</v>
          </cell>
          <cell r="FR23">
            <v>0</v>
          </cell>
          <cell r="FS23">
            <v>0</v>
          </cell>
          <cell r="FT23">
            <v>0</v>
          </cell>
          <cell r="FU23">
            <v>0</v>
          </cell>
          <cell r="FV23">
            <v>0</v>
          </cell>
          <cell r="FW23">
            <v>11330</v>
          </cell>
          <cell r="FX23">
            <v>71362.5</v>
          </cell>
          <cell r="FY23">
            <v>163317.93</v>
          </cell>
          <cell r="FZ23">
            <v>787271.72</v>
          </cell>
          <cell r="GA23">
            <v>11579.65</v>
          </cell>
          <cell r="GB23">
            <v>309898.3</v>
          </cell>
          <cell r="GC23">
            <v>64984.9</v>
          </cell>
          <cell r="GD23">
            <v>68577.600000000006</v>
          </cell>
          <cell r="GE23">
            <v>0</v>
          </cell>
          <cell r="GF23">
            <v>39416.400000000001</v>
          </cell>
          <cell r="GG23">
            <v>33225.660000000003</v>
          </cell>
          <cell r="GH23">
            <v>4946</v>
          </cell>
          <cell r="GI23">
            <v>6122.7</v>
          </cell>
          <cell r="GJ23">
            <v>0</v>
          </cell>
          <cell r="GK23">
            <v>17043.21</v>
          </cell>
          <cell r="GL23">
            <v>10415.879999999999</v>
          </cell>
          <cell r="GM23">
            <v>2285.23</v>
          </cell>
          <cell r="GN23">
            <v>5657.42</v>
          </cell>
          <cell r="GO23">
            <v>25719.27</v>
          </cell>
          <cell r="GP23">
            <v>37376</v>
          </cell>
          <cell r="GQ23">
            <v>10276.5</v>
          </cell>
          <cell r="GR23">
            <v>55411.48</v>
          </cell>
          <cell r="GS23">
            <v>8646.27</v>
          </cell>
          <cell r="GT23">
            <v>0</v>
          </cell>
          <cell r="GU23">
            <v>18936.77</v>
          </cell>
          <cell r="GV23">
            <v>6650</v>
          </cell>
          <cell r="GW23">
            <v>7120.38</v>
          </cell>
          <cell r="GX23">
            <v>78947.88</v>
          </cell>
          <cell r="GY23">
            <v>10770.6</v>
          </cell>
          <cell r="GZ23">
            <v>3099</v>
          </cell>
          <cell r="HA23">
            <v>18715.14</v>
          </cell>
          <cell r="HB23">
            <v>0</v>
          </cell>
          <cell r="HC23">
            <v>0</v>
          </cell>
          <cell r="HD23">
            <v>20547.5</v>
          </cell>
          <cell r="HE23">
            <v>0</v>
          </cell>
          <cell r="HF23">
            <v>0</v>
          </cell>
          <cell r="HG23">
            <v>1663641.4599999993</v>
          </cell>
          <cell r="HI23">
            <v>46093.240000000689</v>
          </cell>
          <cell r="HM23">
            <v>201850.00000000047</v>
          </cell>
          <cell r="HN23">
            <v>247943.24000000022</v>
          </cell>
          <cell r="HO23">
            <v>9.3132257461547852E-10</v>
          </cell>
          <cell r="HP23" t="str">
            <v>SURPLUS</v>
          </cell>
          <cell r="HQ23">
            <v>7915</v>
          </cell>
          <cell r="HR23">
            <v>0</v>
          </cell>
          <cell r="HV23">
            <v>2350</v>
          </cell>
          <cell r="HW23">
            <v>1573</v>
          </cell>
          <cell r="HX23">
            <v>5523.82</v>
          </cell>
          <cell r="HY23">
            <v>59346</v>
          </cell>
          <cell r="HZ23">
            <v>188597.24000000022</v>
          </cell>
          <cell r="IA23">
            <v>10773.18</v>
          </cell>
        </row>
        <row r="24">
          <cell r="B24" t="str">
            <v>EE114</v>
          </cell>
          <cell r="C24">
            <v>-25540.71</v>
          </cell>
          <cell r="D24">
            <v>0</v>
          </cell>
          <cell r="E24">
            <v>-15566.66</v>
          </cell>
          <cell r="F24">
            <v>0</v>
          </cell>
          <cell r="G24">
            <v>-33185</v>
          </cell>
          <cell r="H24">
            <v>-29571.33</v>
          </cell>
          <cell r="I24">
            <v>0</v>
          </cell>
          <cell r="J24">
            <v>-12211.89</v>
          </cell>
          <cell r="K24">
            <v>-3556.81</v>
          </cell>
          <cell r="L24">
            <v>-1710</v>
          </cell>
          <cell r="M24">
            <v>0</v>
          </cell>
          <cell r="N24">
            <v>-3451.07</v>
          </cell>
          <cell r="O24">
            <v>-1952</v>
          </cell>
          <cell r="P24">
            <v>0</v>
          </cell>
          <cell r="Q24">
            <v>0</v>
          </cell>
          <cell r="R24">
            <v>0</v>
          </cell>
          <cell r="S24">
            <v>0</v>
          </cell>
          <cell r="T24">
            <v>282361.87</v>
          </cell>
          <cell r="U24">
            <v>1683.36</v>
          </cell>
          <cell r="V24">
            <v>59367.519999999997</v>
          </cell>
          <cell r="W24">
            <v>0</v>
          </cell>
          <cell r="X24">
            <v>26376.76</v>
          </cell>
          <cell r="Y24">
            <v>0</v>
          </cell>
          <cell r="Z24">
            <v>3143.62</v>
          </cell>
          <cell r="AA24">
            <v>2199.0300000000002</v>
          </cell>
          <cell r="AB24">
            <v>6509</v>
          </cell>
          <cell r="AC24">
            <v>385.25</v>
          </cell>
          <cell r="AD24">
            <v>1703</v>
          </cell>
          <cell r="AE24">
            <v>5524.76</v>
          </cell>
          <cell r="AF24">
            <v>2759.74</v>
          </cell>
          <cell r="AG24">
            <v>8526.06</v>
          </cell>
          <cell r="AH24">
            <v>842.84</v>
          </cell>
          <cell r="AI24">
            <v>6360.04</v>
          </cell>
          <cell r="AJ24">
            <v>4391.2</v>
          </cell>
          <cell r="AK24">
            <v>2909.45</v>
          </cell>
          <cell r="AL24">
            <v>24344.5</v>
          </cell>
          <cell r="AM24">
            <v>2706.52</v>
          </cell>
          <cell r="AN24">
            <v>0</v>
          </cell>
          <cell r="AO24">
            <v>2253.2600000000002</v>
          </cell>
          <cell r="AP24">
            <v>1273</v>
          </cell>
          <cell r="AQ24">
            <v>0</v>
          </cell>
          <cell r="AR24">
            <v>17349.46</v>
          </cell>
          <cell r="AS24">
            <v>0</v>
          </cell>
          <cell r="AT24">
            <v>11377.62</v>
          </cell>
          <cell r="AU24">
            <v>14612.08</v>
          </cell>
          <cell r="AV24">
            <v>0</v>
          </cell>
          <cell r="AW24">
            <v>0</v>
          </cell>
          <cell r="AX24">
            <v>0</v>
          </cell>
          <cell r="AY24">
            <v>0</v>
          </cell>
          <cell r="AZ24">
            <v>-1571.2</v>
          </cell>
          <cell r="BA24">
            <v>1432.85</v>
          </cell>
          <cell r="BC24">
            <v>360623.4200000001</v>
          </cell>
          <cell r="BE24">
            <v>4737.1000000000004</v>
          </cell>
          <cell r="BF24">
            <v>0</v>
          </cell>
          <cell r="BG24">
            <v>0</v>
          </cell>
          <cell r="BH24">
            <v>0</v>
          </cell>
          <cell r="BI24">
            <v>0</v>
          </cell>
          <cell r="BJ24">
            <v>0</v>
          </cell>
          <cell r="BK24">
            <v>0</v>
          </cell>
          <cell r="BL24">
            <v>0</v>
          </cell>
          <cell r="BM24">
            <v>3284.4</v>
          </cell>
          <cell r="BN24">
            <v>0</v>
          </cell>
          <cell r="BO24">
            <v>3284.4</v>
          </cell>
          <cell r="BP24">
            <v>3284.4</v>
          </cell>
          <cell r="BR24">
            <v>-138.35000000000014</v>
          </cell>
          <cell r="BS24">
            <v>-138.35000000000014</v>
          </cell>
          <cell r="BU24">
            <v>-3589.42</v>
          </cell>
          <cell r="BV24">
            <v>24344.5</v>
          </cell>
          <cell r="BX24">
            <v>362076.12000000011</v>
          </cell>
          <cell r="BY24">
            <v>365360.52000000014</v>
          </cell>
          <cell r="BZ24">
            <v>360623.4200000001</v>
          </cell>
          <cell r="CB24">
            <v>4737.1000000000349</v>
          </cell>
          <cell r="CF24">
            <v>61065.489999999932</v>
          </cell>
          <cell r="CG24">
            <v>71985.369999999879</v>
          </cell>
          <cell r="CH24">
            <v>13714.99</v>
          </cell>
          <cell r="CI24">
            <v>15167.69</v>
          </cell>
          <cell r="CJ24">
            <v>61070.115454545536</v>
          </cell>
          <cell r="CK24">
            <v>372996</v>
          </cell>
          <cell r="CL24">
            <v>0</v>
          </cell>
          <cell r="CM24">
            <v>-20451.09</v>
          </cell>
          <cell r="CN24">
            <v>0</v>
          </cell>
          <cell r="CP24">
            <v>396182.71</v>
          </cell>
          <cell r="CQ24">
            <v>965</v>
          </cell>
          <cell r="CS24">
            <v>3950</v>
          </cell>
          <cell r="CT24">
            <v>2200</v>
          </cell>
          <cell r="CU24">
            <v>24810.33</v>
          </cell>
          <cell r="DA24">
            <v>25540.71</v>
          </cell>
          <cell r="DB24">
            <v>396182.71</v>
          </cell>
          <cell r="DC24">
            <v>0</v>
          </cell>
          <cell r="DD24">
            <v>15566.66</v>
          </cell>
          <cell r="DE24">
            <v>0</v>
          </cell>
          <cell r="DF24">
            <v>33185</v>
          </cell>
          <cell r="DG24">
            <v>29571.33</v>
          </cell>
          <cell r="DH24">
            <v>965</v>
          </cell>
          <cell r="DI24">
            <v>0</v>
          </cell>
          <cell r="DJ24">
            <v>12211.89</v>
          </cell>
          <cell r="DK24">
            <v>12211.89</v>
          </cell>
          <cell r="DL24">
            <v>0</v>
          </cell>
          <cell r="DM24">
            <v>3556.81</v>
          </cell>
          <cell r="DN24">
            <v>1710</v>
          </cell>
          <cell r="DO24">
            <v>0</v>
          </cell>
          <cell r="DP24">
            <v>3589.42</v>
          </cell>
          <cell r="DQ24">
            <v>1952</v>
          </cell>
          <cell r="DR24">
            <v>0</v>
          </cell>
          <cell r="DS24">
            <v>0</v>
          </cell>
          <cell r="DT24">
            <v>0</v>
          </cell>
          <cell r="DU24">
            <v>0</v>
          </cell>
          <cell r="DV24">
            <v>0</v>
          </cell>
          <cell r="DW24">
            <v>3950</v>
          </cell>
          <cell r="DX24">
            <v>2200</v>
          </cell>
          <cell r="DY24">
            <v>24810.33</v>
          </cell>
          <cell r="DZ24">
            <v>114</v>
          </cell>
          <cell r="EA24" t="str">
            <v>EE114</v>
          </cell>
          <cell r="EC24">
            <v>9353113</v>
          </cell>
          <cell r="ED24">
            <v>935</v>
          </cell>
          <cell r="EE24">
            <v>3113</v>
          </cell>
          <cell r="EF24" t="str">
            <v>EE114</v>
          </cell>
          <cell r="EG24" t="str">
            <v>Worlingworth Church of England Voluntary Controlled Primary School</v>
          </cell>
          <cell r="EH24" t="str">
            <v>Not under a federation</v>
          </cell>
          <cell r="EI24" t="str">
            <v/>
          </cell>
          <cell r="EJ24" t="str">
            <v>Diocese of St Edmundsbury and Ipswich</v>
          </cell>
          <cell r="EK24" t="str">
            <v>Local authority maintained schools</v>
          </cell>
          <cell r="EL24" t="str">
            <v xml:space="preserve"> Victoria Gascoyne-Cecil</v>
          </cell>
          <cell r="EM24" t="str">
            <v>admin@worlingworth.suffolk.sch.uk</v>
          </cell>
          <cell r="EN24" t="str">
            <v>01728628397</v>
          </cell>
          <cell r="EO24">
            <v>20212022</v>
          </cell>
          <cell r="EP24" t="str">
            <v>LEAS</v>
          </cell>
          <cell r="EQ24" t="str">
            <v>Y</v>
          </cell>
          <cell r="EX24" t="str">
            <v>77</v>
          </cell>
          <cell r="EY24">
            <v>61065.489999999932</v>
          </cell>
          <cell r="FA24">
            <v>13714.99</v>
          </cell>
          <cell r="FB24">
            <v>396182.71</v>
          </cell>
          <cell r="FC24">
            <v>0</v>
          </cell>
          <cell r="FD24">
            <v>15566.66</v>
          </cell>
          <cell r="FE24">
            <v>0</v>
          </cell>
          <cell r="FF24">
            <v>33185</v>
          </cell>
          <cell r="FG24">
            <v>965</v>
          </cell>
          <cell r="FH24">
            <v>0</v>
          </cell>
          <cell r="FI24">
            <v>445899.37</v>
          </cell>
          <cell r="FJ24">
            <v>0</v>
          </cell>
          <cell r="FK24">
            <v>12211.89</v>
          </cell>
          <cell r="FL24">
            <v>3556.81</v>
          </cell>
          <cell r="FM24">
            <v>1710</v>
          </cell>
          <cell r="FN24">
            <v>0</v>
          </cell>
          <cell r="FO24">
            <v>3589.42</v>
          </cell>
          <cell r="FP24">
            <v>1952</v>
          </cell>
          <cell r="FQ24">
            <v>0</v>
          </cell>
          <cell r="FR24">
            <v>0</v>
          </cell>
          <cell r="FS24">
            <v>0</v>
          </cell>
          <cell r="FT24">
            <v>0</v>
          </cell>
          <cell r="FU24">
            <v>0</v>
          </cell>
          <cell r="FV24">
            <v>3950</v>
          </cell>
          <cell r="FW24">
            <v>2200</v>
          </cell>
          <cell r="FX24">
            <v>24810.33</v>
          </cell>
          <cell r="FY24">
            <v>53980.45</v>
          </cell>
          <cell r="FZ24">
            <v>282361.87</v>
          </cell>
          <cell r="GA24">
            <v>1683.36</v>
          </cell>
          <cell r="GB24">
            <v>59367.519999999997</v>
          </cell>
          <cell r="GC24">
            <v>0</v>
          </cell>
          <cell r="GD24">
            <v>26376.76</v>
          </cell>
          <cell r="GE24">
            <v>0</v>
          </cell>
          <cell r="GF24">
            <v>3143.62</v>
          </cell>
          <cell r="GG24">
            <v>2199.0300000000002</v>
          </cell>
          <cell r="GH24">
            <v>6509</v>
          </cell>
          <cell r="GI24">
            <v>385.25</v>
          </cell>
          <cell r="GJ24">
            <v>1703</v>
          </cell>
          <cell r="GK24">
            <v>5524.76</v>
          </cell>
          <cell r="GL24">
            <v>2759.74</v>
          </cell>
          <cell r="GM24">
            <v>8526.06</v>
          </cell>
          <cell r="GN24">
            <v>842.84</v>
          </cell>
          <cell r="GO24">
            <v>6360.04</v>
          </cell>
          <cell r="GP24">
            <v>4391.2</v>
          </cell>
          <cell r="GQ24">
            <v>2909.45</v>
          </cell>
          <cell r="GR24">
            <v>24344.5</v>
          </cell>
          <cell r="GS24">
            <v>2706.52</v>
          </cell>
          <cell r="GT24">
            <v>0</v>
          </cell>
          <cell r="GU24">
            <v>2253.2600000000002</v>
          </cell>
          <cell r="GV24">
            <v>1273</v>
          </cell>
          <cell r="GW24">
            <v>0</v>
          </cell>
          <cell r="GX24">
            <v>17349.46</v>
          </cell>
          <cell r="GY24">
            <v>0</v>
          </cell>
          <cell r="GZ24">
            <v>11377.62</v>
          </cell>
          <cell r="HA24">
            <v>14612.08</v>
          </cell>
          <cell r="HB24">
            <v>0</v>
          </cell>
          <cell r="HC24">
            <v>0</v>
          </cell>
          <cell r="HD24">
            <v>0</v>
          </cell>
          <cell r="HE24">
            <v>0</v>
          </cell>
          <cell r="HF24">
            <v>0</v>
          </cell>
          <cell r="HG24">
            <v>488959.94000000012</v>
          </cell>
          <cell r="HI24">
            <v>10919.879999999888</v>
          </cell>
          <cell r="HM24">
            <v>61065.489999999932</v>
          </cell>
          <cell r="HN24">
            <v>71985.369999999879</v>
          </cell>
          <cell r="HO24">
            <v>0</v>
          </cell>
          <cell r="HP24" t="str">
            <v>SURPLUS</v>
          </cell>
          <cell r="HQ24">
            <v>4737.1000000000004</v>
          </cell>
          <cell r="HR24">
            <v>0</v>
          </cell>
          <cell r="HV24">
            <v>0</v>
          </cell>
          <cell r="HW24">
            <v>0</v>
          </cell>
          <cell r="HX24">
            <v>3284.4</v>
          </cell>
          <cell r="HY24">
            <v>11203</v>
          </cell>
          <cell r="HZ24">
            <v>60782.369999999879</v>
          </cell>
          <cell r="IA24">
            <v>15167.69</v>
          </cell>
        </row>
        <row r="25">
          <cell r="B25" t="str">
            <v>EE176</v>
          </cell>
          <cell r="C25">
            <v>-20218.8</v>
          </cell>
          <cell r="D25">
            <v>0</v>
          </cell>
          <cell r="E25">
            <v>-148000</v>
          </cell>
          <cell r="F25">
            <v>0</v>
          </cell>
          <cell r="G25">
            <v>-3972.91</v>
          </cell>
          <cell r="H25">
            <v>0</v>
          </cell>
          <cell r="I25">
            <v>0</v>
          </cell>
          <cell r="J25">
            <v>-128.30000000000001</v>
          </cell>
          <cell r="K25">
            <v>-418.4</v>
          </cell>
          <cell r="L25">
            <v>0</v>
          </cell>
          <cell r="M25">
            <v>0</v>
          </cell>
          <cell r="N25">
            <v>0</v>
          </cell>
          <cell r="O25">
            <v>0</v>
          </cell>
          <cell r="P25">
            <v>0</v>
          </cell>
          <cell r="Q25">
            <v>0</v>
          </cell>
          <cell r="R25">
            <v>0</v>
          </cell>
          <cell r="S25">
            <v>0</v>
          </cell>
          <cell r="T25">
            <v>95387.3</v>
          </cell>
          <cell r="U25">
            <v>7335.82</v>
          </cell>
          <cell r="V25">
            <v>64211.24</v>
          </cell>
          <cell r="W25">
            <v>0</v>
          </cell>
          <cell r="X25">
            <v>13181.87</v>
          </cell>
          <cell r="Y25">
            <v>0</v>
          </cell>
          <cell r="Z25">
            <v>2334.8000000000002</v>
          </cell>
          <cell r="AA25">
            <v>5963.34</v>
          </cell>
          <cell r="AB25">
            <v>907.5</v>
          </cell>
          <cell r="AC25">
            <v>776.5</v>
          </cell>
          <cell r="AD25">
            <v>1046</v>
          </cell>
          <cell r="AE25">
            <v>3547.92</v>
          </cell>
          <cell r="AF25">
            <v>299.88</v>
          </cell>
          <cell r="AG25">
            <v>2023.86</v>
          </cell>
          <cell r="AH25">
            <v>470.94</v>
          </cell>
          <cell r="AI25">
            <v>1968.89</v>
          </cell>
          <cell r="AJ25">
            <v>0</v>
          </cell>
          <cell r="AK25">
            <v>599.91999999999996</v>
          </cell>
          <cell r="AL25">
            <v>2171.61</v>
          </cell>
          <cell r="AM25">
            <v>0</v>
          </cell>
          <cell r="AN25">
            <v>652.96</v>
          </cell>
          <cell r="AO25">
            <v>4318.04</v>
          </cell>
          <cell r="AP25">
            <v>418</v>
          </cell>
          <cell r="AQ25">
            <v>82798.759999999995</v>
          </cell>
          <cell r="AR25">
            <v>2306.91</v>
          </cell>
          <cell r="AS25">
            <v>2616.0300000000002</v>
          </cell>
          <cell r="AT25">
            <v>7638.25</v>
          </cell>
          <cell r="AU25">
            <v>10444.77</v>
          </cell>
          <cell r="AV25">
            <v>0</v>
          </cell>
          <cell r="AW25">
            <v>0</v>
          </cell>
          <cell r="AX25">
            <v>0</v>
          </cell>
          <cell r="AY25">
            <v>0</v>
          </cell>
          <cell r="AZ25">
            <v>0</v>
          </cell>
          <cell r="BA25">
            <v>259.54000000000002</v>
          </cell>
          <cell r="BC25">
            <v>154539.24000000008</v>
          </cell>
          <cell r="BE25">
            <v>4708.75</v>
          </cell>
          <cell r="BF25">
            <v>-18228.27</v>
          </cell>
          <cell r="BG25">
            <v>0</v>
          </cell>
          <cell r="BH25">
            <v>0</v>
          </cell>
          <cell r="BI25">
            <v>0</v>
          </cell>
          <cell r="BJ25">
            <v>77.48</v>
          </cell>
          <cell r="BK25">
            <v>0</v>
          </cell>
          <cell r="BL25">
            <v>77.48</v>
          </cell>
          <cell r="BM25">
            <v>0</v>
          </cell>
          <cell r="BN25">
            <v>0</v>
          </cell>
          <cell r="BO25">
            <v>0</v>
          </cell>
          <cell r="BP25">
            <v>77.48</v>
          </cell>
          <cell r="BR25">
            <v>259.54000000000002</v>
          </cell>
          <cell r="BT25">
            <v>259.54000000000002</v>
          </cell>
          <cell r="BU25">
            <v>0</v>
          </cell>
          <cell r="BV25">
            <v>2431.15</v>
          </cell>
          <cell r="BX25">
            <v>140942.24000000002</v>
          </cell>
          <cell r="BY25">
            <v>141019.72000000003</v>
          </cell>
          <cell r="BZ25">
            <v>154539.24000000008</v>
          </cell>
          <cell r="CB25">
            <v>-13519.520000000048</v>
          </cell>
          <cell r="CF25">
            <v>30189.450000000128</v>
          </cell>
          <cell r="CG25">
            <v>18.210000000050059</v>
          </cell>
          <cell r="CH25">
            <v>13597</v>
          </cell>
          <cell r="CI25">
            <v>0</v>
          </cell>
          <cell r="CJ25">
            <v>30184.410000000149</v>
          </cell>
          <cell r="CK25">
            <v>110771</v>
          </cell>
          <cell r="CL25">
            <v>0</v>
          </cell>
          <cell r="CM25">
            <v>0</v>
          </cell>
          <cell r="CN25">
            <v>-10998.8</v>
          </cell>
          <cell r="CP25">
            <v>121769.8</v>
          </cell>
          <cell r="CQ25">
            <v>0</v>
          </cell>
          <cell r="CS25">
            <v>6820</v>
          </cell>
          <cell r="CT25">
            <v>2400</v>
          </cell>
          <cell r="CU25">
            <v>0</v>
          </cell>
          <cell r="DA25">
            <v>20218.8</v>
          </cell>
          <cell r="DB25">
            <v>121769.8</v>
          </cell>
          <cell r="DC25">
            <v>0</v>
          </cell>
          <cell r="DD25">
            <v>148000</v>
          </cell>
          <cell r="DE25">
            <v>0</v>
          </cell>
          <cell r="DF25">
            <v>3972.91</v>
          </cell>
          <cell r="DG25">
            <v>0</v>
          </cell>
          <cell r="DH25">
            <v>0</v>
          </cell>
          <cell r="DI25">
            <v>0</v>
          </cell>
          <cell r="DJ25">
            <v>128.30000000000001</v>
          </cell>
          <cell r="DK25">
            <v>128.30000000000001</v>
          </cell>
          <cell r="DL25">
            <v>0</v>
          </cell>
          <cell r="DM25">
            <v>418.4</v>
          </cell>
          <cell r="DN25">
            <v>0</v>
          </cell>
          <cell r="DO25">
            <v>0</v>
          </cell>
          <cell r="DP25">
            <v>0</v>
          </cell>
          <cell r="DQ25">
            <v>0</v>
          </cell>
          <cell r="DR25">
            <v>0</v>
          </cell>
          <cell r="DS25">
            <v>0</v>
          </cell>
          <cell r="DT25">
            <v>0</v>
          </cell>
          <cell r="DU25">
            <v>0</v>
          </cell>
          <cell r="DV25">
            <v>0</v>
          </cell>
          <cell r="DW25">
            <v>6820</v>
          </cell>
          <cell r="DX25">
            <v>2400</v>
          </cell>
          <cell r="DY25">
            <v>0</v>
          </cell>
          <cell r="DZ25">
            <v>176</v>
          </cell>
          <cell r="EA25" t="str">
            <v>EE176</v>
          </cell>
          <cell r="EC25">
            <v>9351100</v>
          </cell>
          <cell r="ED25">
            <v>935</v>
          </cell>
          <cell r="EE25">
            <v>1100</v>
          </cell>
          <cell r="EF25" t="str">
            <v>EE176</v>
          </cell>
          <cell r="EG25" t="str">
            <v>Old Warren House School</v>
          </cell>
          <cell r="EH25" t="str">
            <v>N</v>
          </cell>
          <cell r="EI25" t="e">
            <v>#N/A</v>
          </cell>
          <cell r="EJ25" t="e">
            <v>#N/A</v>
          </cell>
          <cell r="EK25" t="str">
            <v xml:space="preserve">Closed </v>
          </cell>
          <cell r="EL25" t="e">
            <v>#N/A</v>
          </cell>
          <cell r="EM25" t="str">
            <v>admin@oldwarrenhouse.suffolk.sch.uk</v>
          </cell>
          <cell r="EN25" t="e">
            <v>#N/A</v>
          </cell>
          <cell r="EO25">
            <v>20212022</v>
          </cell>
          <cell r="EP25" t="str">
            <v>LEAS</v>
          </cell>
          <cell r="EQ25" t="str">
            <v>N</v>
          </cell>
          <cell r="EX25" t="e">
            <v>#N/A</v>
          </cell>
          <cell r="EY25">
            <v>30189.450000000128</v>
          </cell>
          <cell r="FA25">
            <v>13597</v>
          </cell>
          <cell r="FB25">
            <v>121769.8</v>
          </cell>
          <cell r="FC25">
            <v>0</v>
          </cell>
          <cell r="FD25">
            <v>148000</v>
          </cell>
          <cell r="FE25">
            <v>0</v>
          </cell>
          <cell r="FF25">
            <v>3972.91</v>
          </cell>
          <cell r="FG25">
            <v>0</v>
          </cell>
          <cell r="FH25">
            <v>0</v>
          </cell>
          <cell r="FI25">
            <v>273742.70999999996</v>
          </cell>
          <cell r="FJ25">
            <v>0</v>
          </cell>
          <cell r="FK25">
            <v>128.30000000000001</v>
          </cell>
          <cell r="FL25">
            <v>418.4</v>
          </cell>
          <cell r="FM25">
            <v>0</v>
          </cell>
          <cell r="FN25">
            <v>0</v>
          </cell>
          <cell r="FO25">
            <v>0</v>
          </cell>
          <cell r="FP25">
            <v>0</v>
          </cell>
          <cell r="FQ25">
            <v>0</v>
          </cell>
          <cell r="FR25">
            <v>0</v>
          </cell>
          <cell r="FS25">
            <v>0</v>
          </cell>
          <cell r="FT25">
            <v>0</v>
          </cell>
          <cell r="FU25">
            <v>0</v>
          </cell>
          <cell r="FV25">
            <v>6820</v>
          </cell>
          <cell r="FW25">
            <v>2400</v>
          </cell>
          <cell r="FX25">
            <v>0</v>
          </cell>
          <cell r="FY25">
            <v>9766.7000000000007</v>
          </cell>
          <cell r="FZ25">
            <v>95387.3</v>
          </cell>
          <cell r="GA25">
            <v>7335.82</v>
          </cell>
          <cell r="GB25">
            <v>64211.24</v>
          </cell>
          <cell r="GC25">
            <v>0</v>
          </cell>
          <cell r="GD25">
            <v>13181.87</v>
          </cell>
          <cell r="GE25">
            <v>0</v>
          </cell>
          <cell r="GF25">
            <v>2334.8000000000002</v>
          </cell>
          <cell r="GG25">
            <v>5963.34</v>
          </cell>
          <cell r="GH25">
            <v>907.5</v>
          </cell>
          <cell r="GI25">
            <v>776.5</v>
          </cell>
          <cell r="GJ25">
            <v>1046</v>
          </cell>
          <cell r="GK25">
            <v>3547.92</v>
          </cell>
          <cell r="GL25">
            <v>299.88</v>
          </cell>
          <cell r="GM25">
            <v>2023.86</v>
          </cell>
          <cell r="GN25">
            <v>470.94</v>
          </cell>
          <cell r="GO25">
            <v>1968.89</v>
          </cell>
          <cell r="GP25">
            <v>0</v>
          </cell>
          <cell r="GQ25">
            <v>599.91999999999996</v>
          </cell>
          <cell r="GR25">
            <v>2431.15</v>
          </cell>
          <cell r="GS25">
            <v>0</v>
          </cell>
          <cell r="GT25">
            <v>652.96</v>
          </cell>
          <cell r="GU25">
            <v>4318.04</v>
          </cell>
          <cell r="GV25">
            <v>418</v>
          </cell>
          <cell r="GW25">
            <v>82816.97</v>
          </cell>
          <cell r="GX25">
            <v>2306.91</v>
          </cell>
          <cell r="GY25">
            <v>2616.0300000000002</v>
          </cell>
          <cell r="GZ25">
            <v>7638.25</v>
          </cell>
          <cell r="HA25">
            <v>10444.77</v>
          </cell>
          <cell r="HB25">
            <v>0</v>
          </cell>
          <cell r="HC25">
            <v>0</v>
          </cell>
          <cell r="HD25">
            <v>0</v>
          </cell>
          <cell r="HE25">
            <v>0</v>
          </cell>
          <cell r="HF25">
            <v>0</v>
          </cell>
          <cell r="HG25">
            <v>313698.86000000004</v>
          </cell>
          <cell r="HI25">
            <v>-30189.45000000007</v>
          </cell>
          <cell r="HM25">
            <v>30189.450000000128</v>
          </cell>
          <cell r="HN25">
            <v>0</v>
          </cell>
          <cell r="HO25">
            <v>5.8207660913467407E-11</v>
          </cell>
          <cell r="HP25" t="str">
            <v>SURPLUS</v>
          </cell>
          <cell r="HQ25">
            <v>4708.75</v>
          </cell>
          <cell r="HR25">
            <v>-18228.27</v>
          </cell>
          <cell r="HV25">
            <v>0</v>
          </cell>
          <cell r="HW25">
            <v>77.48</v>
          </cell>
          <cell r="HX25">
            <v>0</v>
          </cell>
          <cell r="HZ25">
            <v>0</v>
          </cell>
          <cell r="IA25">
            <v>0</v>
          </cell>
        </row>
        <row r="26">
          <cell r="B26" t="str">
            <v>EE187</v>
          </cell>
          <cell r="C26">
            <v>-110258.02</v>
          </cell>
          <cell r="D26">
            <v>0</v>
          </cell>
          <cell r="E26">
            <v>-1691412.34</v>
          </cell>
          <cell r="F26">
            <v>0</v>
          </cell>
          <cell r="G26">
            <v>-61668.160000000003</v>
          </cell>
          <cell r="H26">
            <v>-2500</v>
          </cell>
          <cell r="I26">
            <v>-561516.78</v>
          </cell>
          <cell r="J26">
            <v>-3516.82</v>
          </cell>
          <cell r="K26">
            <v>-688.95</v>
          </cell>
          <cell r="L26">
            <v>-46800</v>
          </cell>
          <cell r="M26">
            <v>-32252.720000000001</v>
          </cell>
          <cell r="N26">
            <v>0</v>
          </cell>
          <cell r="O26">
            <v>-48</v>
          </cell>
          <cell r="P26">
            <v>-1683</v>
          </cell>
          <cell r="Q26">
            <v>0</v>
          </cell>
          <cell r="R26">
            <v>0</v>
          </cell>
          <cell r="S26">
            <v>0</v>
          </cell>
          <cell r="T26">
            <v>1127150.01</v>
          </cell>
          <cell r="U26">
            <v>0</v>
          </cell>
          <cell r="V26">
            <v>728453.11</v>
          </cell>
          <cell r="W26">
            <v>2110.84</v>
          </cell>
          <cell r="X26">
            <v>208576.86</v>
          </cell>
          <cell r="Y26">
            <v>0</v>
          </cell>
          <cell r="Z26">
            <v>4011.26</v>
          </cell>
          <cell r="AA26">
            <v>100627.66</v>
          </cell>
          <cell r="AB26">
            <v>13912.28</v>
          </cell>
          <cell r="AC26">
            <v>15434</v>
          </cell>
          <cell r="AD26">
            <v>7902.4</v>
          </cell>
          <cell r="AE26">
            <v>41685.21</v>
          </cell>
          <cell r="AF26">
            <v>8714.52</v>
          </cell>
          <cell r="AG26">
            <v>34796.46</v>
          </cell>
          <cell r="AH26">
            <v>961.76</v>
          </cell>
          <cell r="AI26">
            <v>15844.57</v>
          </cell>
          <cell r="AJ26">
            <v>0</v>
          </cell>
          <cell r="AK26">
            <v>2371.58</v>
          </cell>
          <cell r="AL26">
            <v>78492.740000000005</v>
          </cell>
          <cell r="AM26">
            <v>37613.919999999998</v>
          </cell>
          <cell r="AN26">
            <v>-1697.42</v>
          </cell>
          <cell r="AO26">
            <v>32515.25</v>
          </cell>
          <cell r="AP26">
            <v>1235</v>
          </cell>
          <cell r="AQ26">
            <v>29.08</v>
          </cell>
          <cell r="AR26">
            <v>22411.31</v>
          </cell>
          <cell r="AS26">
            <v>102505.24</v>
          </cell>
          <cell r="AT26">
            <v>17930</v>
          </cell>
          <cell r="AU26">
            <v>4604.05</v>
          </cell>
          <cell r="AV26">
            <v>0</v>
          </cell>
          <cell r="AW26">
            <v>23644.41</v>
          </cell>
          <cell r="AX26">
            <v>0</v>
          </cell>
          <cell r="AY26">
            <v>0</v>
          </cell>
          <cell r="AZ26">
            <v>0</v>
          </cell>
          <cell r="BA26">
            <v>0</v>
          </cell>
          <cell r="BC26">
            <v>64758.529999999766</v>
          </cell>
          <cell r="BE26">
            <v>6143.12</v>
          </cell>
          <cell r="BF26">
            <v>52790.14</v>
          </cell>
          <cell r="BG26">
            <v>0</v>
          </cell>
          <cell r="BH26">
            <v>0</v>
          </cell>
          <cell r="BI26">
            <v>0</v>
          </cell>
          <cell r="BJ26">
            <v>2085.48</v>
          </cell>
          <cell r="BK26">
            <v>0</v>
          </cell>
          <cell r="BL26">
            <v>2085.48</v>
          </cell>
          <cell r="BM26">
            <v>2115</v>
          </cell>
          <cell r="BN26">
            <v>0</v>
          </cell>
          <cell r="BO26">
            <v>2115</v>
          </cell>
          <cell r="BP26">
            <v>4200.4799999999996</v>
          </cell>
          <cell r="BR26">
            <v>0</v>
          </cell>
          <cell r="BS26">
            <v>0</v>
          </cell>
          <cell r="BT26">
            <v>0</v>
          </cell>
          <cell r="BU26">
            <v>0</v>
          </cell>
          <cell r="BV26">
            <v>78492.740000000005</v>
          </cell>
          <cell r="BX26">
            <v>119491.30999999952</v>
          </cell>
          <cell r="BY26">
            <v>123691.78999999951</v>
          </cell>
          <cell r="BZ26">
            <v>64758.529999999766</v>
          </cell>
          <cell r="CB26">
            <v>58933.259999999747</v>
          </cell>
          <cell r="CF26">
            <v>-201904.44000000053</v>
          </cell>
          <cell r="CG26">
            <v>478191.24999999988</v>
          </cell>
          <cell r="CH26">
            <v>23362</v>
          </cell>
          <cell r="CI26">
            <v>78094.78</v>
          </cell>
          <cell r="CJ26">
            <v>-201909.11000000092</v>
          </cell>
          <cell r="CK26">
            <v>799587</v>
          </cell>
          <cell r="CL26">
            <v>0</v>
          </cell>
          <cell r="CM26">
            <v>0</v>
          </cell>
          <cell r="CN26">
            <v>-56095.199999999997</v>
          </cell>
          <cell r="CP26">
            <v>859075.02</v>
          </cell>
          <cell r="CQ26">
            <v>0</v>
          </cell>
          <cell r="CS26">
            <v>45230</v>
          </cell>
          <cell r="CT26">
            <v>5000</v>
          </cell>
          <cell r="CU26">
            <v>3040</v>
          </cell>
          <cell r="DA26">
            <v>110258.02</v>
          </cell>
          <cell r="DB26">
            <v>859075.02</v>
          </cell>
          <cell r="DC26">
            <v>0</v>
          </cell>
          <cell r="DD26">
            <v>1691412.34</v>
          </cell>
          <cell r="DE26">
            <v>0</v>
          </cell>
          <cell r="DF26">
            <v>61668.160000000003</v>
          </cell>
          <cell r="DG26">
            <v>2500</v>
          </cell>
          <cell r="DH26">
            <v>0</v>
          </cell>
          <cell r="DI26">
            <v>561516.78</v>
          </cell>
          <cell r="DJ26">
            <v>3516.82</v>
          </cell>
          <cell r="DK26">
            <v>3516.82</v>
          </cell>
          <cell r="DL26">
            <v>0</v>
          </cell>
          <cell r="DM26">
            <v>688.95</v>
          </cell>
          <cell r="DN26">
            <v>46800</v>
          </cell>
          <cell r="DO26">
            <v>32252.720000000001</v>
          </cell>
          <cell r="DP26">
            <v>0</v>
          </cell>
          <cell r="DQ26">
            <v>48</v>
          </cell>
          <cell r="DR26">
            <v>1683</v>
          </cell>
          <cell r="DS26">
            <v>0</v>
          </cell>
          <cell r="DT26">
            <v>0</v>
          </cell>
          <cell r="DU26">
            <v>0</v>
          </cell>
          <cell r="DV26">
            <v>0</v>
          </cell>
          <cell r="DW26">
            <v>45230</v>
          </cell>
          <cell r="DX26">
            <v>5000</v>
          </cell>
          <cell r="DY26">
            <v>3040</v>
          </cell>
          <cell r="DZ26">
            <v>187</v>
          </cell>
          <cell r="EA26" t="str">
            <v>EE187</v>
          </cell>
          <cell r="EC26">
            <v>9351113</v>
          </cell>
          <cell r="ED26">
            <v>935</v>
          </cell>
          <cell r="EE26">
            <v>1113</v>
          </cell>
          <cell r="EF26" t="str">
            <v>EE187</v>
          </cell>
          <cell r="EG26" t="str">
            <v>Horizon School</v>
          </cell>
          <cell r="EH26" t="str">
            <v>N</v>
          </cell>
          <cell r="EI26" t="str">
            <v/>
          </cell>
          <cell r="EJ26" t="str">
            <v>Not applicable</v>
          </cell>
          <cell r="EK26" t="str">
            <v>Local authority maintained schools</v>
          </cell>
          <cell r="EL26" t="str">
            <v>Mrs Joanna Lawrence</v>
          </cell>
          <cell r="EM26" t="str">
            <v>keeley.smart@horizonschool.org.uk</v>
          </cell>
          <cell r="EN26" t="str">
            <v>01986897107</v>
          </cell>
          <cell r="EO26">
            <v>20212022</v>
          </cell>
          <cell r="EP26" t="str">
            <v>LEAS</v>
          </cell>
          <cell r="EQ26" t="str">
            <v>Y</v>
          </cell>
          <cell r="EX26" t="str">
            <v>24</v>
          </cell>
          <cell r="EY26">
            <v>-201904.44000000053</v>
          </cell>
          <cell r="FA26">
            <v>23362</v>
          </cell>
          <cell r="FB26">
            <v>859075.02</v>
          </cell>
          <cell r="FC26">
            <v>0</v>
          </cell>
          <cell r="FD26">
            <v>1691412.34</v>
          </cell>
          <cell r="FE26">
            <v>0</v>
          </cell>
          <cell r="FF26">
            <v>61668.160000000003</v>
          </cell>
          <cell r="FG26">
            <v>0</v>
          </cell>
          <cell r="FH26">
            <v>561516.78</v>
          </cell>
          <cell r="FI26">
            <v>3173672.3000000007</v>
          </cell>
          <cell r="FJ26">
            <v>0</v>
          </cell>
          <cell r="FK26">
            <v>3516.82</v>
          </cell>
          <cell r="FL26">
            <v>688.95</v>
          </cell>
          <cell r="FM26">
            <v>46800</v>
          </cell>
          <cell r="FN26">
            <v>32252.720000000001</v>
          </cell>
          <cell r="FO26">
            <v>0</v>
          </cell>
          <cell r="FP26">
            <v>48</v>
          </cell>
          <cell r="FQ26">
            <v>0</v>
          </cell>
          <cell r="FR26">
            <v>1683</v>
          </cell>
          <cell r="FS26">
            <v>0</v>
          </cell>
          <cell r="FT26">
            <v>0</v>
          </cell>
          <cell r="FU26">
            <v>0</v>
          </cell>
          <cell r="FV26">
            <v>45230</v>
          </cell>
          <cell r="FW26">
            <v>5000</v>
          </cell>
          <cell r="FX26">
            <v>3040</v>
          </cell>
          <cell r="FY26">
            <v>138259.49</v>
          </cell>
          <cell r="FZ26">
            <v>1127150.01</v>
          </cell>
          <cell r="GA26">
            <v>0</v>
          </cell>
          <cell r="GB26">
            <v>728453.11</v>
          </cell>
          <cell r="GC26">
            <v>2110.84</v>
          </cell>
          <cell r="GD26">
            <v>208576.86</v>
          </cell>
          <cell r="GE26">
            <v>0</v>
          </cell>
          <cell r="GF26">
            <v>4011.26</v>
          </cell>
          <cell r="GG26">
            <v>100627.66</v>
          </cell>
          <cell r="GH26">
            <v>13912.28</v>
          </cell>
          <cell r="GI26">
            <v>15434</v>
          </cell>
          <cell r="GJ26">
            <v>7902.4</v>
          </cell>
          <cell r="GK26">
            <v>41685.21</v>
          </cell>
          <cell r="GL26">
            <v>8714.52</v>
          </cell>
          <cell r="GM26">
            <v>34796.46</v>
          </cell>
          <cell r="GN26">
            <v>961.76</v>
          </cell>
          <cell r="GO26">
            <v>15844.57</v>
          </cell>
          <cell r="GP26">
            <v>0</v>
          </cell>
          <cell r="GQ26">
            <v>2371.58</v>
          </cell>
          <cell r="GR26">
            <v>78492.740000000005</v>
          </cell>
          <cell r="GS26">
            <v>35916.5</v>
          </cell>
          <cell r="GT26">
            <v>0</v>
          </cell>
          <cell r="GU26">
            <v>32515.25</v>
          </cell>
          <cell r="GV26">
            <v>1235</v>
          </cell>
          <cell r="GW26">
            <v>29.08</v>
          </cell>
          <cell r="GX26">
            <v>22411.31</v>
          </cell>
          <cell r="GY26">
            <v>102505.24</v>
          </cell>
          <cell r="GZ26">
            <v>17930</v>
          </cell>
          <cell r="HA26">
            <v>4604.05</v>
          </cell>
          <cell r="HB26">
            <v>0</v>
          </cell>
          <cell r="HC26">
            <v>0</v>
          </cell>
          <cell r="HD26">
            <v>23644.41</v>
          </cell>
          <cell r="HE26">
            <v>0</v>
          </cell>
          <cell r="HF26">
            <v>0</v>
          </cell>
          <cell r="HG26">
            <v>2631836.1</v>
          </cell>
          <cell r="HI26">
            <v>680095.69000000088</v>
          </cell>
          <cell r="HM26">
            <v>-201904.44000000053</v>
          </cell>
          <cell r="HN26">
            <v>478191.24999999988</v>
          </cell>
          <cell r="HO26">
            <v>4.6566128730773926E-10</v>
          </cell>
          <cell r="HP26" t="str">
            <v>DEFICIT</v>
          </cell>
          <cell r="HQ26">
            <v>6143.12</v>
          </cell>
          <cell r="HR26">
            <v>52790.14</v>
          </cell>
          <cell r="HV26">
            <v>0</v>
          </cell>
          <cell r="HW26">
            <v>2085.48</v>
          </cell>
          <cell r="HX26">
            <v>2115</v>
          </cell>
          <cell r="HZ26">
            <v>478191.24999999988</v>
          </cell>
          <cell r="IA26">
            <v>78094.78</v>
          </cell>
        </row>
        <row r="27">
          <cell r="B27" t="str">
            <v>EE189</v>
          </cell>
          <cell r="C27">
            <v>-12198.8</v>
          </cell>
          <cell r="D27">
            <v>0</v>
          </cell>
          <cell r="E27">
            <v>-115556</v>
          </cell>
          <cell r="F27">
            <v>0</v>
          </cell>
          <cell r="G27">
            <v>-2100</v>
          </cell>
          <cell r="H27">
            <v>-473</v>
          </cell>
          <cell r="I27">
            <v>0</v>
          </cell>
          <cell r="J27">
            <v>-120.86</v>
          </cell>
          <cell r="K27">
            <v>0</v>
          </cell>
          <cell r="L27">
            <v>0</v>
          </cell>
          <cell r="M27">
            <v>0</v>
          </cell>
          <cell r="N27">
            <v>0</v>
          </cell>
          <cell r="O27">
            <v>0</v>
          </cell>
          <cell r="P27">
            <v>0</v>
          </cell>
          <cell r="Q27">
            <v>0</v>
          </cell>
          <cell r="R27">
            <v>0</v>
          </cell>
          <cell r="S27">
            <v>0</v>
          </cell>
          <cell r="T27">
            <v>86489.93</v>
          </cell>
          <cell r="U27">
            <v>0</v>
          </cell>
          <cell r="V27">
            <v>27208.400000000001</v>
          </cell>
          <cell r="W27">
            <v>0</v>
          </cell>
          <cell r="X27">
            <v>9241.0300000000007</v>
          </cell>
          <cell r="Y27">
            <v>0</v>
          </cell>
          <cell r="Z27">
            <v>0</v>
          </cell>
          <cell r="AA27">
            <v>1057.27</v>
          </cell>
          <cell r="AB27">
            <v>225</v>
          </cell>
          <cell r="AC27">
            <v>997</v>
          </cell>
          <cell r="AD27">
            <v>798.75</v>
          </cell>
          <cell r="AE27">
            <v>4063.98</v>
          </cell>
          <cell r="AF27">
            <v>330</v>
          </cell>
          <cell r="AG27">
            <v>4190.96</v>
          </cell>
          <cell r="AH27">
            <v>0</v>
          </cell>
          <cell r="AI27">
            <v>1566.62</v>
          </cell>
          <cell r="AJ27">
            <v>0</v>
          </cell>
          <cell r="AK27">
            <v>600.4</v>
          </cell>
          <cell r="AL27">
            <v>619.14</v>
          </cell>
          <cell r="AM27">
            <v>2698</v>
          </cell>
          <cell r="AN27">
            <v>0</v>
          </cell>
          <cell r="AO27">
            <v>4473</v>
          </cell>
          <cell r="AP27">
            <v>228</v>
          </cell>
          <cell r="AQ27">
            <v>183302.36</v>
          </cell>
          <cell r="AR27">
            <v>2526.67</v>
          </cell>
          <cell r="AS27">
            <v>0</v>
          </cell>
          <cell r="AT27">
            <v>523.55999999999995</v>
          </cell>
          <cell r="AU27">
            <v>11653.87</v>
          </cell>
          <cell r="AV27">
            <v>0</v>
          </cell>
          <cell r="AW27">
            <v>0</v>
          </cell>
          <cell r="AX27">
            <v>0</v>
          </cell>
          <cell r="AY27">
            <v>0</v>
          </cell>
          <cell r="AZ27">
            <v>0</v>
          </cell>
          <cell r="BA27">
            <v>0</v>
          </cell>
          <cell r="BC27">
            <v>233734.95</v>
          </cell>
          <cell r="BE27">
            <v>4227.8100000000004</v>
          </cell>
          <cell r="BF27">
            <v>-25617.48</v>
          </cell>
          <cell r="BG27">
            <v>0</v>
          </cell>
          <cell r="BH27">
            <v>0</v>
          </cell>
          <cell r="BI27">
            <v>0</v>
          </cell>
          <cell r="BJ27">
            <v>0</v>
          </cell>
          <cell r="BK27">
            <v>0</v>
          </cell>
          <cell r="BL27">
            <v>0</v>
          </cell>
          <cell r="BM27">
            <v>0</v>
          </cell>
          <cell r="BN27">
            <v>0</v>
          </cell>
          <cell r="BO27">
            <v>0</v>
          </cell>
          <cell r="BP27">
            <v>0</v>
          </cell>
          <cell r="BR27">
            <v>0</v>
          </cell>
          <cell r="BS27">
            <v>0</v>
          </cell>
          <cell r="BT27">
            <v>0</v>
          </cell>
          <cell r="BU27">
            <v>0</v>
          </cell>
          <cell r="BV27">
            <v>619.14</v>
          </cell>
          <cell r="BX27">
            <v>212345.27999999997</v>
          </cell>
          <cell r="BY27">
            <v>212345.27999999997</v>
          </cell>
          <cell r="BZ27">
            <v>233734.95</v>
          </cell>
          <cell r="CB27">
            <v>-21389.670000000042</v>
          </cell>
          <cell r="CF27">
            <v>157034.60000000006</v>
          </cell>
          <cell r="CG27">
            <v>0</v>
          </cell>
          <cell r="CH27">
            <v>21390</v>
          </cell>
          <cell r="CI27">
            <v>0</v>
          </cell>
          <cell r="CJ27">
            <v>157031.44999999995</v>
          </cell>
          <cell r="CK27">
            <v>55386</v>
          </cell>
          <cell r="CL27">
            <v>0</v>
          </cell>
          <cell r="CM27">
            <v>0</v>
          </cell>
          <cell r="CN27">
            <v>-10998.8</v>
          </cell>
          <cell r="CP27">
            <v>66384.800000000003</v>
          </cell>
          <cell r="CQ27">
            <v>0</v>
          </cell>
          <cell r="CS27">
            <v>0</v>
          </cell>
          <cell r="CT27">
            <v>1200</v>
          </cell>
          <cell r="CU27">
            <v>473</v>
          </cell>
          <cell r="DA27">
            <v>12198.8</v>
          </cell>
          <cell r="DB27">
            <v>66384.800000000003</v>
          </cell>
          <cell r="DC27">
            <v>0</v>
          </cell>
          <cell r="DD27">
            <v>115556</v>
          </cell>
          <cell r="DE27">
            <v>0</v>
          </cell>
          <cell r="DF27">
            <v>2100</v>
          </cell>
          <cell r="DG27">
            <v>473</v>
          </cell>
          <cell r="DH27">
            <v>0</v>
          </cell>
          <cell r="DI27">
            <v>0</v>
          </cell>
          <cell r="DJ27">
            <v>120.86</v>
          </cell>
          <cell r="DK27">
            <v>120.86</v>
          </cell>
          <cell r="DL27">
            <v>0</v>
          </cell>
          <cell r="DM27">
            <v>0</v>
          </cell>
          <cell r="DN27">
            <v>0</v>
          </cell>
          <cell r="DO27">
            <v>0</v>
          </cell>
          <cell r="DP27">
            <v>0</v>
          </cell>
          <cell r="DQ27">
            <v>0</v>
          </cell>
          <cell r="DR27">
            <v>0</v>
          </cell>
          <cell r="DS27">
            <v>0</v>
          </cell>
          <cell r="DT27">
            <v>0</v>
          </cell>
          <cell r="DU27">
            <v>0</v>
          </cell>
          <cell r="DV27">
            <v>0</v>
          </cell>
          <cell r="DW27">
            <v>0</v>
          </cell>
          <cell r="DX27">
            <v>1200</v>
          </cell>
          <cell r="DY27">
            <v>473</v>
          </cell>
          <cell r="DZ27">
            <v>189</v>
          </cell>
          <cell r="EA27" t="str">
            <v>EE189</v>
          </cell>
          <cell r="EC27">
            <v>9351105</v>
          </cell>
          <cell r="ED27">
            <v>935</v>
          </cell>
          <cell r="EE27">
            <v>1105</v>
          </cell>
          <cell r="EF27" t="str">
            <v>EE189</v>
          </cell>
          <cell r="EG27" t="str">
            <v>First Base</v>
          </cell>
          <cell r="EH27" t="str">
            <v>N</v>
          </cell>
          <cell r="EI27" t="e">
            <v>#N/A</v>
          </cell>
          <cell r="EJ27" t="e">
            <v>#N/A</v>
          </cell>
          <cell r="EK27" t="str">
            <v xml:space="preserve">Closed </v>
          </cell>
          <cell r="EL27" t="e">
            <v>#N/A</v>
          </cell>
          <cell r="EM27" t="str">
            <v>admin@firstbase.suffolk.sch.uk</v>
          </cell>
          <cell r="EN27" t="e">
            <v>#N/A</v>
          </cell>
          <cell r="EO27">
            <v>20212022</v>
          </cell>
          <cell r="EP27" t="str">
            <v>LEAS</v>
          </cell>
          <cell r="EQ27" t="str">
            <v>N</v>
          </cell>
          <cell r="EX27" t="e">
            <v>#N/A</v>
          </cell>
          <cell r="EY27">
            <v>157034.60000000006</v>
          </cell>
          <cell r="FA27">
            <v>21390</v>
          </cell>
          <cell r="FB27">
            <v>66384.800000000003</v>
          </cell>
          <cell r="FC27">
            <v>0</v>
          </cell>
          <cell r="FD27">
            <v>115556</v>
          </cell>
          <cell r="FE27">
            <v>0</v>
          </cell>
          <cell r="FF27">
            <v>2100</v>
          </cell>
          <cell r="FG27">
            <v>0</v>
          </cell>
          <cell r="FH27">
            <v>0</v>
          </cell>
          <cell r="FI27">
            <v>184040.8</v>
          </cell>
          <cell r="FJ27">
            <v>0</v>
          </cell>
          <cell r="FK27">
            <v>120.86</v>
          </cell>
          <cell r="FL27">
            <v>0</v>
          </cell>
          <cell r="FM27">
            <v>0</v>
          </cell>
          <cell r="FN27">
            <v>0</v>
          </cell>
          <cell r="FO27">
            <v>0</v>
          </cell>
          <cell r="FP27">
            <v>0</v>
          </cell>
          <cell r="FQ27">
            <v>0</v>
          </cell>
          <cell r="FR27">
            <v>0</v>
          </cell>
          <cell r="FS27">
            <v>0</v>
          </cell>
          <cell r="FT27">
            <v>0</v>
          </cell>
          <cell r="FU27">
            <v>0</v>
          </cell>
          <cell r="FV27">
            <v>0</v>
          </cell>
          <cell r="FW27">
            <v>1200</v>
          </cell>
          <cell r="FX27">
            <v>473</v>
          </cell>
          <cell r="FY27">
            <v>1793.86</v>
          </cell>
          <cell r="FZ27">
            <v>86489.93</v>
          </cell>
          <cell r="GA27">
            <v>0</v>
          </cell>
          <cell r="GB27">
            <v>27283.72</v>
          </cell>
          <cell r="GC27">
            <v>0</v>
          </cell>
          <cell r="GD27">
            <v>9241.0300000000007</v>
          </cell>
          <cell r="GE27">
            <v>0</v>
          </cell>
          <cell r="GF27">
            <v>0</v>
          </cell>
          <cell r="GG27">
            <v>1057.27</v>
          </cell>
          <cell r="GH27">
            <v>225</v>
          </cell>
          <cell r="GI27">
            <v>997</v>
          </cell>
          <cell r="GJ27">
            <v>798.75</v>
          </cell>
          <cell r="GK27">
            <v>4063.98</v>
          </cell>
          <cell r="GL27">
            <v>330</v>
          </cell>
          <cell r="GM27">
            <v>4190.96</v>
          </cell>
          <cell r="GN27">
            <v>0</v>
          </cell>
          <cell r="GO27">
            <v>1566.62</v>
          </cell>
          <cell r="GP27">
            <v>0</v>
          </cell>
          <cell r="GQ27">
            <v>600.4</v>
          </cell>
          <cell r="GR27">
            <v>619.14</v>
          </cell>
          <cell r="GS27">
            <v>2698</v>
          </cell>
          <cell r="GT27">
            <v>0</v>
          </cell>
          <cell r="GU27">
            <v>4473</v>
          </cell>
          <cell r="GV27">
            <v>228</v>
          </cell>
          <cell r="GW27">
            <v>183302.36</v>
          </cell>
          <cell r="GX27">
            <v>2526.67</v>
          </cell>
          <cell r="GY27">
            <v>0</v>
          </cell>
          <cell r="GZ27">
            <v>523.55999999999995</v>
          </cell>
          <cell r="HA27">
            <v>11653.87</v>
          </cell>
          <cell r="HB27">
            <v>0</v>
          </cell>
          <cell r="HC27">
            <v>0</v>
          </cell>
          <cell r="HD27">
            <v>0</v>
          </cell>
          <cell r="HE27">
            <v>0</v>
          </cell>
          <cell r="HF27">
            <v>0</v>
          </cell>
          <cell r="HG27">
            <v>342869.25999999995</v>
          </cell>
          <cell r="HI27">
            <v>-157034.59999999998</v>
          </cell>
          <cell r="HM27">
            <v>157034.60000000006</v>
          </cell>
          <cell r="HN27">
            <v>0</v>
          </cell>
          <cell r="HO27">
            <v>8.7311491370201111E-11</v>
          </cell>
          <cell r="HP27" t="str">
            <v>SURPLUS</v>
          </cell>
          <cell r="HQ27">
            <v>4227.8100000000004</v>
          </cell>
          <cell r="HR27">
            <v>0</v>
          </cell>
          <cell r="HV27">
            <v>0</v>
          </cell>
          <cell r="HW27">
            <v>25617.48</v>
          </cell>
          <cell r="HX27">
            <v>0</v>
          </cell>
          <cell r="HZ27">
            <v>0</v>
          </cell>
          <cell r="IA27">
            <v>0</v>
          </cell>
        </row>
        <row r="28">
          <cell r="B28" t="str">
            <v>EE190</v>
          </cell>
          <cell r="C28">
            <v>-21518.799999999999</v>
          </cell>
          <cell r="D28">
            <v>0</v>
          </cell>
          <cell r="E28">
            <v>-251194</v>
          </cell>
          <cell r="F28">
            <v>0</v>
          </cell>
          <cell r="G28">
            <v>-5514.16</v>
          </cell>
          <cell r="H28">
            <v>-417</v>
          </cell>
          <cell r="I28">
            <v>0</v>
          </cell>
          <cell r="J28">
            <v>-13513.46</v>
          </cell>
          <cell r="K28">
            <v>-210.7</v>
          </cell>
          <cell r="L28">
            <v>0</v>
          </cell>
          <cell r="M28">
            <v>0</v>
          </cell>
          <cell r="N28">
            <v>0</v>
          </cell>
          <cell r="O28">
            <v>0</v>
          </cell>
          <cell r="P28">
            <v>0</v>
          </cell>
          <cell r="Q28">
            <v>0</v>
          </cell>
          <cell r="R28">
            <v>0</v>
          </cell>
          <cell r="S28">
            <v>0</v>
          </cell>
          <cell r="T28">
            <v>161969.87</v>
          </cell>
          <cell r="U28">
            <v>0</v>
          </cell>
          <cell r="V28">
            <v>72713.13</v>
          </cell>
          <cell r="W28">
            <v>0</v>
          </cell>
          <cell r="X28">
            <v>16615.060000000001</v>
          </cell>
          <cell r="Y28">
            <v>0</v>
          </cell>
          <cell r="Z28">
            <v>0</v>
          </cell>
          <cell r="AA28">
            <v>1255.67</v>
          </cell>
          <cell r="AB28">
            <v>-3507.5</v>
          </cell>
          <cell r="AC28">
            <v>1396.75</v>
          </cell>
          <cell r="AD28">
            <v>1169.5</v>
          </cell>
          <cell r="AE28">
            <v>12307.09</v>
          </cell>
          <cell r="AF28">
            <v>1672.44</v>
          </cell>
          <cell r="AG28">
            <v>4555.47</v>
          </cell>
          <cell r="AH28">
            <v>366</v>
          </cell>
          <cell r="AI28">
            <v>7631.26</v>
          </cell>
          <cell r="AJ28">
            <v>0</v>
          </cell>
          <cell r="AK28">
            <v>5590.47</v>
          </cell>
          <cell r="AL28">
            <v>3938.03</v>
          </cell>
          <cell r="AM28">
            <v>0</v>
          </cell>
          <cell r="AN28">
            <v>0</v>
          </cell>
          <cell r="AO28">
            <v>8561.69</v>
          </cell>
          <cell r="AP28">
            <v>323</v>
          </cell>
          <cell r="AQ28">
            <v>290908.45</v>
          </cell>
          <cell r="AR28">
            <v>6596.16</v>
          </cell>
          <cell r="AS28">
            <v>2874</v>
          </cell>
          <cell r="AT28">
            <v>4752</v>
          </cell>
          <cell r="AU28">
            <v>8703.6299999999992</v>
          </cell>
          <cell r="AV28">
            <v>0</v>
          </cell>
          <cell r="AW28">
            <v>0</v>
          </cell>
          <cell r="AX28">
            <v>0</v>
          </cell>
          <cell r="AY28">
            <v>0</v>
          </cell>
          <cell r="AZ28">
            <v>0</v>
          </cell>
          <cell r="BA28">
            <v>144.33000000000001</v>
          </cell>
          <cell r="BC28">
            <v>324216.56</v>
          </cell>
          <cell r="BE28">
            <v>4582.1899999999996</v>
          </cell>
          <cell r="BF28">
            <v>-8944.39</v>
          </cell>
          <cell r="BG28">
            <v>1416</v>
          </cell>
          <cell r="BH28">
            <v>0</v>
          </cell>
          <cell r="BI28">
            <v>1416</v>
          </cell>
          <cell r="BJ28">
            <v>269.98</v>
          </cell>
          <cell r="BK28">
            <v>0</v>
          </cell>
          <cell r="BL28">
            <v>269.98</v>
          </cell>
          <cell r="BM28">
            <v>0</v>
          </cell>
          <cell r="BN28">
            <v>0</v>
          </cell>
          <cell r="BO28">
            <v>0</v>
          </cell>
          <cell r="BP28">
            <v>1685.98</v>
          </cell>
          <cell r="BR28">
            <v>144.33000000000001</v>
          </cell>
          <cell r="BT28">
            <v>144.33000000000001</v>
          </cell>
          <cell r="BU28">
            <v>0</v>
          </cell>
          <cell r="BV28">
            <v>4082.36</v>
          </cell>
          <cell r="BX28">
            <v>318168.37999999995</v>
          </cell>
          <cell r="BY28">
            <v>319854.35999999993</v>
          </cell>
          <cell r="BZ28">
            <v>324216.56</v>
          </cell>
          <cell r="CB28">
            <v>-4362.2000000000698</v>
          </cell>
          <cell r="CF28">
            <v>186935.40000000043</v>
          </cell>
          <cell r="CG28">
            <v>3033.0200000004843</v>
          </cell>
          <cell r="CH28">
            <v>6048</v>
          </cell>
          <cell r="CI28">
            <v>0</v>
          </cell>
          <cell r="CJ28">
            <v>186930.13999999937</v>
          </cell>
          <cell r="CK28">
            <v>134266</v>
          </cell>
          <cell r="CL28">
            <v>0</v>
          </cell>
          <cell r="CM28">
            <v>0</v>
          </cell>
          <cell r="CN28">
            <v>-10998.8</v>
          </cell>
          <cell r="CP28">
            <v>145264.79999999999</v>
          </cell>
          <cell r="CQ28">
            <v>0</v>
          </cell>
          <cell r="CS28">
            <v>8120</v>
          </cell>
          <cell r="CT28">
            <v>2400</v>
          </cell>
          <cell r="CU28">
            <v>417</v>
          </cell>
          <cell r="DA28">
            <v>21518.799999999999</v>
          </cell>
          <cell r="DB28">
            <v>145264.79999999999</v>
          </cell>
          <cell r="DC28">
            <v>0</v>
          </cell>
          <cell r="DD28">
            <v>251194</v>
          </cell>
          <cell r="DE28">
            <v>0</v>
          </cell>
          <cell r="DF28">
            <v>5514.16</v>
          </cell>
          <cell r="DG28">
            <v>417</v>
          </cell>
          <cell r="DH28">
            <v>0</v>
          </cell>
          <cell r="DI28">
            <v>0</v>
          </cell>
          <cell r="DJ28">
            <v>13513.46</v>
          </cell>
          <cell r="DK28">
            <v>13513.46</v>
          </cell>
          <cell r="DL28">
            <v>0</v>
          </cell>
          <cell r="DM28">
            <v>210.7</v>
          </cell>
          <cell r="DN28">
            <v>0</v>
          </cell>
          <cell r="DO28">
            <v>0</v>
          </cell>
          <cell r="DP28">
            <v>0</v>
          </cell>
          <cell r="DQ28">
            <v>0</v>
          </cell>
          <cell r="DR28">
            <v>0</v>
          </cell>
          <cell r="DS28">
            <v>0</v>
          </cell>
          <cell r="DT28">
            <v>0</v>
          </cell>
          <cell r="DU28">
            <v>0</v>
          </cell>
          <cell r="DV28">
            <v>0</v>
          </cell>
          <cell r="DW28">
            <v>8120</v>
          </cell>
          <cell r="DX28">
            <v>2400</v>
          </cell>
          <cell r="DY28">
            <v>417</v>
          </cell>
          <cell r="DZ28">
            <v>190</v>
          </cell>
          <cell r="EA28" t="str">
            <v>EE190</v>
          </cell>
          <cell r="EC28">
            <v>9351109</v>
          </cell>
          <cell r="ED28">
            <v>935</v>
          </cell>
          <cell r="EE28">
            <v>1109</v>
          </cell>
          <cell r="EF28" t="str">
            <v>EE190</v>
          </cell>
          <cell r="EG28" t="str">
            <v>Harbour</v>
          </cell>
          <cell r="EH28" t="str">
            <v>N</v>
          </cell>
          <cell r="EI28" t="e">
            <v>#N/A</v>
          </cell>
          <cell r="EJ28" t="e">
            <v>#N/A</v>
          </cell>
          <cell r="EK28" t="str">
            <v xml:space="preserve">Closed </v>
          </cell>
          <cell r="EL28" t="e">
            <v>#N/A</v>
          </cell>
          <cell r="EM28" t="str">
            <v>admin@harbourpru.suffolk.sch.uk</v>
          </cell>
          <cell r="EN28" t="e">
            <v>#N/A</v>
          </cell>
          <cell r="EO28">
            <v>20212022</v>
          </cell>
          <cell r="EP28" t="str">
            <v>LEAS</v>
          </cell>
          <cell r="EQ28" t="str">
            <v>N</v>
          </cell>
          <cell r="EX28" t="e">
            <v>#N/A</v>
          </cell>
          <cell r="EY28">
            <v>186935.40000000043</v>
          </cell>
          <cell r="FA28">
            <v>6048</v>
          </cell>
          <cell r="FB28">
            <v>145264.79999999999</v>
          </cell>
          <cell r="FC28">
            <v>0</v>
          </cell>
          <cell r="FD28">
            <v>251194</v>
          </cell>
          <cell r="FE28">
            <v>0</v>
          </cell>
          <cell r="FF28">
            <v>5514.16</v>
          </cell>
          <cell r="FG28">
            <v>0</v>
          </cell>
          <cell r="FH28">
            <v>0</v>
          </cell>
          <cell r="FI28">
            <v>401972.95999999996</v>
          </cell>
          <cell r="FJ28">
            <v>0</v>
          </cell>
          <cell r="FK28">
            <v>13513.46</v>
          </cell>
          <cell r="FL28">
            <v>210.7</v>
          </cell>
          <cell r="FM28">
            <v>0</v>
          </cell>
          <cell r="FN28">
            <v>0</v>
          </cell>
          <cell r="FO28">
            <v>0</v>
          </cell>
          <cell r="FP28">
            <v>0</v>
          </cell>
          <cell r="FQ28">
            <v>0</v>
          </cell>
          <cell r="FR28">
            <v>0</v>
          </cell>
          <cell r="FS28">
            <v>0</v>
          </cell>
          <cell r="FT28">
            <v>0</v>
          </cell>
          <cell r="FU28">
            <v>0</v>
          </cell>
          <cell r="FV28">
            <v>8120</v>
          </cell>
          <cell r="FW28">
            <v>2400</v>
          </cell>
          <cell r="FX28">
            <v>417</v>
          </cell>
          <cell r="FY28">
            <v>24661.16</v>
          </cell>
          <cell r="FZ28">
            <v>161969.87</v>
          </cell>
          <cell r="GA28">
            <v>0</v>
          </cell>
          <cell r="GB28">
            <v>72713.13</v>
          </cell>
          <cell r="GC28">
            <v>0</v>
          </cell>
          <cell r="GD28">
            <v>16615.060000000001</v>
          </cell>
          <cell r="GE28">
            <v>0</v>
          </cell>
          <cell r="GF28">
            <v>0</v>
          </cell>
          <cell r="GG28">
            <v>0</v>
          </cell>
          <cell r="GH28">
            <v>0</v>
          </cell>
          <cell r="GI28">
            <v>0</v>
          </cell>
          <cell r="GJ28">
            <v>314.41999999999996</v>
          </cell>
          <cell r="GK28">
            <v>12307.09</v>
          </cell>
          <cell r="GL28">
            <v>1672.44</v>
          </cell>
          <cell r="GM28">
            <v>4555.47</v>
          </cell>
          <cell r="GN28">
            <v>366</v>
          </cell>
          <cell r="GO28">
            <v>7631.26</v>
          </cell>
          <cell r="GP28">
            <v>0</v>
          </cell>
          <cell r="GQ28">
            <v>5590.47</v>
          </cell>
          <cell r="GR28">
            <v>4082.36</v>
          </cell>
          <cell r="GS28">
            <v>0</v>
          </cell>
          <cell r="GT28">
            <v>0</v>
          </cell>
          <cell r="GU28">
            <v>8561.69</v>
          </cell>
          <cell r="GV28">
            <v>323</v>
          </cell>
          <cell r="GW28">
            <v>293941.47000000003</v>
          </cell>
          <cell r="GX28">
            <v>6596.16</v>
          </cell>
          <cell r="GY28">
            <v>2874</v>
          </cell>
          <cell r="GZ28">
            <v>4752</v>
          </cell>
          <cell r="HA28">
            <v>8703.6299999999992</v>
          </cell>
          <cell r="HB28">
            <v>0</v>
          </cell>
          <cell r="HC28">
            <v>0</v>
          </cell>
          <cell r="HD28">
            <v>0</v>
          </cell>
          <cell r="HE28">
            <v>0</v>
          </cell>
          <cell r="HF28">
            <v>0</v>
          </cell>
          <cell r="HG28">
            <v>613569.52</v>
          </cell>
          <cell r="HI28">
            <v>-186935.40000000008</v>
          </cell>
          <cell r="HM28">
            <v>186935.40000000043</v>
          </cell>
          <cell r="HN28">
            <v>3033.0200000004843</v>
          </cell>
          <cell r="HO28">
            <v>-3033.020000000135</v>
          </cell>
          <cell r="HP28" t="str">
            <v>DEFICIT</v>
          </cell>
          <cell r="HQ28">
            <v>4582.1899999999996</v>
          </cell>
          <cell r="HR28">
            <v>0</v>
          </cell>
          <cell r="HV28">
            <v>10360.39</v>
          </cell>
          <cell r="HW28">
            <v>269.98</v>
          </cell>
          <cell r="HX28">
            <v>0</v>
          </cell>
          <cell r="HZ28">
            <v>3033.0200000004843</v>
          </cell>
          <cell r="IA28">
            <v>0</v>
          </cell>
        </row>
        <row r="29">
          <cell r="B29" t="str">
            <v>EE202</v>
          </cell>
          <cell r="C29">
            <v>-43655.81</v>
          </cell>
          <cell r="D29">
            <v>0</v>
          </cell>
          <cell r="E29">
            <v>-20133.330000000002</v>
          </cell>
          <cell r="F29">
            <v>0</v>
          </cell>
          <cell r="G29">
            <v>-19485</v>
          </cell>
          <cell r="H29">
            <v>-28023.19</v>
          </cell>
          <cell r="I29">
            <v>-656.25</v>
          </cell>
          <cell r="J29">
            <v>-5637.28</v>
          </cell>
          <cell r="K29">
            <v>-4705.17</v>
          </cell>
          <cell r="L29">
            <v>0</v>
          </cell>
          <cell r="M29">
            <v>0</v>
          </cell>
          <cell r="N29">
            <v>0</v>
          </cell>
          <cell r="O29">
            <v>-5404.06</v>
          </cell>
          <cell r="P29">
            <v>0</v>
          </cell>
          <cell r="Q29">
            <v>0</v>
          </cell>
          <cell r="R29">
            <v>0</v>
          </cell>
          <cell r="S29">
            <v>0</v>
          </cell>
          <cell r="T29">
            <v>227103.85</v>
          </cell>
          <cell r="U29">
            <v>2810.09</v>
          </cell>
          <cell r="V29">
            <v>69151.210000000006</v>
          </cell>
          <cell r="W29">
            <v>0</v>
          </cell>
          <cell r="X29">
            <v>-6965.22</v>
          </cell>
          <cell r="Y29">
            <v>0</v>
          </cell>
          <cell r="Z29">
            <v>12739.5</v>
          </cell>
          <cell r="AA29">
            <v>2763.58</v>
          </cell>
          <cell r="AB29">
            <v>2936.66</v>
          </cell>
          <cell r="AC29">
            <v>983.75</v>
          </cell>
          <cell r="AD29">
            <v>0</v>
          </cell>
          <cell r="AE29">
            <v>3081</v>
          </cell>
          <cell r="AF29">
            <v>2268</v>
          </cell>
          <cell r="AG29">
            <v>12045.66</v>
          </cell>
          <cell r="AH29">
            <v>59.76</v>
          </cell>
          <cell r="AI29">
            <v>8633.7900000000009</v>
          </cell>
          <cell r="AJ29">
            <v>8857.25</v>
          </cell>
          <cell r="AK29">
            <v>6554.05</v>
          </cell>
          <cell r="AL29">
            <v>19487.98</v>
          </cell>
          <cell r="AM29">
            <v>3040.9</v>
          </cell>
          <cell r="AN29">
            <v>0</v>
          </cell>
          <cell r="AO29">
            <v>9953.67</v>
          </cell>
          <cell r="AP29">
            <v>1007</v>
          </cell>
          <cell r="AQ29">
            <v>71.84</v>
          </cell>
          <cell r="AR29">
            <v>19538.68</v>
          </cell>
          <cell r="AS29">
            <v>0</v>
          </cell>
          <cell r="AT29">
            <v>4151</v>
          </cell>
          <cell r="AU29">
            <v>12274.65</v>
          </cell>
          <cell r="AV29">
            <v>0</v>
          </cell>
          <cell r="AW29">
            <v>3599.7</v>
          </cell>
          <cell r="AX29">
            <v>0</v>
          </cell>
          <cell r="AY29">
            <v>0</v>
          </cell>
          <cell r="AZ29">
            <v>0</v>
          </cell>
          <cell r="BA29">
            <v>0</v>
          </cell>
          <cell r="BC29">
            <v>293867.76</v>
          </cell>
          <cell r="BE29">
            <v>4580.5</v>
          </cell>
          <cell r="BF29">
            <v>0</v>
          </cell>
          <cell r="BG29">
            <v>0</v>
          </cell>
          <cell r="BH29">
            <v>0</v>
          </cell>
          <cell r="BI29">
            <v>0</v>
          </cell>
          <cell r="BJ29">
            <v>0</v>
          </cell>
          <cell r="BK29">
            <v>0</v>
          </cell>
          <cell r="BL29">
            <v>0</v>
          </cell>
          <cell r="BM29">
            <v>0</v>
          </cell>
          <cell r="BN29">
            <v>0</v>
          </cell>
          <cell r="BO29">
            <v>0</v>
          </cell>
          <cell r="BP29">
            <v>0</v>
          </cell>
          <cell r="BR29">
            <v>0</v>
          </cell>
          <cell r="BS29">
            <v>0</v>
          </cell>
          <cell r="BT29">
            <v>0</v>
          </cell>
          <cell r="BU29">
            <v>0</v>
          </cell>
          <cell r="BV29">
            <v>19487.98</v>
          </cell>
          <cell r="BX29">
            <v>298448.25999999995</v>
          </cell>
          <cell r="BY29">
            <v>298448.25999999995</v>
          </cell>
          <cell r="BZ29">
            <v>293867.76</v>
          </cell>
          <cell r="CB29">
            <v>4580.4999999999418</v>
          </cell>
          <cell r="CF29">
            <v>218163.47999999986</v>
          </cell>
          <cell r="CG29">
            <v>264891.21999999986</v>
          </cell>
          <cell r="CH29">
            <v>11856.65</v>
          </cell>
          <cell r="CI29">
            <v>16437.150000000001</v>
          </cell>
          <cell r="CJ29">
            <v>218168.02215252011</v>
          </cell>
          <cell r="CK29">
            <v>345176</v>
          </cell>
          <cell r="CL29">
            <v>0</v>
          </cell>
          <cell r="CM29">
            <v>-39725.71</v>
          </cell>
          <cell r="CN29">
            <v>0</v>
          </cell>
          <cell r="CP29">
            <v>387046.71</v>
          </cell>
          <cell r="CQ29">
            <v>210</v>
          </cell>
          <cell r="CS29">
            <v>4226.0200000000004</v>
          </cell>
          <cell r="CT29">
            <v>1700</v>
          </cell>
          <cell r="CU29">
            <v>23672.27</v>
          </cell>
          <cell r="DA29">
            <v>43655.81</v>
          </cell>
          <cell r="DB29">
            <v>387046.71</v>
          </cell>
          <cell r="DC29">
            <v>0</v>
          </cell>
          <cell r="DD29">
            <v>20133.330000000002</v>
          </cell>
          <cell r="DE29">
            <v>0</v>
          </cell>
          <cell r="DF29">
            <v>19485</v>
          </cell>
          <cell r="DG29">
            <v>28023.19</v>
          </cell>
          <cell r="DH29">
            <v>210</v>
          </cell>
          <cell r="DI29">
            <v>656.25</v>
          </cell>
          <cell r="DJ29">
            <v>5637.28</v>
          </cell>
          <cell r="DK29">
            <v>3387.28</v>
          </cell>
          <cell r="DL29">
            <v>2250</v>
          </cell>
          <cell r="DM29">
            <v>4705.17</v>
          </cell>
          <cell r="DN29">
            <v>0</v>
          </cell>
          <cell r="DO29">
            <v>0</v>
          </cell>
          <cell r="DP29">
            <v>0</v>
          </cell>
          <cell r="DQ29">
            <v>5404.06</v>
          </cell>
          <cell r="DR29">
            <v>0</v>
          </cell>
          <cell r="DS29">
            <v>0</v>
          </cell>
          <cell r="DT29">
            <v>0</v>
          </cell>
          <cell r="DU29">
            <v>0</v>
          </cell>
          <cell r="DV29">
            <v>0</v>
          </cell>
          <cell r="DW29">
            <v>4226.0200000000004</v>
          </cell>
          <cell r="DX29">
            <v>1700</v>
          </cell>
          <cell r="DY29">
            <v>23672.27</v>
          </cell>
          <cell r="DZ29">
            <v>202</v>
          </cell>
          <cell r="EA29" t="str">
            <v>EE202</v>
          </cell>
          <cell r="EC29">
            <v>9353074</v>
          </cell>
          <cell r="ED29">
            <v>935</v>
          </cell>
          <cell r="EE29">
            <v>3074</v>
          </cell>
          <cell r="EF29" t="str">
            <v>EE202</v>
          </cell>
          <cell r="EG29" t="str">
            <v>Bawdsey Church of England Voluntary Controlled Primary School</v>
          </cell>
          <cell r="EH29" t="str">
            <v>Not under a federation</v>
          </cell>
          <cell r="EI29" t="str">
            <v/>
          </cell>
          <cell r="EJ29" t="str">
            <v>Diocese of St Edmundsbury and Ipswich</v>
          </cell>
          <cell r="EK29" t="str">
            <v>Local authority maintained schools</v>
          </cell>
          <cell r="EL29" t="str">
            <v>Mrs Katherine Butler</v>
          </cell>
          <cell r="EM29" t="str">
            <v>ad.bawdsey.p@talk21.com</v>
          </cell>
          <cell r="EN29" t="str">
            <v>01394411365</v>
          </cell>
          <cell r="EO29">
            <v>20212022</v>
          </cell>
          <cell r="EP29" t="str">
            <v>LEAS</v>
          </cell>
          <cell r="EQ29" t="str">
            <v>Y</v>
          </cell>
          <cell r="EX29" t="str">
            <v>68</v>
          </cell>
          <cell r="EY29">
            <v>218163.47999999986</v>
          </cell>
          <cell r="FA29">
            <v>11856.65</v>
          </cell>
          <cell r="FB29">
            <v>387046.71</v>
          </cell>
          <cell r="FC29">
            <v>0</v>
          </cell>
          <cell r="FD29">
            <v>20133.330000000002</v>
          </cell>
          <cell r="FE29">
            <v>0</v>
          </cell>
          <cell r="FF29">
            <v>19485</v>
          </cell>
          <cell r="FG29">
            <v>210</v>
          </cell>
          <cell r="FH29">
            <v>656.25</v>
          </cell>
          <cell r="FI29">
            <v>427531.29000000004</v>
          </cell>
          <cell r="FJ29">
            <v>2250</v>
          </cell>
          <cell r="FK29">
            <v>3387.28</v>
          </cell>
          <cell r="FL29">
            <v>4705.17</v>
          </cell>
          <cell r="FM29">
            <v>0</v>
          </cell>
          <cell r="FN29">
            <v>0</v>
          </cell>
          <cell r="FO29">
            <v>0</v>
          </cell>
          <cell r="FP29">
            <v>5404.06</v>
          </cell>
          <cell r="FQ29">
            <v>0</v>
          </cell>
          <cell r="FR29">
            <v>0</v>
          </cell>
          <cell r="FS29">
            <v>0</v>
          </cell>
          <cell r="FT29">
            <v>0</v>
          </cell>
          <cell r="FU29">
            <v>0</v>
          </cell>
          <cell r="FV29">
            <v>4226.0200000000004</v>
          </cell>
          <cell r="FW29">
            <v>1700</v>
          </cell>
          <cell r="FX29">
            <v>23672.27</v>
          </cell>
          <cell r="FY29">
            <v>45344.800000000003</v>
          </cell>
          <cell r="FZ29">
            <v>199477.53</v>
          </cell>
          <cell r="GA29">
            <v>2810.09</v>
          </cell>
          <cell r="GB29">
            <v>69151.210000000006</v>
          </cell>
          <cell r="GC29">
            <v>0</v>
          </cell>
          <cell r="GD29">
            <v>20661.099999999999</v>
          </cell>
          <cell r="GE29">
            <v>0</v>
          </cell>
          <cell r="GF29">
            <v>12739.5</v>
          </cell>
          <cell r="GG29">
            <v>2763.58</v>
          </cell>
          <cell r="GH29">
            <v>2936.66</v>
          </cell>
          <cell r="GI29">
            <v>983.75</v>
          </cell>
          <cell r="GJ29">
            <v>0</v>
          </cell>
          <cell r="GK29">
            <v>3081</v>
          </cell>
          <cell r="GL29">
            <v>2268</v>
          </cell>
          <cell r="GM29">
            <v>12045.66</v>
          </cell>
          <cell r="GN29">
            <v>59.76</v>
          </cell>
          <cell r="GO29">
            <v>8633.7900000000009</v>
          </cell>
          <cell r="GP29">
            <v>8857.25</v>
          </cell>
          <cell r="GQ29">
            <v>6554.05</v>
          </cell>
          <cell r="GR29">
            <v>19487.98</v>
          </cell>
          <cell r="GS29">
            <v>3040.9</v>
          </cell>
          <cell r="GT29">
            <v>0</v>
          </cell>
          <cell r="GU29">
            <v>9953.67</v>
          </cell>
          <cell r="GV29">
            <v>1007</v>
          </cell>
          <cell r="GW29">
            <v>71.84</v>
          </cell>
          <cell r="GX29">
            <v>19538.68</v>
          </cell>
          <cell r="GY29">
            <v>0</v>
          </cell>
          <cell r="GZ29">
            <v>4151</v>
          </cell>
          <cell r="HA29">
            <v>12274.65</v>
          </cell>
          <cell r="HB29">
            <v>0</v>
          </cell>
          <cell r="HC29">
            <v>0</v>
          </cell>
          <cell r="HD29">
            <v>3599.7</v>
          </cell>
          <cell r="HE29">
            <v>0</v>
          </cell>
          <cell r="HF29">
            <v>0</v>
          </cell>
          <cell r="HG29">
            <v>426148.35</v>
          </cell>
          <cell r="HI29">
            <v>46727.740000000049</v>
          </cell>
          <cell r="HM29">
            <v>218163.47999999986</v>
          </cell>
          <cell r="HN29">
            <v>264891.21999999986</v>
          </cell>
          <cell r="HO29">
            <v>0</v>
          </cell>
          <cell r="HP29" t="str">
            <v>SURPLUS</v>
          </cell>
          <cell r="HQ29">
            <v>4580.5</v>
          </cell>
          <cell r="HR29">
            <v>0</v>
          </cell>
          <cell r="HV29">
            <v>0</v>
          </cell>
          <cell r="HW29">
            <v>0</v>
          </cell>
          <cell r="HX29">
            <v>0</v>
          </cell>
          <cell r="HZ29">
            <v>264891.21999999986</v>
          </cell>
          <cell r="IA29">
            <v>16437.150000000001</v>
          </cell>
        </row>
        <row r="30">
          <cell r="B30" t="str">
            <v>EE203</v>
          </cell>
          <cell r="C30">
            <v>-4144.38</v>
          </cell>
          <cell r="D30">
            <v>0</v>
          </cell>
          <cell r="E30">
            <v>-8799.99</v>
          </cell>
          <cell r="F30">
            <v>0</v>
          </cell>
          <cell r="G30">
            <v>-20155</v>
          </cell>
          <cell r="H30">
            <v>-23038.83</v>
          </cell>
          <cell r="I30">
            <v>-1332.6</v>
          </cell>
          <cell r="J30">
            <v>-779.19</v>
          </cell>
          <cell r="K30">
            <v>-1630.27</v>
          </cell>
          <cell r="L30">
            <v>0</v>
          </cell>
          <cell r="M30">
            <v>-1621.36</v>
          </cell>
          <cell r="N30">
            <v>-7370</v>
          </cell>
          <cell r="O30">
            <v>1043.7</v>
          </cell>
          <cell r="P30">
            <v>0</v>
          </cell>
          <cell r="Q30">
            <v>0</v>
          </cell>
          <cell r="R30">
            <v>0</v>
          </cell>
          <cell r="S30">
            <v>0</v>
          </cell>
          <cell r="T30">
            <v>210845.12</v>
          </cell>
          <cell r="U30">
            <v>799.68</v>
          </cell>
          <cell r="V30">
            <v>60264.79</v>
          </cell>
          <cell r="W30">
            <v>0</v>
          </cell>
          <cell r="X30">
            <v>22479.7</v>
          </cell>
          <cell r="Y30">
            <v>0</v>
          </cell>
          <cell r="Z30">
            <v>6023.15</v>
          </cell>
          <cell r="AA30">
            <v>1883.15</v>
          </cell>
          <cell r="AB30">
            <v>1745.5</v>
          </cell>
          <cell r="AC30">
            <v>969.05</v>
          </cell>
          <cell r="AD30">
            <v>0</v>
          </cell>
          <cell r="AE30">
            <v>6358.36</v>
          </cell>
          <cell r="AF30">
            <v>1933.05</v>
          </cell>
          <cell r="AG30">
            <v>7528.68</v>
          </cell>
          <cell r="AH30">
            <v>594.42999999999995</v>
          </cell>
          <cell r="AI30">
            <v>3509.77</v>
          </cell>
          <cell r="AJ30">
            <v>3642.7</v>
          </cell>
          <cell r="AK30">
            <v>2147.83</v>
          </cell>
          <cell r="AL30">
            <v>12907.57</v>
          </cell>
          <cell r="AM30">
            <v>4145.24</v>
          </cell>
          <cell r="AN30">
            <v>0</v>
          </cell>
          <cell r="AO30">
            <v>2374.77</v>
          </cell>
          <cell r="AP30">
            <v>1895.5</v>
          </cell>
          <cell r="AQ30">
            <v>74.3</v>
          </cell>
          <cell r="AR30">
            <v>23133.91</v>
          </cell>
          <cell r="AS30">
            <v>2094.41</v>
          </cell>
          <cell r="AT30">
            <v>5255.59</v>
          </cell>
          <cell r="AU30">
            <v>11801.11</v>
          </cell>
          <cell r="AV30">
            <v>0</v>
          </cell>
          <cell r="AW30">
            <v>19500</v>
          </cell>
          <cell r="AX30">
            <v>0</v>
          </cell>
          <cell r="AY30">
            <v>0</v>
          </cell>
          <cell r="AZ30">
            <v>-2527.39</v>
          </cell>
          <cell r="BA30">
            <v>1559.37</v>
          </cell>
          <cell r="BC30">
            <v>341474.32999999984</v>
          </cell>
          <cell r="BE30">
            <v>4686.25</v>
          </cell>
          <cell r="BF30">
            <v>0</v>
          </cell>
          <cell r="BG30">
            <v>1049.1600000000001</v>
          </cell>
          <cell r="BH30">
            <v>0</v>
          </cell>
          <cell r="BI30">
            <v>1049.1600000000001</v>
          </cell>
          <cell r="BJ30">
            <v>0</v>
          </cell>
          <cell r="BK30">
            <v>0</v>
          </cell>
          <cell r="BL30">
            <v>0</v>
          </cell>
          <cell r="BM30">
            <v>0</v>
          </cell>
          <cell r="BN30">
            <v>0</v>
          </cell>
          <cell r="BO30">
            <v>0</v>
          </cell>
          <cell r="BP30">
            <v>1049.1600000000001</v>
          </cell>
          <cell r="BR30">
            <v>-968.02</v>
          </cell>
          <cell r="BS30">
            <v>-968.02</v>
          </cell>
          <cell r="BU30">
            <v>-8338.02</v>
          </cell>
          <cell r="BV30">
            <v>12907.57</v>
          </cell>
          <cell r="BX30">
            <v>345111.42000000004</v>
          </cell>
          <cell r="BY30">
            <v>346160.58</v>
          </cell>
          <cell r="BZ30">
            <v>341474.32999999984</v>
          </cell>
          <cell r="CB30">
            <v>4686.2500000001746</v>
          </cell>
          <cell r="CF30">
            <v>135999.55000000005</v>
          </cell>
          <cell r="CG30">
            <v>133165.13000000018</v>
          </cell>
          <cell r="CH30">
            <v>8476.5</v>
          </cell>
          <cell r="CI30">
            <v>12113.59</v>
          </cell>
          <cell r="CJ30">
            <v>135999.10181818152</v>
          </cell>
          <cell r="CK30">
            <v>342277</v>
          </cell>
          <cell r="CL30">
            <v>0</v>
          </cell>
          <cell r="CM30">
            <v>0</v>
          </cell>
          <cell r="CN30">
            <v>0</v>
          </cell>
          <cell r="CP30">
            <v>344303.88</v>
          </cell>
          <cell r="CQ30">
            <v>630</v>
          </cell>
          <cell r="CS30">
            <v>0</v>
          </cell>
          <cell r="CT30">
            <v>1960</v>
          </cell>
          <cell r="CU30">
            <v>22566.33</v>
          </cell>
          <cell r="DA30">
            <v>4144.38</v>
          </cell>
          <cell r="DB30">
            <v>344303.88</v>
          </cell>
          <cell r="DC30">
            <v>0</v>
          </cell>
          <cell r="DD30">
            <v>8799.99</v>
          </cell>
          <cell r="DE30">
            <v>0</v>
          </cell>
          <cell r="DF30">
            <v>20155</v>
          </cell>
          <cell r="DG30">
            <v>23038.83</v>
          </cell>
          <cell r="DH30">
            <v>630</v>
          </cell>
          <cell r="DI30">
            <v>1332.6</v>
          </cell>
          <cell r="DJ30">
            <v>779.19</v>
          </cell>
          <cell r="DK30">
            <v>779.19</v>
          </cell>
          <cell r="DL30">
            <v>0</v>
          </cell>
          <cell r="DM30">
            <v>1630.27</v>
          </cell>
          <cell r="DN30">
            <v>0</v>
          </cell>
          <cell r="DO30">
            <v>1621.36</v>
          </cell>
          <cell r="DP30">
            <v>8338.02</v>
          </cell>
          <cell r="DQ30">
            <v>-1043.7</v>
          </cell>
          <cell r="DR30">
            <v>0</v>
          </cell>
          <cell r="DS30">
            <v>0</v>
          </cell>
          <cell r="DT30">
            <v>0</v>
          </cell>
          <cell r="DU30">
            <v>0</v>
          </cell>
          <cell r="DV30">
            <v>0</v>
          </cell>
          <cell r="DW30">
            <v>0</v>
          </cell>
          <cell r="DX30">
            <v>1960</v>
          </cell>
          <cell r="DY30">
            <v>22566.33</v>
          </cell>
          <cell r="DZ30">
            <v>203</v>
          </cell>
          <cell r="EA30" t="str">
            <v>EE203</v>
          </cell>
          <cell r="EC30">
            <v>9353117</v>
          </cell>
          <cell r="ED30">
            <v>935</v>
          </cell>
          <cell r="EE30">
            <v>3117</v>
          </cell>
          <cell r="EF30" t="str">
            <v>EE203</v>
          </cell>
          <cell r="EG30" t="str">
            <v>Bentley Church of England Voluntary Controlled Primary School</v>
          </cell>
          <cell r="EH30" t="str">
            <v>N</v>
          </cell>
          <cell r="EI30" t="str">
            <v>Bentley and Copdock Primary School Partnership</v>
          </cell>
          <cell r="EJ30" t="str">
            <v>Diocese of St Edmundsbury and Ipswich</v>
          </cell>
          <cell r="EK30" t="str">
            <v>Local authority maintained schools</v>
          </cell>
          <cell r="EL30" t="str">
            <v>Mrs Joanne Austin</v>
          </cell>
          <cell r="EM30" t="str">
            <v>admin@bentley.suffolk.sch.uk</v>
          </cell>
          <cell r="EN30" t="str">
            <v>01473310253</v>
          </cell>
          <cell r="EO30">
            <v>20212022</v>
          </cell>
          <cell r="EP30" t="str">
            <v>LEAS</v>
          </cell>
          <cell r="EQ30" t="str">
            <v>Y</v>
          </cell>
          <cell r="EX30" t="str">
            <v>59</v>
          </cell>
          <cell r="EY30">
            <v>135999.55000000005</v>
          </cell>
          <cell r="FA30">
            <v>8476.5</v>
          </cell>
          <cell r="FB30">
            <v>344303.88</v>
          </cell>
          <cell r="FC30">
            <v>0</v>
          </cell>
          <cell r="FD30">
            <v>8799.99</v>
          </cell>
          <cell r="FE30">
            <v>0</v>
          </cell>
          <cell r="FF30">
            <v>20155</v>
          </cell>
          <cell r="FG30">
            <v>630</v>
          </cell>
          <cell r="FH30">
            <v>1332.6</v>
          </cell>
          <cell r="FI30">
            <v>375221.47</v>
          </cell>
          <cell r="FJ30">
            <v>0</v>
          </cell>
          <cell r="FK30">
            <v>779.19</v>
          </cell>
          <cell r="FL30">
            <v>1630.27</v>
          </cell>
          <cell r="FM30">
            <v>0</v>
          </cell>
          <cell r="FN30">
            <v>1621.36</v>
          </cell>
          <cell r="FO30">
            <v>6838.02</v>
          </cell>
          <cell r="FP30">
            <v>456.29999999999995</v>
          </cell>
          <cell r="FQ30">
            <v>0</v>
          </cell>
          <cell r="FR30">
            <v>0</v>
          </cell>
          <cell r="FS30">
            <v>0</v>
          </cell>
          <cell r="FT30">
            <v>0</v>
          </cell>
          <cell r="FU30">
            <v>0</v>
          </cell>
          <cell r="FV30">
            <v>0</v>
          </cell>
          <cell r="FW30">
            <v>1960</v>
          </cell>
          <cell r="FX30">
            <v>22566.33</v>
          </cell>
          <cell r="FY30">
            <v>35851.47</v>
          </cell>
          <cell r="FZ30">
            <v>210845.12</v>
          </cell>
          <cell r="GA30">
            <v>799.68</v>
          </cell>
          <cell r="GB30">
            <v>60264.79</v>
          </cell>
          <cell r="GC30">
            <v>0</v>
          </cell>
          <cell r="GD30">
            <v>22479.7</v>
          </cell>
          <cell r="GE30">
            <v>0</v>
          </cell>
          <cell r="GF30">
            <v>6023.15</v>
          </cell>
          <cell r="GG30">
            <v>1883.15</v>
          </cell>
          <cell r="GH30">
            <v>1745.5</v>
          </cell>
          <cell r="GI30">
            <v>969.05</v>
          </cell>
          <cell r="GJ30">
            <v>0</v>
          </cell>
          <cell r="GK30">
            <v>6358.36</v>
          </cell>
          <cell r="GL30">
            <v>1933.05</v>
          </cell>
          <cell r="GM30">
            <v>7528.68</v>
          </cell>
          <cell r="GN30">
            <v>594.42999999999995</v>
          </cell>
          <cell r="GO30">
            <v>3509.77</v>
          </cell>
          <cell r="GP30">
            <v>3642.7</v>
          </cell>
          <cell r="GQ30">
            <v>2147.83</v>
          </cell>
          <cell r="GR30">
            <v>12907.57</v>
          </cell>
          <cell r="GS30">
            <v>4145.24</v>
          </cell>
          <cell r="GT30">
            <v>0</v>
          </cell>
          <cell r="GU30">
            <v>2374.77</v>
          </cell>
          <cell r="GV30">
            <v>1895.5</v>
          </cell>
          <cell r="GW30">
            <v>74.3</v>
          </cell>
          <cell r="GX30">
            <v>23133.91</v>
          </cell>
          <cell r="GY30">
            <v>2094.41</v>
          </cell>
          <cell r="GZ30">
            <v>5255.59</v>
          </cell>
          <cell r="HA30">
            <v>11801.11</v>
          </cell>
          <cell r="HB30">
            <v>0</v>
          </cell>
          <cell r="HC30">
            <v>0</v>
          </cell>
          <cell r="HD30">
            <v>19500</v>
          </cell>
          <cell r="HE30">
            <v>0</v>
          </cell>
          <cell r="HF30">
            <v>0</v>
          </cell>
          <cell r="HG30">
            <v>413907.36</v>
          </cell>
          <cell r="HI30">
            <v>-2834.4200000000419</v>
          </cell>
          <cell r="HM30">
            <v>135999.55000000005</v>
          </cell>
          <cell r="HN30">
            <v>133165.13000000018</v>
          </cell>
          <cell r="HO30">
            <v>0</v>
          </cell>
          <cell r="HP30" t="str">
            <v>SURPLUS</v>
          </cell>
          <cell r="HQ30">
            <v>4686.25</v>
          </cell>
          <cell r="HR30">
            <v>0</v>
          </cell>
          <cell r="HV30">
            <v>1049.1600000000001</v>
          </cell>
          <cell r="HW30">
            <v>0</v>
          </cell>
          <cell r="HX30">
            <v>0</v>
          </cell>
          <cell r="HY30">
            <v>133165.13</v>
          </cell>
          <cell r="HZ30">
            <v>0</v>
          </cell>
          <cell r="IA30">
            <v>12113.59</v>
          </cell>
        </row>
        <row r="31">
          <cell r="B31" t="str">
            <v>EE205</v>
          </cell>
          <cell r="C31">
            <v>-10346.379999999999</v>
          </cell>
          <cell r="D31">
            <v>0</v>
          </cell>
          <cell r="E31">
            <v>-35654</v>
          </cell>
          <cell r="F31">
            <v>0</v>
          </cell>
          <cell r="G31">
            <v>-56337.5</v>
          </cell>
          <cell r="H31">
            <v>-72280.5</v>
          </cell>
          <cell r="I31">
            <v>-3420.51</v>
          </cell>
          <cell r="J31">
            <v>-12132.48</v>
          </cell>
          <cell r="K31">
            <v>-7729.99</v>
          </cell>
          <cell r="L31">
            <v>0</v>
          </cell>
          <cell r="M31">
            <v>-310</v>
          </cell>
          <cell r="N31">
            <v>-10272.15</v>
          </cell>
          <cell r="O31">
            <v>-2664.39</v>
          </cell>
          <cell r="P31">
            <v>0</v>
          </cell>
          <cell r="Q31">
            <v>0</v>
          </cell>
          <cell r="R31">
            <v>0</v>
          </cell>
          <cell r="S31">
            <v>0</v>
          </cell>
          <cell r="T31">
            <v>528713.41</v>
          </cell>
          <cell r="U31">
            <v>15878.56</v>
          </cell>
          <cell r="V31">
            <v>165805.4</v>
          </cell>
          <cell r="W31">
            <v>23731.24</v>
          </cell>
          <cell r="X31">
            <v>47447.74</v>
          </cell>
          <cell r="Y31">
            <v>0</v>
          </cell>
          <cell r="Z31">
            <v>11508.69</v>
          </cell>
          <cell r="AA31">
            <v>4191.7</v>
          </cell>
          <cell r="AB31">
            <v>14231.37</v>
          </cell>
          <cell r="AC31">
            <v>3197.7</v>
          </cell>
          <cell r="AD31">
            <v>0</v>
          </cell>
          <cell r="AE31">
            <v>21329.25</v>
          </cell>
          <cell r="AF31">
            <v>4980</v>
          </cell>
          <cell r="AG31">
            <v>2639.89</v>
          </cell>
          <cell r="AH31">
            <v>2345.0700000000002</v>
          </cell>
          <cell r="AI31">
            <v>19290.419999999998</v>
          </cell>
          <cell r="AJ31">
            <v>17495.7</v>
          </cell>
          <cell r="AK31">
            <v>13214.45</v>
          </cell>
          <cell r="AL31">
            <v>55098.25</v>
          </cell>
          <cell r="AM31">
            <v>2246.13</v>
          </cell>
          <cell r="AN31">
            <v>0</v>
          </cell>
          <cell r="AO31">
            <v>8247.35</v>
          </cell>
          <cell r="AP31">
            <v>5238</v>
          </cell>
          <cell r="AQ31">
            <v>3121.06</v>
          </cell>
          <cell r="AR31">
            <v>52716.5</v>
          </cell>
          <cell r="AS31">
            <v>0</v>
          </cell>
          <cell r="AT31">
            <v>17139.86</v>
          </cell>
          <cell r="AU31">
            <v>24372.32</v>
          </cell>
          <cell r="AV31">
            <v>0</v>
          </cell>
          <cell r="AW31">
            <v>10516.27</v>
          </cell>
          <cell r="AX31">
            <v>0</v>
          </cell>
          <cell r="AY31">
            <v>0</v>
          </cell>
          <cell r="AZ31">
            <v>-10036.200000000001</v>
          </cell>
          <cell r="BA31">
            <v>0</v>
          </cell>
          <cell r="BC31">
            <v>859982.93</v>
          </cell>
          <cell r="BE31">
            <v>9608.75</v>
          </cell>
          <cell r="BF31">
            <v>0</v>
          </cell>
          <cell r="BG31">
            <v>8192.9500000000007</v>
          </cell>
          <cell r="BH31">
            <v>0</v>
          </cell>
          <cell r="BI31">
            <v>8192.9500000000007</v>
          </cell>
          <cell r="BJ31">
            <v>0</v>
          </cell>
          <cell r="BK31">
            <v>0</v>
          </cell>
          <cell r="BL31">
            <v>0</v>
          </cell>
          <cell r="BM31">
            <v>7886.5</v>
          </cell>
          <cell r="BN31">
            <v>0</v>
          </cell>
          <cell r="BO31">
            <v>7886.5</v>
          </cell>
          <cell r="BP31">
            <v>16079.45</v>
          </cell>
          <cell r="BR31">
            <v>-10036.200000000001</v>
          </cell>
          <cell r="BS31">
            <v>-10036.200000000001</v>
          </cell>
          <cell r="BU31">
            <v>-20308.349999999999</v>
          </cell>
          <cell r="BV31">
            <v>55098.25</v>
          </cell>
          <cell r="BX31">
            <v>853512.22999999986</v>
          </cell>
          <cell r="BY31">
            <v>869591.67999999982</v>
          </cell>
          <cell r="BZ31">
            <v>859982.93</v>
          </cell>
          <cell r="CB31">
            <v>9608.7499999997672</v>
          </cell>
          <cell r="CF31">
            <v>318400.80999999994</v>
          </cell>
          <cell r="CG31">
            <v>315283.57999999996</v>
          </cell>
          <cell r="CH31">
            <v>8462</v>
          </cell>
          <cell r="CI31">
            <v>1991.2999999999993</v>
          </cell>
          <cell r="CJ31">
            <v>318396.26114423561</v>
          </cell>
          <cell r="CK31">
            <v>850395</v>
          </cell>
          <cell r="CL31">
            <v>0</v>
          </cell>
          <cell r="CM31">
            <v>0</v>
          </cell>
          <cell r="CN31">
            <v>0</v>
          </cell>
          <cell r="CP31">
            <v>855039.38</v>
          </cell>
          <cell r="CQ31">
            <v>3300</v>
          </cell>
          <cell r="CS31">
            <v>9000</v>
          </cell>
          <cell r="CT31">
            <v>5090</v>
          </cell>
          <cell r="CU31">
            <v>60592.5</v>
          </cell>
          <cell r="DA31">
            <v>10346.379999999999</v>
          </cell>
          <cell r="DB31">
            <v>855039.38</v>
          </cell>
          <cell r="DC31">
            <v>0</v>
          </cell>
          <cell r="DD31">
            <v>35654</v>
          </cell>
          <cell r="DE31">
            <v>0</v>
          </cell>
          <cell r="DF31">
            <v>56337.5</v>
          </cell>
          <cell r="DG31">
            <v>72280.5</v>
          </cell>
          <cell r="DH31">
            <v>3300</v>
          </cell>
          <cell r="DI31">
            <v>3420.51</v>
          </cell>
          <cell r="DJ31">
            <v>12132.48</v>
          </cell>
          <cell r="DK31">
            <v>12132.48</v>
          </cell>
          <cell r="DL31">
            <v>0</v>
          </cell>
          <cell r="DM31">
            <v>7729.99</v>
          </cell>
          <cell r="DN31">
            <v>0</v>
          </cell>
          <cell r="DO31">
            <v>310</v>
          </cell>
          <cell r="DP31">
            <v>20308.349999999999</v>
          </cell>
          <cell r="DQ31">
            <v>2664.39</v>
          </cell>
          <cell r="DR31">
            <v>0</v>
          </cell>
          <cell r="DS31">
            <v>0</v>
          </cell>
          <cell r="DT31">
            <v>0</v>
          </cell>
          <cell r="DU31">
            <v>0</v>
          </cell>
          <cell r="DV31">
            <v>0</v>
          </cell>
          <cell r="DW31">
            <v>9000</v>
          </cell>
          <cell r="DX31">
            <v>5090</v>
          </cell>
          <cell r="DY31">
            <v>60592.5</v>
          </cell>
          <cell r="DZ31">
            <v>205</v>
          </cell>
          <cell r="EA31" t="str">
            <v>EE205</v>
          </cell>
          <cell r="EC31">
            <v>9352002</v>
          </cell>
          <cell r="ED31">
            <v>935</v>
          </cell>
          <cell r="EE31">
            <v>2002</v>
          </cell>
          <cell r="EF31" t="str">
            <v>EE205</v>
          </cell>
          <cell r="EG31" t="str">
            <v>Bildeston Primary School</v>
          </cell>
          <cell r="EH31" t="str">
            <v>Not under a federation</v>
          </cell>
          <cell r="EI31" t="str">
            <v/>
          </cell>
          <cell r="EJ31" t="str">
            <v>Not applicable</v>
          </cell>
          <cell r="EK31" t="str">
            <v>Local authority maintained schools</v>
          </cell>
          <cell r="EL31" t="str">
            <v>Mrs Julia Shaw</v>
          </cell>
          <cell r="EM31" t="str">
            <v>office@bildeston.suffolk.sch.uk</v>
          </cell>
          <cell r="EN31" t="str">
            <v>01449740269</v>
          </cell>
          <cell r="EO31">
            <v>20212022</v>
          </cell>
          <cell r="EP31" t="str">
            <v>LEAS</v>
          </cell>
          <cell r="EQ31" t="str">
            <v>Y</v>
          </cell>
          <cell r="EX31" t="str">
            <v>102</v>
          </cell>
          <cell r="EY31">
            <v>318400.80999999994</v>
          </cell>
          <cell r="FA31">
            <v>8462</v>
          </cell>
          <cell r="FB31">
            <v>855039.38</v>
          </cell>
          <cell r="FC31">
            <v>0</v>
          </cell>
          <cell r="FD31">
            <v>35654</v>
          </cell>
          <cell r="FE31">
            <v>0</v>
          </cell>
          <cell r="FF31">
            <v>56337.5</v>
          </cell>
          <cell r="FG31">
            <v>3300</v>
          </cell>
          <cell r="FH31">
            <v>3420.51</v>
          </cell>
          <cell r="FI31">
            <v>953751.39</v>
          </cell>
          <cell r="FJ31">
            <v>0</v>
          </cell>
          <cell r="FK31">
            <v>12132.48</v>
          </cell>
          <cell r="FL31">
            <v>7729.99</v>
          </cell>
          <cell r="FM31">
            <v>0</v>
          </cell>
          <cell r="FN31">
            <v>310</v>
          </cell>
          <cell r="FO31">
            <v>20308.349999999999</v>
          </cell>
          <cell r="FP31">
            <v>2664.39</v>
          </cell>
          <cell r="FQ31">
            <v>0</v>
          </cell>
          <cell r="FR31">
            <v>0</v>
          </cell>
          <cell r="FS31">
            <v>0</v>
          </cell>
          <cell r="FT31">
            <v>0</v>
          </cell>
          <cell r="FU31">
            <v>0</v>
          </cell>
          <cell r="FV31">
            <v>9000</v>
          </cell>
          <cell r="FW31">
            <v>5090</v>
          </cell>
          <cell r="FX31">
            <v>60592.5</v>
          </cell>
          <cell r="FY31">
            <v>117827.70999999999</v>
          </cell>
          <cell r="FZ31">
            <v>528713.41</v>
          </cell>
          <cell r="GA31">
            <v>15878.56</v>
          </cell>
          <cell r="GB31">
            <v>165805.4</v>
          </cell>
          <cell r="GC31">
            <v>23731.24</v>
          </cell>
          <cell r="GD31">
            <v>47447.74</v>
          </cell>
          <cell r="GE31">
            <v>0</v>
          </cell>
          <cell r="GF31">
            <v>11508.69</v>
          </cell>
          <cell r="GG31">
            <v>4191.7</v>
          </cell>
          <cell r="GH31">
            <v>14231.37</v>
          </cell>
          <cell r="GI31">
            <v>3197.7</v>
          </cell>
          <cell r="GJ31">
            <v>0</v>
          </cell>
          <cell r="GK31">
            <v>21329.25</v>
          </cell>
          <cell r="GL31">
            <v>4980</v>
          </cell>
          <cell r="GM31">
            <v>2639.89</v>
          </cell>
          <cell r="GN31">
            <v>2345.0700000000002</v>
          </cell>
          <cell r="GO31">
            <v>19290.419999999998</v>
          </cell>
          <cell r="GP31">
            <v>17495.7</v>
          </cell>
          <cell r="GQ31">
            <v>13214.45</v>
          </cell>
          <cell r="GR31">
            <v>55098.25</v>
          </cell>
          <cell r="GS31">
            <v>2246.13</v>
          </cell>
          <cell r="GT31">
            <v>0</v>
          </cell>
          <cell r="GU31">
            <v>8247.35</v>
          </cell>
          <cell r="GV31">
            <v>5238</v>
          </cell>
          <cell r="GW31">
            <v>3121.06</v>
          </cell>
          <cell r="GX31">
            <v>52716.5</v>
          </cell>
          <cell r="GY31">
            <v>0</v>
          </cell>
          <cell r="GZ31">
            <v>17139.86</v>
          </cell>
          <cell r="HA31">
            <v>24372.32</v>
          </cell>
          <cell r="HB31">
            <v>0</v>
          </cell>
          <cell r="HC31">
            <v>0</v>
          </cell>
          <cell r="HD31">
            <v>10516.27</v>
          </cell>
          <cell r="HE31">
            <v>0</v>
          </cell>
          <cell r="HF31">
            <v>0</v>
          </cell>
          <cell r="HG31">
            <v>1074696.3299999998</v>
          </cell>
          <cell r="HI31">
            <v>-3117.2299999997485</v>
          </cell>
          <cell r="HM31">
            <v>318400.80999999994</v>
          </cell>
          <cell r="HN31">
            <v>315283.57999999996</v>
          </cell>
          <cell r="HO31">
            <v>0</v>
          </cell>
          <cell r="HP31" t="str">
            <v>SURPLUS</v>
          </cell>
          <cell r="HQ31">
            <v>9608.75</v>
          </cell>
          <cell r="HR31">
            <v>0</v>
          </cell>
          <cell r="HV31">
            <v>8192.9500000000007</v>
          </cell>
          <cell r="HW31">
            <v>0</v>
          </cell>
          <cell r="HX31">
            <v>7886.5</v>
          </cell>
          <cell r="HY31">
            <v>46253</v>
          </cell>
          <cell r="HZ31">
            <v>269030.57999999996</v>
          </cell>
          <cell r="IA31">
            <v>1991.2999999999993</v>
          </cell>
        </row>
        <row r="32">
          <cell r="B32" t="str">
            <v>EE206</v>
          </cell>
          <cell r="C32">
            <v>-52304.12</v>
          </cell>
          <cell r="D32">
            <v>0</v>
          </cell>
          <cell r="E32">
            <v>-17500.009999999998</v>
          </cell>
          <cell r="F32">
            <v>0</v>
          </cell>
          <cell r="G32">
            <v>-73457.5</v>
          </cell>
          <cell r="H32">
            <v>-47291.33</v>
          </cell>
          <cell r="I32">
            <v>-1350</v>
          </cell>
          <cell r="J32">
            <v>-6156.68</v>
          </cell>
          <cell r="K32">
            <v>-8853.6299999999992</v>
          </cell>
          <cell r="L32">
            <v>-8532</v>
          </cell>
          <cell r="M32">
            <v>0</v>
          </cell>
          <cell r="N32">
            <v>-8388.7999999999993</v>
          </cell>
          <cell r="O32">
            <v>-8125</v>
          </cell>
          <cell r="P32">
            <v>0</v>
          </cell>
          <cell r="Q32">
            <v>0</v>
          </cell>
          <cell r="R32">
            <v>0</v>
          </cell>
          <cell r="S32">
            <v>0</v>
          </cell>
          <cell r="T32">
            <v>557403.81999999995</v>
          </cell>
          <cell r="U32">
            <v>1918.12</v>
          </cell>
          <cell r="V32">
            <v>205522.63</v>
          </cell>
          <cell r="W32">
            <v>41694.97</v>
          </cell>
          <cell r="X32">
            <v>61650.71</v>
          </cell>
          <cell r="Y32">
            <v>0</v>
          </cell>
          <cell r="Z32">
            <v>52480.56</v>
          </cell>
          <cell r="AA32">
            <v>6362.69</v>
          </cell>
          <cell r="AB32">
            <v>5333.2</v>
          </cell>
          <cell r="AC32">
            <v>4026.75</v>
          </cell>
          <cell r="AD32">
            <v>0</v>
          </cell>
          <cell r="AE32">
            <v>11111.05</v>
          </cell>
          <cell r="AF32">
            <v>6011.96</v>
          </cell>
          <cell r="AG32">
            <v>10788.46</v>
          </cell>
          <cell r="AH32">
            <v>2976.79</v>
          </cell>
          <cell r="AI32">
            <v>20215.400000000001</v>
          </cell>
          <cell r="AJ32">
            <v>23827.25</v>
          </cell>
          <cell r="AK32">
            <v>6320.35</v>
          </cell>
          <cell r="AL32">
            <v>53262.55</v>
          </cell>
          <cell r="AM32">
            <v>7548.94</v>
          </cell>
          <cell r="AN32">
            <v>0</v>
          </cell>
          <cell r="AO32">
            <v>9714.4</v>
          </cell>
          <cell r="AP32">
            <v>3819</v>
          </cell>
          <cell r="AQ32">
            <v>174.74</v>
          </cell>
          <cell r="AR32">
            <v>47380.1</v>
          </cell>
          <cell r="AS32">
            <v>6126.84</v>
          </cell>
          <cell r="AT32">
            <v>4703.6400000000003</v>
          </cell>
          <cell r="AU32">
            <v>17534.91</v>
          </cell>
          <cell r="AV32">
            <v>0</v>
          </cell>
          <cell r="AW32">
            <v>4893.1899999999996</v>
          </cell>
          <cell r="AX32">
            <v>0</v>
          </cell>
          <cell r="AY32">
            <v>0</v>
          </cell>
          <cell r="AZ32">
            <v>-315.24</v>
          </cell>
          <cell r="BA32">
            <v>335.58</v>
          </cell>
          <cell r="BC32">
            <v>935476.78999999922</v>
          </cell>
          <cell r="BE32">
            <v>6317.5</v>
          </cell>
          <cell r="BF32">
            <v>0</v>
          </cell>
          <cell r="BG32">
            <v>0</v>
          </cell>
          <cell r="BH32">
            <v>0</v>
          </cell>
          <cell r="BI32">
            <v>0</v>
          </cell>
          <cell r="BJ32">
            <v>0</v>
          </cell>
          <cell r="BK32">
            <v>0</v>
          </cell>
          <cell r="BL32">
            <v>0</v>
          </cell>
          <cell r="BM32">
            <v>930</v>
          </cell>
          <cell r="BN32">
            <v>0</v>
          </cell>
          <cell r="BO32">
            <v>930</v>
          </cell>
          <cell r="BP32">
            <v>930</v>
          </cell>
          <cell r="BR32">
            <v>20.339999999999975</v>
          </cell>
          <cell r="BT32">
            <v>20.339999999999975</v>
          </cell>
          <cell r="BU32">
            <v>-8388.7999999999993</v>
          </cell>
          <cell r="BV32">
            <v>53282.89</v>
          </cell>
          <cell r="BX32">
            <v>940864.28999999969</v>
          </cell>
          <cell r="BY32">
            <v>941794.28999999969</v>
          </cell>
          <cell r="BZ32">
            <v>935476.78999999922</v>
          </cell>
          <cell r="CB32">
            <v>6317.5000000004657</v>
          </cell>
          <cell r="CF32">
            <v>112167.64999999991</v>
          </cell>
          <cell r="CG32">
            <v>49869.360000000685</v>
          </cell>
          <cell r="CH32">
            <v>28089.5</v>
          </cell>
          <cell r="CI32">
            <v>33477</v>
          </cell>
          <cell r="CJ32">
            <v>112167.55483161216</v>
          </cell>
          <cell r="CK32">
            <v>878566</v>
          </cell>
          <cell r="CL32">
            <v>0</v>
          </cell>
          <cell r="CM32">
            <v>0</v>
          </cell>
          <cell r="CN32">
            <v>0</v>
          </cell>
          <cell r="CP32">
            <v>924170.12</v>
          </cell>
          <cell r="CQ32">
            <v>1995</v>
          </cell>
          <cell r="CS32">
            <v>4000</v>
          </cell>
          <cell r="CT32">
            <v>6700</v>
          </cell>
          <cell r="CU32">
            <v>41296.33</v>
          </cell>
          <cell r="DA32">
            <v>52304.12</v>
          </cell>
          <cell r="DB32">
            <v>924170.12</v>
          </cell>
          <cell r="DC32">
            <v>0</v>
          </cell>
          <cell r="DD32">
            <v>17500.009999999998</v>
          </cell>
          <cell r="DE32">
            <v>0</v>
          </cell>
          <cell r="DF32">
            <v>73457.5</v>
          </cell>
          <cell r="DG32">
            <v>47291.33</v>
          </cell>
          <cell r="DH32">
            <v>1995</v>
          </cell>
          <cell r="DI32">
            <v>1350</v>
          </cell>
          <cell r="DJ32">
            <v>6156.68</v>
          </cell>
          <cell r="DK32">
            <v>6156.68</v>
          </cell>
          <cell r="DL32">
            <v>0</v>
          </cell>
          <cell r="DM32">
            <v>8853.6299999999992</v>
          </cell>
          <cell r="DN32">
            <v>8532</v>
          </cell>
          <cell r="DO32">
            <v>0</v>
          </cell>
          <cell r="DP32">
            <v>8388.7999999999993</v>
          </cell>
          <cell r="DQ32">
            <v>8125</v>
          </cell>
          <cell r="DR32">
            <v>0</v>
          </cell>
          <cell r="DS32">
            <v>0</v>
          </cell>
          <cell r="DT32">
            <v>0</v>
          </cell>
          <cell r="DU32">
            <v>0</v>
          </cell>
          <cell r="DV32">
            <v>0</v>
          </cell>
          <cell r="DW32">
            <v>4000</v>
          </cell>
          <cell r="DX32">
            <v>6700</v>
          </cell>
          <cell r="DY32">
            <v>41296.33</v>
          </cell>
          <cell r="DZ32">
            <v>206</v>
          </cell>
          <cell r="EA32" t="str">
            <v>EE206</v>
          </cell>
          <cell r="EC32">
            <v>9353078</v>
          </cell>
          <cell r="ED32">
            <v>935</v>
          </cell>
          <cell r="EE32">
            <v>3078</v>
          </cell>
          <cell r="EF32" t="str">
            <v>EE206</v>
          </cell>
          <cell r="EG32" t="str">
            <v>Bramford Church of England Voluntary Controlled Primary School</v>
          </cell>
          <cell r="EH32" t="str">
            <v>N</v>
          </cell>
          <cell r="EI32" t="str">
            <v>Bramford and Somersham Primary School Federation</v>
          </cell>
          <cell r="EJ32" t="str">
            <v>Diocese of St Edmundsbury and Ipswich</v>
          </cell>
          <cell r="EK32" t="str">
            <v>Local authority maintained schools</v>
          </cell>
          <cell r="EL32" t="str">
            <v>Mrs Emma Burgess</v>
          </cell>
          <cell r="EM32" t="str">
            <v>office@bramfordprimary.net</v>
          </cell>
          <cell r="EN32" t="str">
            <v>01473741598</v>
          </cell>
          <cell r="EO32">
            <v>20212022</v>
          </cell>
          <cell r="EP32" t="str">
            <v>LEAS</v>
          </cell>
          <cell r="EQ32" t="str">
            <v>Y</v>
          </cell>
          <cell r="EX32" t="str">
            <v>197</v>
          </cell>
          <cell r="EY32">
            <v>112167.64999999991</v>
          </cell>
          <cell r="FA32">
            <v>28089.5</v>
          </cell>
          <cell r="FB32">
            <v>924170.12</v>
          </cell>
          <cell r="FC32">
            <v>0</v>
          </cell>
          <cell r="FD32">
            <v>17500.009999999998</v>
          </cell>
          <cell r="FE32">
            <v>0</v>
          </cell>
          <cell r="FF32">
            <v>73457.5</v>
          </cell>
          <cell r="FG32">
            <v>1995</v>
          </cell>
          <cell r="FH32">
            <v>1350</v>
          </cell>
          <cell r="FI32">
            <v>1018472.63</v>
          </cell>
          <cell r="FJ32">
            <v>0</v>
          </cell>
          <cell r="FK32">
            <v>6156.68</v>
          </cell>
          <cell r="FL32">
            <v>8853.6299999999992</v>
          </cell>
          <cell r="FM32">
            <v>8532</v>
          </cell>
          <cell r="FN32">
            <v>0</v>
          </cell>
          <cell r="FO32">
            <v>8388.7999999999993</v>
          </cell>
          <cell r="FP32">
            <v>8125</v>
          </cell>
          <cell r="FQ32">
            <v>0</v>
          </cell>
          <cell r="FR32">
            <v>0</v>
          </cell>
          <cell r="FS32">
            <v>0</v>
          </cell>
          <cell r="FT32">
            <v>0</v>
          </cell>
          <cell r="FU32">
            <v>0</v>
          </cell>
          <cell r="FV32">
            <v>4000</v>
          </cell>
          <cell r="FW32">
            <v>6700</v>
          </cell>
          <cell r="FX32">
            <v>41296.33</v>
          </cell>
          <cell r="FY32">
            <v>92052.44</v>
          </cell>
          <cell r="FZ32">
            <v>557403.81999999995</v>
          </cell>
          <cell r="GA32">
            <v>1918.12</v>
          </cell>
          <cell r="GB32">
            <v>205522.63</v>
          </cell>
          <cell r="GC32">
            <v>41694.97</v>
          </cell>
          <cell r="GD32">
            <v>61650.71</v>
          </cell>
          <cell r="GE32">
            <v>0</v>
          </cell>
          <cell r="GF32">
            <v>52480.56</v>
          </cell>
          <cell r="GG32">
            <v>6362.69</v>
          </cell>
          <cell r="GH32">
            <v>5333.2</v>
          </cell>
          <cell r="GI32">
            <v>4026.75</v>
          </cell>
          <cell r="GJ32">
            <v>0</v>
          </cell>
          <cell r="GK32">
            <v>11111.05</v>
          </cell>
          <cell r="GL32">
            <v>6011.96</v>
          </cell>
          <cell r="GM32">
            <v>10788.46</v>
          </cell>
          <cell r="GN32">
            <v>2976.79</v>
          </cell>
          <cell r="GO32">
            <v>20215.400000000001</v>
          </cell>
          <cell r="GP32">
            <v>23827.25</v>
          </cell>
          <cell r="GQ32">
            <v>6320.35</v>
          </cell>
          <cell r="GR32">
            <v>53282.89</v>
          </cell>
          <cell r="GS32">
            <v>7548.94</v>
          </cell>
          <cell r="GT32">
            <v>0</v>
          </cell>
          <cell r="GU32">
            <v>9714.4</v>
          </cell>
          <cell r="GV32">
            <v>3819</v>
          </cell>
          <cell r="GW32">
            <v>174.74</v>
          </cell>
          <cell r="GX32">
            <v>47380.1</v>
          </cell>
          <cell r="GY32">
            <v>6126.84</v>
          </cell>
          <cell r="GZ32">
            <v>4703.6400000000003</v>
          </cell>
          <cell r="HA32">
            <v>17534.91</v>
          </cell>
          <cell r="HB32">
            <v>0</v>
          </cell>
          <cell r="HC32">
            <v>0</v>
          </cell>
          <cell r="HD32">
            <v>4893.1899999999996</v>
          </cell>
          <cell r="HE32">
            <v>0</v>
          </cell>
          <cell r="HF32">
            <v>0</v>
          </cell>
          <cell r="HG32">
            <v>1172823.3599999994</v>
          </cell>
          <cell r="HI32">
            <v>-62298.289999999339</v>
          </cell>
          <cell r="HM32">
            <v>112167.64999999991</v>
          </cell>
          <cell r="HN32">
            <v>49869.360000000685</v>
          </cell>
          <cell r="HO32">
            <v>-1.1641532182693481E-10</v>
          </cell>
          <cell r="HP32" t="str">
            <v>SURPLUS</v>
          </cell>
          <cell r="HQ32">
            <v>6317.5</v>
          </cell>
          <cell r="HR32">
            <v>0</v>
          </cell>
          <cell r="HV32">
            <v>0</v>
          </cell>
          <cell r="HW32">
            <v>0</v>
          </cell>
          <cell r="HX32">
            <v>930</v>
          </cell>
          <cell r="HY32">
            <v>39681</v>
          </cell>
          <cell r="HZ32">
            <v>10188.360000000685</v>
          </cell>
          <cell r="IA32">
            <v>33477</v>
          </cell>
        </row>
        <row r="33">
          <cell r="B33" t="str">
            <v>EE211</v>
          </cell>
          <cell r="C33">
            <v>-4193.12</v>
          </cell>
          <cell r="D33">
            <v>0</v>
          </cell>
          <cell r="E33">
            <v>-15542</v>
          </cell>
          <cell r="F33">
            <v>0</v>
          </cell>
          <cell r="G33">
            <v>-21262.5</v>
          </cell>
          <cell r="H33">
            <v>-33486</v>
          </cell>
          <cell r="I33">
            <v>0</v>
          </cell>
          <cell r="J33">
            <v>-3005.46</v>
          </cell>
          <cell r="K33">
            <v>-10715.29</v>
          </cell>
          <cell r="L33">
            <v>0</v>
          </cell>
          <cell r="M33">
            <v>-1566</v>
          </cell>
          <cell r="N33">
            <v>-1422.73</v>
          </cell>
          <cell r="O33">
            <v>-593.04</v>
          </cell>
          <cell r="P33">
            <v>0</v>
          </cell>
          <cell r="Q33">
            <v>0</v>
          </cell>
          <cell r="R33">
            <v>0</v>
          </cell>
          <cell r="S33">
            <v>0</v>
          </cell>
          <cell r="T33">
            <v>293057.89</v>
          </cell>
          <cell r="U33">
            <v>600.08000000000004</v>
          </cell>
          <cell r="V33">
            <v>97240.48</v>
          </cell>
          <cell r="W33">
            <v>0</v>
          </cell>
          <cell r="X33">
            <v>26187.39</v>
          </cell>
          <cell r="Y33">
            <v>0</v>
          </cell>
          <cell r="Z33">
            <v>10637.61</v>
          </cell>
          <cell r="AA33">
            <v>3968.56</v>
          </cell>
          <cell r="AB33">
            <v>2425</v>
          </cell>
          <cell r="AC33">
            <v>1188.5</v>
          </cell>
          <cell r="AD33">
            <v>231.4</v>
          </cell>
          <cell r="AE33">
            <v>7148.34</v>
          </cell>
          <cell r="AF33">
            <v>2917.32</v>
          </cell>
          <cell r="AG33">
            <v>12310.43</v>
          </cell>
          <cell r="AH33">
            <v>553.25</v>
          </cell>
          <cell r="AI33">
            <v>8858.27</v>
          </cell>
          <cell r="AJ33">
            <v>10479</v>
          </cell>
          <cell r="AK33">
            <v>4349.75</v>
          </cell>
          <cell r="AL33">
            <v>8982.4699999999993</v>
          </cell>
          <cell r="AM33">
            <v>6764.49</v>
          </cell>
          <cell r="AN33">
            <v>0</v>
          </cell>
          <cell r="AO33">
            <v>8330.4699999999993</v>
          </cell>
          <cell r="AP33">
            <v>1786</v>
          </cell>
          <cell r="AQ33">
            <v>400</v>
          </cell>
          <cell r="AR33">
            <v>34304.57</v>
          </cell>
          <cell r="AS33">
            <v>0</v>
          </cell>
          <cell r="AT33">
            <v>3842.8</v>
          </cell>
          <cell r="AU33">
            <v>25118.05</v>
          </cell>
          <cell r="AV33">
            <v>0</v>
          </cell>
          <cell r="AW33">
            <v>258.95999999999998</v>
          </cell>
          <cell r="AX33">
            <v>0</v>
          </cell>
          <cell r="AY33">
            <v>0</v>
          </cell>
          <cell r="AZ33">
            <v>-2975.45</v>
          </cell>
          <cell r="BA33">
            <v>92.5</v>
          </cell>
          <cell r="BC33">
            <v>478913.20000000019</v>
          </cell>
          <cell r="BE33">
            <v>5091.25</v>
          </cell>
          <cell r="BF33">
            <v>0</v>
          </cell>
          <cell r="BG33">
            <v>2620</v>
          </cell>
          <cell r="BH33">
            <v>0</v>
          </cell>
          <cell r="BI33">
            <v>2620</v>
          </cell>
          <cell r="BJ33">
            <v>452.46</v>
          </cell>
          <cell r="BK33">
            <v>0</v>
          </cell>
          <cell r="BL33">
            <v>452.46</v>
          </cell>
          <cell r="BM33">
            <v>3660</v>
          </cell>
          <cell r="BN33">
            <v>0</v>
          </cell>
          <cell r="BO33">
            <v>3660</v>
          </cell>
          <cell r="BP33">
            <v>6732.46</v>
          </cell>
          <cell r="BR33">
            <v>-2882.95</v>
          </cell>
          <cell r="BS33">
            <v>-2882.95</v>
          </cell>
          <cell r="BU33">
            <v>-4305.68</v>
          </cell>
          <cell r="BV33">
            <v>8982.4699999999993</v>
          </cell>
          <cell r="BX33">
            <v>477271.99000000011</v>
          </cell>
          <cell r="BY33">
            <v>484004.45000000013</v>
          </cell>
          <cell r="BZ33">
            <v>478913.20000000019</v>
          </cell>
          <cell r="CB33">
            <v>5091.2499999999418</v>
          </cell>
          <cell r="CF33">
            <v>52687.450000000244</v>
          </cell>
          <cell r="CG33">
            <v>33768.460000000137</v>
          </cell>
          <cell r="CH33">
            <v>3667.25</v>
          </cell>
          <cell r="CI33">
            <v>2026.04</v>
          </cell>
          <cell r="CJ33">
            <v>52690.527673546574</v>
          </cell>
          <cell r="CK33">
            <v>458353</v>
          </cell>
          <cell r="CL33">
            <v>0</v>
          </cell>
          <cell r="CM33">
            <v>0</v>
          </cell>
          <cell r="CN33">
            <v>0</v>
          </cell>
          <cell r="CP33">
            <v>459416.12</v>
          </cell>
          <cell r="CQ33">
            <v>0</v>
          </cell>
          <cell r="CS33">
            <v>2899</v>
          </cell>
          <cell r="CT33">
            <v>3130</v>
          </cell>
          <cell r="CU33">
            <v>30587</v>
          </cell>
          <cell r="DA33">
            <v>4193.12</v>
          </cell>
          <cell r="DB33">
            <v>459416.12</v>
          </cell>
          <cell r="DC33">
            <v>0</v>
          </cell>
          <cell r="DD33">
            <v>15542</v>
          </cell>
          <cell r="DE33">
            <v>0</v>
          </cell>
          <cell r="DF33">
            <v>21262.5</v>
          </cell>
          <cell r="DG33">
            <v>33486</v>
          </cell>
          <cell r="DH33">
            <v>0</v>
          </cell>
          <cell r="DI33">
            <v>0</v>
          </cell>
          <cell r="DJ33">
            <v>3005.46</v>
          </cell>
          <cell r="DK33">
            <v>3005.46</v>
          </cell>
          <cell r="DL33">
            <v>0</v>
          </cell>
          <cell r="DM33">
            <v>10715.29</v>
          </cell>
          <cell r="DN33">
            <v>0</v>
          </cell>
          <cell r="DO33">
            <v>1566</v>
          </cell>
          <cell r="DP33">
            <v>4305.68</v>
          </cell>
          <cell r="DQ33">
            <v>593.04</v>
          </cell>
          <cell r="DR33">
            <v>0</v>
          </cell>
          <cell r="DS33">
            <v>0</v>
          </cell>
          <cell r="DT33">
            <v>0</v>
          </cell>
          <cell r="DU33">
            <v>0</v>
          </cell>
          <cell r="DV33">
            <v>0</v>
          </cell>
          <cell r="DW33">
            <v>2899</v>
          </cell>
          <cell r="DX33">
            <v>3130</v>
          </cell>
          <cell r="DY33">
            <v>30587</v>
          </cell>
          <cell r="DZ33">
            <v>211</v>
          </cell>
          <cell r="EA33" t="str">
            <v>EE211</v>
          </cell>
          <cell r="EC33">
            <v>9352066</v>
          </cell>
          <cell r="ED33">
            <v>935</v>
          </cell>
          <cell r="EE33">
            <v>2066</v>
          </cell>
          <cell r="EF33" t="str">
            <v>EE211</v>
          </cell>
          <cell r="EG33" t="str">
            <v>Bucklesham Primary School</v>
          </cell>
          <cell r="EH33" t="str">
            <v>Not under a federation</v>
          </cell>
          <cell r="EI33" t="str">
            <v/>
          </cell>
          <cell r="EJ33" t="str">
            <v>Not applicable</v>
          </cell>
          <cell r="EK33" t="str">
            <v>Local authority maintained schools</v>
          </cell>
          <cell r="EL33" t="str">
            <v>Miss Rachael Rudge</v>
          </cell>
          <cell r="EM33" t="str">
            <v>admin@bucklesham.suffolk.sch.uk</v>
          </cell>
          <cell r="EN33" t="str">
            <v>01473659389</v>
          </cell>
          <cell r="EO33">
            <v>20212022</v>
          </cell>
          <cell r="EP33" t="str">
            <v>LEAS</v>
          </cell>
          <cell r="EQ33" t="str">
            <v>Y</v>
          </cell>
          <cell r="EX33" t="str">
            <v>94</v>
          </cell>
          <cell r="EY33">
            <v>52687.450000000244</v>
          </cell>
          <cell r="FA33">
            <v>3667.25</v>
          </cell>
          <cell r="FB33">
            <v>459416.12</v>
          </cell>
          <cell r="FC33">
            <v>0</v>
          </cell>
          <cell r="FD33">
            <v>15542</v>
          </cell>
          <cell r="FE33">
            <v>0</v>
          </cell>
          <cell r="FF33">
            <v>21262.5</v>
          </cell>
          <cell r="FG33">
            <v>0</v>
          </cell>
          <cell r="FH33">
            <v>0</v>
          </cell>
          <cell r="FI33">
            <v>496220.62</v>
          </cell>
          <cell r="FJ33">
            <v>0</v>
          </cell>
          <cell r="FK33">
            <v>3005.46</v>
          </cell>
          <cell r="FL33">
            <v>10715.29</v>
          </cell>
          <cell r="FM33">
            <v>0</v>
          </cell>
          <cell r="FN33">
            <v>1566</v>
          </cell>
          <cell r="FO33">
            <v>4305.68</v>
          </cell>
          <cell r="FP33">
            <v>593.04</v>
          </cell>
          <cell r="FQ33">
            <v>0</v>
          </cell>
          <cell r="FR33">
            <v>0</v>
          </cell>
          <cell r="FS33">
            <v>0</v>
          </cell>
          <cell r="FT33">
            <v>0</v>
          </cell>
          <cell r="FU33">
            <v>0</v>
          </cell>
          <cell r="FV33">
            <v>2899</v>
          </cell>
          <cell r="FW33">
            <v>3130</v>
          </cell>
          <cell r="FX33">
            <v>30587</v>
          </cell>
          <cell r="FY33">
            <v>56801.47</v>
          </cell>
          <cell r="FZ33">
            <v>293057.89</v>
          </cell>
          <cell r="GA33">
            <v>600.08000000000004</v>
          </cell>
          <cell r="GB33">
            <v>97240.48</v>
          </cell>
          <cell r="GC33">
            <v>0</v>
          </cell>
          <cell r="GD33">
            <v>26187.39</v>
          </cell>
          <cell r="GE33">
            <v>0</v>
          </cell>
          <cell r="GF33">
            <v>10637.61</v>
          </cell>
          <cell r="GG33">
            <v>3968.56</v>
          </cell>
          <cell r="GH33">
            <v>2425</v>
          </cell>
          <cell r="GI33">
            <v>1188.5</v>
          </cell>
          <cell r="GJ33">
            <v>231.4</v>
          </cell>
          <cell r="GK33">
            <v>7148.34</v>
          </cell>
          <cell r="GL33">
            <v>2917.32</v>
          </cell>
          <cell r="GM33">
            <v>12310.43</v>
          </cell>
          <cell r="GN33">
            <v>553.25</v>
          </cell>
          <cell r="GO33">
            <v>8858.27</v>
          </cell>
          <cell r="GP33">
            <v>10479</v>
          </cell>
          <cell r="GQ33">
            <v>4349.75</v>
          </cell>
          <cell r="GR33">
            <v>8982.4699999999993</v>
          </cell>
          <cell r="GS33">
            <v>6764.49</v>
          </cell>
          <cell r="GT33">
            <v>0</v>
          </cell>
          <cell r="GU33">
            <v>8330.4699999999993</v>
          </cell>
          <cell r="GV33">
            <v>1786</v>
          </cell>
          <cell r="GW33">
            <v>400</v>
          </cell>
          <cell r="GX33">
            <v>34304.57</v>
          </cell>
          <cell r="GY33">
            <v>0</v>
          </cell>
          <cell r="GZ33">
            <v>3842.8</v>
          </cell>
          <cell r="HA33">
            <v>25118.05</v>
          </cell>
          <cell r="HB33">
            <v>0</v>
          </cell>
          <cell r="HC33">
            <v>0</v>
          </cell>
          <cell r="HD33">
            <v>258.95999999999998</v>
          </cell>
          <cell r="HE33">
            <v>0</v>
          </cell>
          <cell r="HF33">
            <v>0</v>
          </cell>
          <cell r="HG33">
            <v>571941.08000000007</v>
          </cell>
          <cell r="HI33">
            <v>-18918.990000000107</v>
          </cell>
          <cell r="HM33">
            <v>52687.450000000244</v>
          </cell>
          <cell r="HN33">
            <v>33768.460000000137</v>
          </cell>
          <cell r="HO33">
            <v>0</v>
          </cell>
          <cell r="HP33" t="str">
            <v>SURPLUS</v>
          </cell>
          <cell r="HQ33">
            <v>5091.25</v>
          </cell>
          <cell r="HR33">
            <v>0</v>
          </cell>
          <cell r="HV33">
            <v>2620</v>
          </cell>
          <cell r="HW33">
            <v>452.46</v>
          </cell>
          <cell r="HX33">
            <v>3660</v>
          </cell>
          <cell r="HZ33">
            <v>33768.460000000137</v>
          </cell>
          <cell r="IA33">
            <v>2026.04</v>
          </cell>
        </row>
        <row r="34">
          <cell r="B34" t="str">
            <v>EE216</v>
          </cell>
          <cell r="C34">
            <v>-51487.07</v>
          </cell>
          <cell r="D34">
            <v>0</v>
          </cell>
          <cell r="E34">
            <v>-27466.66</v>
          </cell>
          <cell r="F34">
            <v>0</v>
          </cell>
          <cell r="G34">
            <v>-22955</v>
          </cell>
          <cell r="H34">
            <v>-57168</v>
          </cell>
          <cell r="I34">
            <v>0</v>
          </cell>
          <cell r="J34">
            <v>-7068.35</v>
          </cell>
          <cell r="K34">
            <v>-6074.22</v>
          </cell>
          <cell r="L34">
            <v>-8172</v>
          </cell>
          <cell r="M34">
            <v>-2835</v>
          </cell>
          <cell r="N34">
            <v>-21824.25</v>
          </cell>
          <cell r="O34">
            <v>-5848.69</v>
          </cell>
          <cell r="P34">
            <v>0</v>
          </cell>
          <cell r="Q34">
            <v>0</v>
          </cell>
          <cell r="R34">
            <v>0</v>
          </cell>
          <cell r="S34">
            <v>0</v>
          </cell>
          <cell r="T34">
            <v>656132.12</v>
          </cell>
          <cell r="U34">
            <v>5184.47</v>
          </cell>
          <cell r="V34">
            <v>217291.78</v>
          </cell>
          <cell r="W34">
            <v>32049.5</v>
          </cell>
          <cell r="X34">
            <v>73588.490000000005</v>
          </cell>
          <cell r="Y34">
            <v>0</v>
          </cell>
          <cell r="Z34">
            <v>25800.15</v>
          </cell>
          <cell r="AA34">
            <v>6487.51</v>
          </cell>
          <cell r="AB34">
            <v>5797.53</v>
          </cell>
          <cell r="AC34">
            <v>9917</v>
          </cell>
          <cell r="AD34">
            <v>3637.93</v>
          </cell>
          <cell r="AE34">
            <v>16492.599999999999</v>
          </cell>
          <cell r="AF34">
            <v>9109</v>
          </cell>
          <cell r="AG34">
            <v>0</v>
          </cell>
          <cell r="AH34">
            <v>4576.04</v>
          </cell>
          <cell r="AI34">
            <v>18994.759999999998</v>
          </cell>
          <cell r="AJ34">
            <v>28160</v>
          </cell>
          <cell r="AK34">
            <v>10101.18</v>
          </cell>
          <cell r="AL34">
            <v>60219.17</v>
          </cell>
          <cell r="AM34">
            <v>13969.52</v>
          </cell>
          <cell r="AN34">
            <v>0</v>
          </cell>
          <cell r="AO34">
            <v>13064.12</v>
          </cell>
          <cell r="AP34">
            <v>5494</v>
          </cell>
          <cell r="AQ34">
            <v>377.99</v>
          </cell>
          <cell r="AR34">
            <v>44930.44</v>
          </cell>
          <cell r="AS34">
            <v>23802</v>
          </cell>
          <cell r="AT34">
            <v>33731.31</v>
          </cell>
          <cell r="AU34">
            <v>15801.44</v>
          </cell>
          <cell r="AV34">
            <v>0</v>
          </cell>
          <cell r="AW34">
            <v>0</v>
          </cell>
          <cell r="AX34">
            <v>0</v>
          </cell>
          <cell r="AY34">
            <v>0</v>
          </cell>
          <cell r="AZ34">
            <v>-1860.11</v>
          </cell>
          <cell r="BA34">
            <v>1799.83</v>
          </cell>
          <cell r="BC34">
            <v>1129683.7100000002</v>
          </cell>
          <cell r="BE34">
            <v>7151.12</v>
          </cell>
          <cell r="BF34">
            <v>0</v>
          </cell>
          <cell r="BG34">
            <v>10248</v>
          </cell>
          <cell r="BH34">
            <v>0</v>
          </cell>
          <cell r="BI34">
            <v>10248</v>
          </cell>
          <cell r="BJ34">
            <v>134.76</v>
          </cell>
          <cell r="BK34">
            <v>0</v>
          </cell>
          <cell r="BL34">
            <v>134.76</v>
          </cell>
          <cell r="BM34">
            <v>2701.54</v>
          </cell>
          <cell r="BN34">
            <v>0</v>
          </cell>
          <cell r="BO34">
            <v>2701.54</v>
          </cell>
          <cell r="BP34">
            <v>13084.3</v>
          </cell>
          <cell r="BR34">
            <v>-60.279999999999973</v>
          </cell>
          <cell r="BS34">
            <v>-60.279999999999973</v>
          </cell>
          <cell r="BU34">
            <v>-21884.53</v>
          </cell>
          <cell r="BV34">
            <v>60219.17</v>
          </cell>
          <cell r="BX34">
            <v>1123750.53</v>
          </cell>
          <cell r="BY34">
            <v>1136834.83</v>
          </cell>
          <cell r="BZ34">
            <v>1129683.7100000002</v>
          </cell>
          <cell r="CB34">
            <v>7151.1199999998789</v>
          </cell>
          <cell r="CF34">
            <v>111556.93999999925</v>
          </cell>
          <cell r="CG34">
            <v>108315.40999999898</v>
          </cell>
          <cell r="CH34">
            <v>15929.039999999999</v>
          </cell>
          <cell r="CI34">
            <v>9995.86</v>
          </cell>
          <cell r="CJ34">
            <v>111553.2233643611</v>
          </cell>
          <cell r="CK34">
            <v>1120509</v>
          </cell>
          <cell r="CL34">
            <v>0</v>
          </cell>
          <cell r="CM34">
            <v>-36924.070000000007</v>
          </cell>
          <cell r="CN34">
            <v>-2158</v>
          </cell>
          <cell r="CP34">
            <v>1161736.07</v>
          </cell>
          <cell r="CQ34">
            <v>1500</v>
          </cell>
          <cell r="CS34">
            <v>0</v>
          </cell>
          <cell r="CT34">
            <v>8760</v>
          </cell>
          <cell r="CU34">
            <v>57168</v>
          </cell>
          <cell r="DA34">
            <v>51487.07</v>
          </cell>
          <cell r="DB34">
            <v>1161736.07</v>
          </cell>
          <cell r="DC34">
            <v>0</v>
          </cell>
          <cell r="DD34">
            <v>27466.66</v>
          </cell>
          <cell r="DE34">
            <v>0</v>
          </cell>
          <cell r="DF34">
            <v>22955</v>
          </cell>
          <cell r="DG34">
            <v>57168</v>
          </cell>
          <cell r="DH34">
            <v>1500</v>
          </cell>
          <cell r="DI34">
            <v>0</v>
          </cell>
          <cell r="DJ34">
            <v>7068.35</v>
          </cell>
          <cell r="DK34">
            <v>6498.35</v>
          </cell>
          <cell r="DL34">
            <v>570</v>
          </cell>
          <cell r="DM34">
            <v>6074.22</v>
          </cell>
          <cell r="DN34">
            <v>8172</v>
          </cell>
          <cell r="DO34">
            <v>2835</v>
          </cell>
          <cell r="DP34">
            <v>21884.53</v>
          </cell>
          <cell r="DQ34">
            <v>5848.69</v>
          </cell>
          <cell r="DR34">
            <v>0</v>
          </cell>
          <cell r="DS34">
            <v>0</v>
          </cell>
          <cell r="DT34">
            <v>0</v>
          </cell>
          <cell r="DU34">
            <v>0</v>
          </cell>
          <cell r="DV34">
            <v>0</v>
          </cell>
          <cell r="DW34">
            <v>0</v>
          </cell>
          <cell r="DX34">
            <v>8760</v>
          </cell>
          <cell r="DY34">
            <v>57168</v>
          </cell>
          <cell r="DZ34">
            <v>216</v>
          </cell>
          <cell r="EA34" t="str">
            <v>EE216</v>
          </cell>
          <cell r="EC34">
            <v>9353112</v>
          </cell>
          <cell r="ED34">
            <v>935</v>
          </cell>
          <cell r="EE34">
            <v>3112</v>
          </cell>
          <cell r="EF34" t="str">
            <v>EE216</v>
          </cell>
          <cell r="EG34" t="str">
            <v>Capel St Mary Church of England Voluntary Controlled Primary School</v>
          </cell>
          <cell r="EH34" t="str">
            <v>Not under a federation</v>
          </cell>
          <cell r="EI34" t="str">
            <v/>
          </cell>
          <cell r="EJ34" t="str">
            <v>Diocese of St Edmundsbury and Ipswich</v>
          </cell>
          <cell r="EK34" t="str">
            <v>Local authority maintained schools</v>
          </cell>
          <cell r="EL34" t="str">
            <v>Mr Sean Cornish</v>
          </cell>
          <cell r="EM34" t="str">
            <v>admin@capel-st-mary.suffolk.sch.uk</v>
          </cell>
          <cell r="EN34" t="str">
            <v>01473310386</v>
          </cell>
          <cell r="EO34">
            <v>20212022</v>
          </cell>
          <cell r="EP34" t="str">
            <v>LEAS</v>
          </cell>
          <cell r="EQ34" t="str">
            <v>Y</v>
          </cell>
          <cell r="EX34" t="str">
            <v>276</v>
          </cell>
          <cell r="EY34">
            <v>111556.93999999925</v>
          </cell>
          <cell r="FA34">
            <v>15929.039999999999</v>
          </cell>
          <cell r="FB34">
            <v>1161736.07</v>
          </cell>
          <cell r="FC34">
            <v>0</v>
          </cell>
          <cell r="FD34">
            <v>27466.66</v>
          </cell>
          <cell r="FE34">
            <v>0</v>
          </cell>
          <cell r="FF34">
            <v>22955</v>
          </cell>
          <cell r="FG34">
            <v>1500</v>
          </cell>
          <cell r="FH34">
            <v>0</v>
          </cell>
          <cell r="FI34">
            <v>1213657.73</v>
          </cell>
          <cell r="FJ34">
            <v>570</v>
          </cell>
          <cell r="FK34">
            <v>6498.35</v>
          </cell>
          <cell r="FL34">
            <v>6074.22</v>
          </cell>
          <cell r="FM34">
            <v>8172</v>
          </cell>
          <cell r="FN34">
            <v>2835</v>
          </cell>
          <cell r="FO34">
            <v>21884.53</v>
          </cell>
          <cell r="FP34">
            <v>5848.69</v>
          </cell>
          <cell r="FQ34">
            <v>0</v>
          </cell>
          <cell r="FR34">
            <v>0</v>
          </cell>
          <cell r="FS34">
            <v>0</v>
          </cell>
          <cell r="FT34">
            <v>0</v>
          </cell>
          <cell r="FU34">
            <v>0</v>
          </cell>
          <cell r="FV34">
            <v>0</v>
          </cell>
          <cell r="FW34">
            <v>8760</v>
          </cell>
          <cell r="FX34">
            <v>57168</v>
          </cell>
          <cell r="FY34">
            <v>117810.79000000001</v>
          </cell>
          <cell r="FZ34">
            <v>656132.12</v>
          </cell>
          <cell r="GA34">
            <v>5184.47</v>
          </cell>
          <cell r="GB34">
            <v>217291.78</v>
          </cell>
          <cell r="GC34">
            <v>32049.5</v>
          </cell>
          <cell r="GD34">
            <v>73588.490000000005</v>
          </cell>
          <cell r="GE34">
            <v>0</v>
          </cell>
          <cell r="GF34">
            <v>25800.15</v>
          </cell>
          <cell r="GG34">
            <v>6487.51</v>
          </cell>
          <cell r="GH34">
            <v>5797.53</v>
          </cell>
          <cell r="GI34">
            <v>9917</v>
          </cell>
          <cell r="GJ34">
            <v>3637.93</v>
          </cell>
          <cell r="GK34">
            <v>16492.599999999999</v>
          </cell>
          <cell r="GL34">
            <v>9109</v>
          </cell>
          <cell r="GM34">
            <v>0</v>
          </cell>
          <cell r="GN34">
            <v>4576.04</v>
          </cell>
          <cell r="GO34">
            <v>18994.759999999998</v>
          </cell>
          <cell r="GP34">
            <v>28160</v>
          </cell>
          <cell r="GQ34">
            <v>10101.18</v>
          </cell>
          <cell r="GR34">
            <v>60219.17</v>
          </cell>
          <cell r="GS34">
            <v>13969.52</v>
          </cell>
          <cell r="GT34">
            <v>0</v>
          </cell>
          <cell r="GU34">
            <v>13064.12</v>
          </cell>
          <cell r="GV34">
            <v>5494</v>
          </cell>
          <cell r="GW34">
            <v>377.99</v>
          </cell>
          <cell r="GX34">
            <v>44930.44</v>
          </cell>
          <cell r="GY34">
            <v>23802</v>
          </cell>
          <cell r="GZ34">
            <v>33731.31</v>
          </cell>
          <cell r="HA34">
            <v>15801.44</v>
          </cell>
          <cell r="HB34">
            <v>0</v>
          </cell>
          <cell r="HC34">
            <v>0</v>
          </cell>
          <cell r="HD34">
            <v>0</v>
          </cell>
          <cell r="HE34">
            <v>0</v>
          </cell>
          <cell r="HF34">
            <v>0</v>
          </cell>
          <cell r="HG34">
            <v>1334710.05</v>
          </cell>
          <cell r="HI34">
            <v>-3241.5300000000279</v>
          </cell>
          <cell r="HM34">
            <v>111556.93999999925</v>
          </cell>
          <cell r="HN34">
            <v>108315.40999999898</v>
          </cell>
          <cell r="HO34">
            <v>2.3283064365386963E-10</v>
          </cell>
          <cell r="HP34" t="str">
            <v>SURPLUS</v>
          </cell>
          <cell r="HQ34">
            <v>7151.12</v>
          </cell>
          <cell r="HR34">
            <v>0</v>
          </cell>
          <cell r="HV34">
            <v>10248</v>
          </cell>
          <cell r="HW34">
            <v>134.76</v>
          </cell>
          <cell r="HX34">
            <v>2701.54</v>
          </cell>
          <cell r="HY34">
            <v>49610</v>
          </cell>
          <cell r="HZ34">
            <v>58705.409999998985</v>
          </cell>
          <cell r="IA34">
            <v>9995.86</v>
          </cell>
        </row>
        <row r="35">
          <cell r="B35" t="str">
            <v>EE220</v>
          </cell>
          <cell r="C35">
            <v>-4406.88</v>
          </cell>
          <cell r="D35">
            <v>0</v>
          </cell>
          <cell r="E35">
            <v>-7699.99</v>
          </cell>
          <cell r="F35">
            <v>0</v>
          </cell>
          <cell r="G35">
            <v>-12490</v>
          </cell>
          <cell r="H35">
            <v>-24822.33</v>
          </cell>
          <cell r="I35">
            <v>-1967.4</v>
          </cell>
          <cell r="J35">
            <v>-1915.43</v>
          </cell>
          <cell r="K35">
            <v>-4510.5</v>
          </cell>
          <cell r="L35">
            <v>-5760</v>
          </cell>
          <cell r="M35">
            <v>-324.5</v>
          </cell>
          <cell r="N35">
            <v>-7621.5</v>
          </cell>
          <cell r="O35">
            <v>-2317.84</v>
          </cell>
          <cell r="P35">
            <v>0</v>
          </cell>
          <cell r="Q35">
            <v>0</v>
          </cell>
          <cell r="R35">
            <v>0</v>
          </cell>
          <cell r="S35">
            <v>0</v>
          </cell>
          <cell r="T35">
            <v>251694.26</v>
          </cell>
          <cell r="U35">
            <v>266.56</v>
          </cell>
          <cell r="V35">
            <v>57888.81</v>
          </cell>
          <cell r="W35">
            <v>0</v>
          </cell>
          <cell r="X35">
            <v>31018.07</v>
          </cell>
          <cell r="Y35">
            <v>0</v>
          </cell>
          <cell r="Z35">
            <v>6473.19</v>
          </cell>
          <cell r="AA35">
            <v>2839.62</v>
          </cell>
          <cell r="AB35">
            <v>1758.6</v>
          </cell>
          <cell r="AC35">
            <v>1283</v>
          </cell>
          <cell r="AD35">
            <v>0</v>
          </cell>
          <cell r="AE35">
            <v>7839.83</v>
          </cell>
          <cell r="AF35">
            <v>2716.98</v>
          </cell>
          <cell r="AG35">
            <v>10786.87</v>
          </cell>
          <cell r="AH35">
            <v>1839.19</v>
          </cell>
          <cell r="AI35">
            <v>6538.46</v>
          </cell>
          <cell r="AJ35">
            <v>7984</v>
          </cell>
          <cell r="AK35">
            <v>2377.9299999999998</v>
          </cell>
          <cell r="AL35">
            <v>22004.95</v>
          </cell>
          <cell r="AM35">
            <v>4522.96</v>
          </cell>
          <cell r="AN35">
            <v>0</v>
          </cell>
          <cell r="AO35">
            <v>3384.72</v>
          </cell>
          <cell r="AP35">
            <v>2178</v>
          </cell>
          <cell r="AQ35">
            <v>160</v>
          </cell>
          <cell r="AR35">
            <v>23731.43</v>
          </cell>
          <cell r="AS35">
            <v>10039.459999999999</v>
          </cell>
          <cell r="AT35">
            <v>12350.01</v>
          </cell>
          <cell r="AU35">
            <v>12016.25</v>
          </cell>
          <cell r="AV35">
            <v>0</v>
          </cell>
          <cell r="AW35">
            <v>0</v>
          </cell>
          <cell r="AX35">
            <v>0</v>
          </cell>
          <cell r="AY35">
            <v>0</v>
          </cell>
          <cell r="AZ35">
            <v>-2409.94</v>
          </cell>
          <cell r="BA35">
            <v>2104.31</v>
          </cell>
          <cell r="BC35">
            <v>407649.22999999992</v>
          </cell>
          <cell r="BE35">
            <v>4911.25</v>
          </cell>
          <cell r="BF35">
            <v>0</v>
          </cell>
          <cell r="BG35">
            <v>2243.33</v>
          </cell>
          <cell r="BH35">
            <v>0</v>
          </cell>
          <cell r="BI35">
            <v>2243.33</v>
          </cell>
          <cell r="BJ35">
            <v>0</v>
          </cell>
          <cell r="BK35">
            <v>0</v>
          </cell>
          <cell r="BL35">
            <v>0</v>
          </cell>
          <cell r="BM35">
            <v>766</v>
          </cell>
          <cell r="BN35">
            <v>0</v>
          </cell>
          <cell r="BO35">
            <v>766</v>
          </cell>
          <cell r="BP35">
            <v>3009.33</v>
          </cell>
          <cell r="BR35">
            <v>-305.63000000000011</v>
          </cell>
          <cell r="BS35">
            <v>-305.63000000000011</v>
          </cell>
          <cell r="BU35">
            <v>-7927.13</v>
          </cell>
          <cell r="BV35">
            <v>22004.95</v>
          </cell>
          <cell r="BX35">
            <v>409551.15</v>
          </cell>
          <cell r="BY35">
            <v>412560.48000000004</v>
          </cell>
          <cell r="BZ35">
            <v>407649.22999999992</v>
          </cell>
          <cell r="CB35">
            <v>4911.2500000001164</v>
          </cell>
          <cell r="CF35">
            <v>120786.5</v>
          </cell>
          <cell r="CG35">
            <v>139469.35000000015</v>
          </cell>
          <cell r="CH35">
            <v>8510.2799999999988</v>
          </cell>
          <cell r="CI35">
            <v>10412.199999999999</v>
          </cell>
          <cell r="CJ35">
            <v>120786.41898924363</v>
          </cell>
          <cell r="CK35">
            <v>428234</v>
          </cell>
          <cell r="CL35">
            <v>0</v>
          </cell>
          <cell r="CM35">
            <v>0</v>
          </cell>
          <cell r="CN35">
            <v>0</v>
          </cell>
          <cell r="CP35">
            <v>429788.38</v>
          </cell>
          <cell r="CQ35">
            <v>630</v>
          </cell>
          <cell r="CS35">
            <v>0</v>
          </cell>
          <cell r="CT35">
            <v>2800</v>
          </cell>
          <cell r="CU35">
            <v>24244.83</v>
          </cell>
          <cell r="DA35">
            <v>4406.88</v>
          </cell>
          <cell r="DB35">
            <v>429788.38</v>
          </cell>
          <cell r="DC35">
            <v>0</v>
          </cell>
          <cell r="DD35">
            <v>7699.99</v>
          </cell>
          <cell r="DE35">
            <v>0</v>
          </cell>
          <cell r="DF35">
            <v>12490</v>
          </cell>
          <cell r="DG35">
            <v>24822.33</v>
          </cell>
          <cell r="DH35">
            <v>630</v>
          </cell>
          <cell r="DI35">
            <v>1967.4</v>
          </cell>
          <cell r="DJ35">
            <v>1915.43</v>
          </cell>
          <cell r="DK35">
            <v>1915.43</v>
          </cell>
          <cell r="DL35">
            <v>0</v>
          </cell>
          <cell r="DM35">
            <v>4510.5</v>
          </cell>
          <cell r="DN35">
            <v>5760</v>
          </cell>
          <cell r="DO35">
            <v>324.5</v>
          </cell>
          <cell r="DP35">
            <v>7927.13</v>
          </cell>
          <cell r="DQ35">
            <v>2317.84</v>
          </cell>
          <cell r="DR35">
            <v>0</v>
          </cell>
          <cell r="DS35">
            <v>0</v>
          </cell>
          <cell r="DT35">
            <v>0</v>
          </cell>
          <cell r="DU35">
            <v>0</v>
          </cell>
          <cell r="DV35">
            <v>0</v>
          </cell>
          <cell r="DW35">
            <v>0</v>
          </cell>
          <cell r="DX35">
            <v>2800</v>
          </cell>
          <cell r="DY35">
            <v>24244.83</v>
          </cell>
          <cell r="DZ35">
            <v>220</v>
          </cell>
          <cell r="EA35" t="str">
            <v>EE220</v>
          </cell>
          <cell r="EC35">
            <v>9352071</v>
          </cell>
          <cell r="ED35">
            <v>935</v>
          </cell>
          <cell r="EE35">
            <v>2071</v>
          </cell>
          <cell r="EF35" t="str">
            <v>EE220</v>
          </cell>
          <cell r="EG35" t="str">
            <v>Copdock Primary School</v>
          </cell>
          <cell r="EH35" t="str">
            <v>N</v>
          </cell>
          <cell r="EI35" t="str">
            <v>Bentley and Copdock Primary School Partnership</v>
          </cell>
          <cell r="EJ35" t="str">
            <v>Not applicable</v>
          </cell>
          <cell r="EK35" t="str">
            <v>Local authority maintained schools</v>
          </cell>
          <cell r="EL35" t="str">
            <v>Mrs Joanne Austin</v>
          </cell>
          <cell r="EM35" t="str">
            <v>admin@copdock.suffolk.sch.uk</v>
          </cell>
          <cell r="EN35" t="str">
            <v>01473730337</v>
          </cell>
          <cell r="EO35">
            <v>20212022</v>
          </cell>
          <cell r="EP35" t="str">
            <v>LEAS</v>
          </cell>
          <cell r="EQ35" t="str">
            <v>Y</v>
          </cell>
          <cell r="EX35" t="str">
            <v>84</v>
          </cell>
          <cell r="EY35">
            <v>120786.5</v>
          </cell>
          <cell r="FA35">
            <v>8510.2799999999988</v>
          </cell>
          <cell r="FB35">
            <v>429788.38</v>
          </cell>
          <cell r="FC35">
            <v>0</v>
          </cell>
          <cell r="FD35">
            <v>7699.99</v>
          </cell>
          <cell r="FE35">
            <v>0</v>
          </cell>
          <cell r="FF35">
            <v>12490</v>
          </cell>
          <cell r="FG35">
            <v>630</v>
          </cell>
          <cell r="FH35">
            <v>1967.4</v>
          </cell>
          <cell r="FI35">
            <v>452575.77</v>
          </cell>
          <cell r="FJ35">
            <v>0</v>
          </cell>
          <cell r="FK35">
            <v>1915.43</v>
          </cell>
          <cell r="FL35">
            <v>4510.5</v>
          </cell>
          <cell r="FM35">
            <v>5760</v>
          </cell>
          <cell r="FN35">
            <v>324.5</v>
          </cell>
          <cell r="FO35">
            <v>7927.13</v>
          </cell>
          <cell r="FP35">
            <v>2317.84</v>
          </cell>
          <cell r="FQ35">
            <v>0</v>
          </cell>
          <cell r="FR35">
            <v>0</v>
          </cell>
          <cell r="FS35">
            <v>0</v>
          </cell>
          <cell r="FT35">
            <v>0</v>
          </cell>
          <cell r="FU35">
            <v>0</v>
          </cell>
          <cell r="FV35">
            <v>0</v>
          </cell>
          <cell r="FW35">
            <v>2800</v>
          </cell>
          <cell r="FX35">
            <v>24244.83</v>
          </cell>
          <cell r="FY35">
            <v>49800.23</v>
          </cell>
          <cell r="FZ35">
            <v>251694.26</v>
          </cell>
          <cell r="GA35">
            <v>266.56</v>
          </cell>
          <cell r="GB35">
            <v>57888.81</v>
          </cell>
          <cell r="GC35">
            <v>0</v>
          </cell>
          <cell r="GD35">
            <v>31018.07</v>
          </cell>
          <cell r="GE35">
            <v>0</v>
          </cell>
          <cell r="GF35">
            <v>6473.19</v>
          </cell>
          <cell r="GG35">
            <v>2839.62</v>
          </cell>
          <cell r="GH35">
            <v>1758.6</v>
          </cell>
          <cell r="GI35">
            <v>1283</v>
          </cell>
          <cell r="GJ35">
            <v>0</v>
          </cell>
          <cell r="GK35">
            <v>7839.83</v>
          </cell>
          <cell r="GL35">
            <v>2716.98</v>
          </cell>
          <cell r="GM35">
            <v>10786.87</v>
          </cell>
          <cell r="GN35">
            <v>1839.19</v>
          </cell>
          <cell r="GO35">
            <v>6538.46</v>
          </cell>
          <cell r="GP35">
            <v>7984</v>
          </cell>
          <cell r="GQ35">
            <v>2377.9299999999998</v>
          </cell>
          <cell r="GR35">
            <v>22004.95</v>
          </cell>
          <cell r="GS35">
            <v>4522.96</v>
          </cell>
          <cell r="GT35">
            <v>0</v>
          </cell>
          <cell r="GU35">
            <v>3384.72</v>
          </cell>
          <cell r="GV35">
            <v>2178</v>
          </cell>
          <cell r="GW35">
            <v>160</v>
          </cell>
          <cell r="GX35">
            <v>23731.43</v>
          </cell>
          <cell r="GY35">
            <v>10039.459999999999</v>
          </cell>
          <cell r="GZ35">
            <v>12350.01</v>
          </cell>
          <cell r="HA35">
            <v>12016.25</v>
          </cell>
          <cell r="HB35">
            <v>0</v>
          </cell>
          <cell r="HC35">
            <v>0</v>
          </cell>
          <cell r="HD35">
            <v>0</v>
          </cell>
          <cell r="HE35">
            <v>0</v>
          </cell>
          <cell r="HF35">
            <v>0</v>
          </cell>
          <cell r="HG35">
            <v>483693.15</v>
          </cell>
          <cell r="HI35">
            <v>18682.849999999977</v>
          </cell>
          <cell r="HM35">
            <v>120786.5</v>
          </cell>
          <cell r="HN35">
            <v>139469.35000000015</v>
          </cell>
          <cell r="HO35">
            <v>0</v>
          </cell>
          <cell r="HP35" t="str">
            <v>SURPLUS</v>
          </cell>
          <cell r="HQ35">
            <v>4911.25</v>
          </cell>
          <cell r="HR35">
            <v>0</v>
          </cell>
          <cell r="HV35">
            <v>2243.33</v>
          </cell>
          <cell r="HW35">
            <v>0</v>
          </cell>
          <cell r="HX35">
            <v>766</v>
          </cell>
          <cell r="HY35">
            <v>139469.35</v>
          </cell>
          <cell r="HZ35">
            <v>0</v>
          </cell>
          <cell r="IA35">
            <v>10412.199999999999</v>
          </cell>
        </row>
        <row r="36">
          <cell r="B36" t="str">
            <v>EE223</v>
          </cell>
          <cell r="C36">
            <v>-8289.3799999999992</v>
          </cell>
          <cell r="D36">
            <v>0</v>
          </cell>
          <cell r="E36">
            <v>-35280.339999999997</v>
          </cell>
          <cell r="F36">
            <v>0</v>
          </cell>
          <cell r="G36">
            <v>-42367.5</v>
          </cell>
          <cell r="H36">
            <v>-56460</v>
          </cell>
          <cell r="I36">
            <v>-150.22</v>
          </cell>
          <cell r="J36">
            <v>-5760.6</v>
          </cell>
          <cell r="K36">
            <v>-22276.91</v>
          </cell>
          <cell r="L36">
            <v>0</v>
          </cell>
          <cell r="M36">
            <v>-2155.5</v>
          </cell>
          <cell r="N36">
            <v>-12752.9</v>
          </cell>
          <cell r="O36">
            <v>-3678.38</v>
          </cell>
          <cell r="P36">
            <v>0</v>
          </cell>
          <cell r="Q36">
            <v>0</v>
          </cell>
          <cell r="R36">
            <v>0</v>
          </cell>
          <cell r="S36">
            <v>0</v>
          </cell>
          <cell r="T36">
            <v>530067.61</v>
          </cell>
          <cell r="U36">
            <v>7190.9</v>
          </cell>
          <cell r="V36">
            <v>173234.54</v>
          </cell>
          <cell r="W36">
            <v>19851.84</v>
          </cell>
          <cell r="X36">
            <v>42681.57</v>
          </cell>
          <cell r="Y36">
            <v>0</v>
          </cell>
          <cell r="Z36">
            <v>27146.19</v>
          </cell>
          <cell r="AA36">
            <v>5166.6000000000004</v>
          </cell>
          <cell r="AB36">
            <v>4843.0600000000004</v>
          </cell>
          <cell r="AC36">
            <v>3226.77</v>
          </cell>
          <cell r="AD36">
            <v>1768.97</v>
          </cell>
          <cell r="AE36">
            <v>8122.68</v>
          </cell>
          <cell r="AF36">
            <v>4148.3599999999997</v>
          </cell>
          <cell r="AG36">
            <v>0</v>
          </cell>
          <cell r="AH36">
            <v>2315.08</v>
          </cell>
          <cell r="AI36">
            <v>9487.32</v>
          </cell>
          <cell r="AJ36">
            <v>17839.25</v>
          </cell>
          <cell r="AK36">
            <v>6423.6</v>
          </cell>
          <cell r="AL36">
            <v>44885.31</v>
          </cell>
          <cell r="AM36">
            <v>11293.77</v>
          </cell>
          <cell r="AN36">
            <v>0</v>
          </cell>
          <cell r="AO36">
            <v>10472.219999999999</v>
          </cell>
          <cell r="AP36">
            <v>4297</v>
          </cell>
          <cell r="AQ36">
            <v>2967.09</v>
          </cell>
          <cell r="AR36">
            <v>62515.99</v>
          </cell>
          <cell r="AS36">
            <v>537</v>
          </cell>
          <cell r="AT36">
            <v>5647.5</v>
          </cell>
          <cell r="AU36">
            <v>14248.36</v>
          </cell>
          <cell r="AV36">
            <v>0</v>
          </cell>
          <cell r="AW36">
            <v>7924.68</v>
          </cell>
          <cell r="AX36">
            <v>0</v>
          </cell>
          <cell r="AY36">
            <v>0</v>
          </cell>
          <cell r="AZ36">
            <v>0</v>
          </cell>
          <cell r="BA36">
            <v>210.08</v>
          </cell>
          <cell r="BC36">
            <v>834713.10999999975</v>
          </cell>
          <cell r="BE36">
            <v>6272.5</v>
          </cell>
          <cell r="BF36">
            <v>0</v>
          </cell>
          <cell r="BG36">
            <v>0</v>
          </cell>
          <cell r="BH36">
            <v>0</v>
          </cell>
          <cell r="BI36">
            <v>0</v>
          </cell>
          <cell r="BJ36">
            <v>0</v>
          </cell>
          <cell r="BK36">
            <v>0</v>
          </cell>
          <cell r="BL36">
            <v>0</v>
          </cell>
          <cell r="BM36">
            <v>1644</v>
          </cell>
          <cell r="BN36">
            <v>0</v>
          </cell>
          <cell r="BO36">
            <v>1644</v>
          </cell>
          <cell r="BP36">
            <v>1644</v>
          </cell>
          <cell r="BR36">
            <v>210.08</v>
          </cell>
          <cell r="BT36">
            <v>210.08</v>
          </cell>
          <cell r="BU36">
            <v>-12752.9</v>
          </cell>
          <cell r="BV36">
            <v>45095.39</v>
          </cell>
          <cell r="BX36">
            <v>839341.60999999975</v>
          </cell>
          <cell r="BY36">
            <v>840985.60999999975</v>
          </cell>
          <cell r="BZ36">
            <v>834713.10999999975</v>
          </cell>
          <cell r="CB36">
            <v>6272.5</v>
          </cell>
          <cell r="CF36">
            <v>92266.589999999851</v>
          </cell>
          <cell r="CG36">
            <v>109754.9800000001</v>
          </cell>
          <cell r="CH36">
            <v>9810.84</v>
          </cell>
          <cell r="CI36">
            <v>14439.34</v>
          </cell>
          <cell r="CJ36">
            <v>92269.358148329658</v>
          </cell>
          <cell r="CK36">
            <v>856830</v>
          </cell>
          <cell r="CL36">
            <v>0</v>
          </cell>
          <cell r="CM36">
            <v>0</v>
          </cell>
          <cell r="CN36">
            <v>0</v>
          </cell>
          <cell r="CP36">
            <v>858129.38</v>
          </cell>
          <cell r="CQ36">
            <v>9630</v>
          </cell>
          <cell r="CS36">
            <v>0</v>
          </cell>
          <cell r="CT36">
            <v>6730</v>
          </cell>
          <cell r="CU36">
            <v>47090</v>
          </cell>
          <cell r="DA36">
            <v>8289.3799999999992</v>
          </cell>
          <cell r="DB36">
            <v>858129.38</v>
          </cell>
          <cell r="DC36">
            <v>0</v>
          </cell>
          <cell r="DD36">
            <v>35280.339999999997</v>
          </cell>
          <cell r="DE36">
            <v>0</v>
          </cell>
          <cell r="DF36">
            <v>42367.5</v>
          </cell>
          <cell r="DG36">
            <v>56460</v>
          </cell>
          <cell r="DH36">
            <v>9630</v>
          </cell>
          <cell r="DI36">
            <v>150.22</v>
          </cell>
          <cell r="DJ36">
            <v>5760.6</v>
          </cell>
          <cell r="DK36">
            <v>5760.6</v>
          </cell>
          <cell r="DL36">
            <v>0</v>
          </cell>
          <cell r="DM36">
            <v>22276.91</v>
          </cell>
          <cell r="DN36">
            <v>0</v>
          </cell>
          <cell r="DO36">
            <v>2155.5</v>
          </cell>
          <cell r="DP36">
            <v>12752.9</v>
          </cell>
          <cell r="DQ36">
            <v>3678.38</v>
          </cell>
          <cell r="DR36">
            <v>0</v>
          </cell>
          <cell r="DS36">
            <v>0</v>
          </cell>
          <cell r="DT36">
            <v>0</v>
          </cell>
          <cell r="DU36">
            <v>0</v>
          </cell>
          <cell r="DV36">
            <v>0</v>
          </cell>
          <cell r="DW36">
            <v>0</v>
          </cell>
          <cell r="DX36">
            <v>6730</v>
          </cell>
          <cell r="DY36">
            <v>47090</v>
          </cell>
          <cell r="DZ36">
            <v>223</v>
          </cell>
          <cell r="EA36" t="str">
            <v>EE223</v>
          </cell>
          <cell r="EC36">
            <v>9353085</v>
          </cell>
          <cell r="ED36">
            <v>935</v>
          </cell>
          <cell r="EE36">
            <v>3085</v>
          </cell>
          <cell r="EF36" t="str">
            <v>EE223</v>
          </cell>
          <cell r="EG36" t="str">
            <v>East Bergholt Church of England Voluntary Controlled Primary School</v>
          </cell>
          <cell r="EH36" t="str">
            <v>Not under a federation</v>
          </cell>
          <cell r="EI36" t="str">
            <v/>
          </cell>
          <cell r="EJ36" t="str">
            <v>Diocese of St Edmundsbury and Ipswich</v>
          </cell>
          <cell r="EK36" t="str">
            <v>Local authority maintained schools</v>
          </cell>
          <cell r="EL36" t="str">
            <v>Mrs Gillian Mitchell and Mrs Sarah Baker</v>
          </cell>
          <cell r="EM36" t="str">
            <v>admin@eastbergholt-pri.suffolk.sch.uk</v>
          </cell>
          <cell r="EN36" t="str">
            <v>01206298202</v>
          </cell>
          <cell r="EO36">
            <v>20212022</v>
          </cell>
          <cell r="EP36" t="str">
            <v>LEAS</v>
          </cell>
          <cell r="EQ36" t="str">
            <v>Y</v>
          </cell>
          <cell r="EX36" t="str">
            <v>200</v>
          </cell>
          <cell r="EY36">
            <v>92266.589999999851</v>
          </cell>
          <cell r="FA36">
            <v>9810.84</v>
          </cell>
          <cell r="FB36">
            <v>858129.38</v>
          </cell>
          <cell r="FC36">
            <v>0</v>
          </cell>
          <cell r="FD36">
            <v>35280.339999999997</v>
          </cell>
          <cell r="FE36">
            <v>0</v>
          </cell>
          <cell r="FF36">
            <v>42367.5</v>
          </cell>
          <cell r="FG36">
            <v>9630</v>
          </cell>
          <cell r="FH36">
            <v>150.22</v>
          </cell>
          <cell r="FI36">
            <v>945557.44</v>
          </cell>
          <cell r="FJ36">
            <v>0</v>
          </cell>
          <cell r="FK36">
            <v>5760.6</v>
          </cell>
          <cell r="FL36">
            <v>22276.91</v>
          </cell>
          <cell r="FM36">
            <v>0</v>
          </cell>
          <cell r="FN36">
            <v>2155.5</v>
          </cell>
          <cell r="FO36">
            <v>12752.9</v>
          </cell>
          <cell r="FP36">
            <v>3678.38</v>
          </cell>
          <cell r="FQ36">
            <v>0</v>
          </cell>
          <cell r="FR36">
            <v>0</v>
          </cell>
          <cell r="FS36">
            <v>0</v>
          </cell>
          <cell r="FT36">
            <v>0</v>
          </cell>
          <cell r="FU36">
            <v>0</v>
          </cell>
          <cell r="FV36">
            <v>0</v>
          </cell>
          <cell r="FW36">
            <v>6730</v>
          </cell>
          <cell r="FX36">
            <v>47090</v>
          </cell>
          <cell r="FY36">
            <v>100444.29000000001</v>
          </cell>
          <cell r="FZ36">
            <v>530067.61</v>
          </cell>
          <cell r="GA36">
            <v>7190.9</v>
          </cell>
          <cell r="GB36">
            <v>173234.54</v>
          </cell>
          <cell r="GC36">
            <v>19851.84</v>
          </cell>
          <cell r="GD36">
            <v>42681.57</v>
          </cell>
          <cell r="GE36">
            <v>0</v>
          </cell>
          <cell r="GF36">
            <v>27146.19</v>
          </cell>
          <cell r="GG36">
            <v>5166.6000000000004</v>
          </cell>
          <cell r="GH36">
            <v>4843.0600000000004</v>
          </cell>
          <cell r="GI36">
            <v>3226.77</v>
          </cell>
          <cell r="GJ36">
            <v>1768.97</v>
          </cell>
          <cell r="GK36">
            <v>8122.68</v>
          </cell>
          <cell r="GL36">
            <v>4148.3599999999997</v>
          </cell>
          <cell r="GM36">
            <v>0</v>
          </cell>
          <cell r="GN36">
            <v>2315.08</v>
          </cell>
          <cell r="GO36">
            <v>9487.32</v>
          </cell>
          <cell r="GP36">
            <v>17839.25</v>
          </cell>
          <cell r="GQ36">
            <v>6423.6</v>
          </cell>
          <cell r="GR36">
            <v>45095.39</v>
          </cell>
          <cell r="GS36">
            <v>11293.77</v>
          </cell>
          <cell r="GT36">
            <v>0</v>
          </cell>
          <cell r="GU36">
            <v>10472.219999999999</v>
          </cell>
          <cell r="GV36">
            <v>4297</v>
          </cell>
          <cell r="GW36">
            <v>2967.09</v>
          </cell>
          <cell r="GX36">
            <v>62515.99</v>
          </cell>
          <cell r="GY36">
            <v>537</v>
          </cell>
          <cell r="GZ36">
            <v>5647.5</v>
          </cell>
          <cell r="HA36">
            <v>14248.36</v>
          </cell>
          <cell r="HB36">
            <v>0</v>
          </cell>
          <cell r="HC36">
            <v>0</v>
          </cell>
          <cell r="HD36">
            <v>7924.68</v>
          </cell>
          <cell r="HE36">
            <v>0</v>
          </cell>
          <cell r="HF36">
            <v>0</v>
          </cell>
          <cell r="HG36">
            <v>1028513.3399999999</v>
          </cell>
          <cell r="HI36">
            <v>17488.39000000013</v>
          </cell>
          <cell r="HM36">
            <v>92266.589999999851</v>
          </cell>
          <cell r="HN36">
            <v>109754.9800000001</v>
          </cell>
          <cell r="HO36">
            <v>-1.1641532182693481E-10</v>
          </cell>
          <cell r="HP36" t="str">
            <v>SURPLUS</v>
          </cell>
          <cell r="HQ36">
            <v>6272.5</v>
          </cell>
          <cell r="HR36">
            <v>0</v>
          </cell>
          <cell r="HV36">
            <v>0</v>
          </cell>
          <cell r="HW36">
            <v>0</v>
          </cell>
          <cell r="HX36">
            <v>1644</v>
          </cell>
          <cell r="HY36">
            <v>16920</v>
          </cell>
          <cell r="HZ36">
            <v>92834.980000000098</v>
          </cell>
          <cell r="IA36">
            <v>14439.34</v>
          </cell>
        </row>
        <row r="37">
          <cell r="B37" t="str">
            <v>EE224</v>
          </cell>
          <cell r="C37">
            <v>-2000</v>
          </cell>
          <cell r="D37">
            <v>0</v>
          </cell>
          <cell r="E37">
            <v>-30922.66</v>
          </cell>
          <cell r="F37">
            <v>0</v>
          </cell>
          <cell r="G37">
            <v>-4381.25</v>
          </cell>
          <cell r="H37">
            <v>-13561</v>
          </cell>
          <cell r="I37">
            <v>-6</v>
          </cell>
          <cell r="J37">
            <v>-3122.5</v>
          </cell>
          <cell r="K37">
            <v>-1125.18</v>
          </cell>
          <cell r="L37">
            <v>0</v>
          </cell>
          <cell r="M37">
            <v>0</v>
          </cell>
          <cell r="N37">
            <v>-2080.0700000000002</v>
          </cell>
          <cell r="O37">
            <v>-1770.61</v>
          </cell>
          <cell r="P37">
            <v>0</v>
          </cell>
          <cell r="Q37">
            <v>0</v>
          </cell>
          <cell r="R37">
            <v>0</v>
          </cell>
          <cell r="S37">
            <v>0</v>
          </cell>
          <cell r="T37">
            <v>119906</v>
          </cell>
          <cell r="U37">
            <v>0</v>
          </cell>
          <cell r="V37">
            <v>19367.5</v>
          </cell>
          <cell r="W37">
            <v>0</v>
          </cell>
          <cell r="X37">
            <v>7660.32</v>
          </cell>
          <cell r="Y37">
            <v>0</v>
          </cell>
          <cell r="Z37">
            <v>4032.54</v>
          </cell>
          <cell r="AA37">
            <v>1034.78</v>
          </cell>
          <cell r="AB37">
            <v>2255</v>
          </cell>
          <cell r="AC37">
            <v>0</v>
          </cell>
          <cell r="AD37">
            <v>0</v>
          </cell>
          <cell r="AE37">
            <v>2101.33</v>
          </cell>
          <cell r="AF37">
            <v>430</v>
          </cell>
          <cell r="AG37">
            <v>4091.98</v>
          </cell>
          <cell r="AH37">
            <v>589.97</v>
          </cell>
          <cell r="AI37">
            <v>2070.52</v>
          </cell>
          <cell r="AJ37">
            <v>3170.73</v>
          </cell>
          <cell r="AK37">
            <v>14726.12</v>
          </cell>
          <cell r="AL37">
            <v>6807.36</v>
          </cell>
          <cell r="AM37">
            <v>1439.19</v>
          </cell>
          <cell r="AN37">
            <v>0</v>
          </cell>
          <cell r="AO37">
            <v>1228.8699999999999</v>
          </cell>
          <cell r="AP37">
            <v>475</v>
          </cell>
          <cell r="AQ37">
            <v>24924.639999999999</v>
          </cell>
          <cell r="AR37">
            <v>4270.25</v>
          </cell>
          <cell r="AS37">
            <v>0</v>
          </cell>
          <cell r="AT37">
            <v>733</v>
          </cell>
          <cell r="AU37">
            <v>8450.67</v>
          </cell>
          <cell r="AV37">
            <v>0</v>
          </cell>
          <cell r="AW37">
            <v>0</v>
          </cell>
          <cell r="AX37">
            <v>0</v>
          </cell>
          <cell r="AY37">
            <v>0</v>
          </cell>
          <cell r="AZ37">
            <v>0</v>
          </cell>
          <cell r="BA37">
            <v>0</v>
          </cell>
          <cell r="BC37">
            <v>192741.31000000006</v>
          </cell>
          <cell r="BE37">
            <v>4708.75</v>
          </cell>
          <cell r="BF37">
            <v>0</v>
          </cell>
          <cell r="BG37">
            <v>18015.79</v>
          </cell>
          <cell r="BH37">
            <v>0</v>
          </cell>
          <cell r="BI37">
            <v>18015.79</v>
          </cell>
          <cell r="BJ37">
            <v>0</v>
          </cell>
          <cell r="BK37">
            <v>0</v>
          </cell>
          <cell r="BL37">
            <v>0</v>
          </cell>
          <cell r="BM37">
            <v>8637.77</v>
          </cell>
          <cell r="BN37">
            <v>0</v>
          </cell>
          <cell r="BO37">
            <v>8637.77</v>
          </cell>
          <cell r="BP37">
            <v>26653.56</v>
          </cell>
          <cell r="BR37">
            <v>0</v>
          </cell>
          <cell r="BS37">
            <v>0</v>
          </cell>
          <cell r="BT37">
            <v>0</v>
          </cell>
          <cell r="BU37">
            <v>-2080.0700000000002</v>
          </cell>
          <cell r="BV37">
            <v>6807.36</v>
          </cell>
          <cell r="BX37">
            <v>170796.5</v>
          </cell>
          <cell r="BY37">
            <v>197450.06</v>
          </cell>
          <cell r="BZ37">
            <v>192741.31000000006</v>
          </cell>
          <cell r="CB37">
            <v>4708.7499999999418</v>
          </cell>
          <cell r="CF37">
            <v>31593.500000000175</v>
          </cell>
          <cell r="CG37">
            <v>0</v>
          </cell>
          <cell r="CH37">
            <v>21945</v>
          </cell>
          <cell r="CI37">
            <v>0</v>
          </cell>
          <cell r="CJ37">
            <v>31588.038955726021</v>
          </cell>
          <cell r="CK37">
            <v>139203</v>
          </cell>
          <cell r="CL37">
            <v>0</v>
          </cell>
          <cell r="CM37">
            <v>0</v>
          </cell>
          <cell r="CN37">
            <v>0</v>
          </cell>
          <cell r="CP37">
            <v>139203</v>
          </cell>
          <cell r="CQ37">
            <v>0</v>
          </cell>
          <cell r="CS37">
            <v>0</v>
          </cell>
          <cell r="CT37">
            <v>2000</v>
          </cell>
          <cell r="CU37">
            <v>13561</v>
          </cell>
          <cell r="DA37">
            <v>2000</v>
          </cell>
          <cell r="DB37">
            <v>139203</v>
          </cell>
          <cell r="DC37">
            <v>0</v>
          </cell>
          <cell r="DD37">
            <v>30922.66</v>
          </cell>
          <cell r="DE37">
            <v>0</v>
          </cell>
          <cell r="DF37">
            <v>4381.25</v>
          </cell>
          <cell r="DG37">
            <v>13561</v>
          </cell>
          <cell r="DH37">
            <v>0</v>
          </cell>
          <cell r="DI37">
            <v>6</v>
          </cell>
          <cell r="DJ37">
            <v>3122.5</v>
          </cell>
          <cell r="DK37">
            <v>3122.5</v>
          </cell>
          <cell r="DL37">
            <v>0</v>
          </cell>
          <cell r="DM37">
            <v>1125.18</v>
          </cell>
          <cell r="DN37">
            <v>0</v>
          </cell>
          <cell r="DO37">
            <v>0</v>
          </cell>
          <cell r="DP37">
            <v>2080.0700000000002</v>
          </cell>
          <cell r="DQ37">
            <v>1770.61</v>
          </cell>
          <cell r="DR37">
            <v>0</v>
          </cell>
          <cell r="DS37">
            <v>0</v>
          </cell>
          <cell r="DT37">
            <v>0</v>
          </cell>
          <cell r="DU37">
            <v>0</v>
          </cell>
          <cell r="DV37">
            <v>0</v>
          </cell>
          <cell r="DW37">
            <v>0</v>
          </cell>
          <cell r="DX37">
            <v>2000</v>
          </cell>
          <cell r="DY37">
            <v>13561</v>
          </cell>
          <cell r="DZ37">
            <v>224</v>
          </cell>
          <cell r="EA37" t="str">
            <v>EE224</v>
          </cell>
          <cell r="EC37">
            <v>9353020</v>
          </cell>
          <cell r="ED37">
            <v>935</v>
          </cell>
          <cell r="EE37">
            <v>3020</v>
          </cell>
          <cell r="EF37" t="str">
            <v>EE224</v>
          </cell>
          <cell r="EG37" t="str">
            <v>Elmsett Church of England VC Primary School</v>
          </cell>
          <cell r="EH37" t="str">
            <v>Not applicable</v>
          </cell>
          <cell r="EI37" t="str">
            <v/>
          </cell>
          <cell r="EJ37" t="str">
            <v>Diocese of St Edmundsbury and Ipswich</v>
          </cell>
          <cell r="EK37" t="str">
            <v>Academies</v>
          </cell>
          <cell r="EL37" t="str">
            <v>Mrs Elaine Burdiss</v>
          </cell>
          <cell r="EM37" t="str">
            <v>ad.elmsett.p@talk21.com</v>
          </cell>
          <cell r="EN37" t="str">
            <v>01473658303</v>
          </cell>
          <cell r="EO37">
            <v>20212022</v>
          </cell>
          <cell r="EP37" t="str">
            <v>LEAS</v>
          </cell>
          <cell r="EQ37" t="str">
            <v>N</v>
          </cell>
          <cell r="ES37" t="str">
            <v>Part Year</v>
          </cell>
          <cell r="EX37" t="str">
            <v/>
          </cell>
          <cell r="EY37">
            <v>31593.500000000175</v>
          </cell>
          <cell r="FA37">
            <v>21945</v>
          </cell>
          <cell r="FB37">
            <v>139203</v>
          </cell>
          <cell r="FC37">
            <v>0</v>
          </cell>
          <cell r="FD37">
            <v>30922.66</v>
          </cell>
          <cell r="FE37">
            <v>0</v>
          </cell>
          <cell r="FF37">
            <v>4381.25</v>
          </cell>
          <cell r="FG37">
            <v>0</v>
          </cell>
          <cell r="FH37">
            <v>6</v>
          </cell>
          <cell r="FI37">
            <v>174512.91</v>
          </cell>
          <cell r="FJ37">
            <v>0</v>
          </cell>
          <cell r="FK37">
            <v>3122.5</v>
          </cell>
          <cell r="FL37">
            <v>1125.18</v>
          </cell>
          <cell r="FM37">
            <v>0</v>
          </cell>
          <cell r="FN37">
            <v>0</v>
          </cell>
          <cell r="FO37">
            <v>2080.0700000000002</v>
          </cell>
          <cell r="FP37">
            <v>1770.61</v>
          </cell>
          <cell r="FQ37">
            <v>0</v>
          </cell>
          <cell r="FR37">
            <v>0</v>
          </cell>
          <cell r="FS37">
            <v>0</v>
          </cell>
          <cell r="FT37">
            <v>0</v>
          </cell>
          <cell r="FU37">
            <v>0</v>
          </cell>
          <cell r="FV37">
            <v>0</v>
          </cell>
          <cell r="FW37">
            <v>2000</v>
          </cell>
          <cell r="FX37">
            <v>13561</v>
          </cell>
          <cell r="FY37">
            <v>23659.360000000001</v>
          </cell>
          <cell r="FZ37">
            <v>119906</v>
          </cell>
          <cell r="GA37">
            <v>0</v>
          </cell>
          <cell r="GB37">
            <v>19367.5</v>
          </cell>
          <cell r="GC37">
            <v>0</v>
          </cell>
          <cell r="GD37">
            <v>7660.32</v>
          </cell>
          <cell r="GE37">
            <v>0</v>
          </cell>
          <cell r="GF37">
            <v>4032.54</v>
          </cell>
          <cell r="GG37">
            <v>1034.78</v>
          </cell>
          <cell r="GH37">
            <v>2255</v>
          </cell>
          <cell r="GI37">
            <v>0</v>
          </cell>
          <cell r="GJ37">
            <v>0</v>
          </cell>
          <cell r="GK37">
            <v>2101.33</v>
          </cell>
          <cell r="GL37">
            <v>430</v>
          </cell>
          <cell r="GM37">
            <v>4091.98</v>
          </cell>
          <cell r="GN37">
            <v>589.97</v>
          </cell>
          <cell r="GO37">
            <v>2070.52</v>
          </cell>
          <cell r="GP37">
            <v>3170.73</v>
          </cell>
          <cell r="GQ37">
            <v>14726.12</v>
          </cell>
          <cell r="GR37">
            <v>6807.36</v>
          </cell>
          <cell r="GS37">
            <v>1439.19</v>
          </cell>
          <cell r="GT37">
            <v>0</v>
          </cell>
          <cell r="GU37">
            <v>1228.8699999999999</v>
          </cell>
          <cell r="GV37">
            <v>475</v>
          </cell>
          <cell r="GW37">
            <v>24924.639999999999</v>
          </cell>
          <cell r="GX37">
            <v>4270.25</v>
          </cell>
          <cell r="GY37">
            <v>0</v>
          </cell>
          <cell r="GZ37">
            <v>733</v>
          </cell>
          <cell r="HA37">
            <v>8450.67</v>
          </cell>
          <cell r="HB37">
            <v>0</v>
          </cell>
          <cell r="HC37">
            <v>0</v>
          </cell>
          <cell r="HD37">
            <v>0</v>
          </cell>
          <cell r="HE37">
            <v>0</v>
          </cell>
          <cell r="HF37">
            <v>0</v>
          </cell>
          <cell r="HG37">
            <v>229765.77</v>
          </cell>
          <cell r="HI37">
            <v>-31593.499999999971</v>
          </cell>
          <cell r="HM37">
            <v>31593.500000000175</v>
          </cell>
          <cell r="HN37">
            <v>0</v>
          </cell>
          <cell r="HO37">
            <v>2.0372681319713593E-10</v>
          </cell>
          <cell r="HP37" t="str">
            <v>SURPLUS</v>
          </cell>
          <cell r="HQ37">
            <v>4708.75</v>
          </cell>
          <cell r="HR37">
            <v>0</v>
          </cell>
          <cell r="HV37">
            <v>18015.79</v>
          </cell>
          <cell r="HW37">
            <v>0</v>
          </cell>
          <cell r="HX37">
            <v>8637.77</v>
          </cell>
          <cell r="HZ37">
            <v>0</v>
          </cell>
          <cell r="IA37">
            <v>0</v>
          </cell>
        </row>
        <row r="38">
          <cell r="B38" t="str">
            <v>EE229</v>
          </cell>
          <cell r="C38">
            <v>-16567.5</v>
          </cell>
          <cell r="D38">
            <v>0</v>
          </cell>
          <cell r="E38">
            <v>-58200</v>
          </cell>
          <cell r="F38">
            <v>0</v>
          </cell>
          <cell r="G38">
            <v>-68245</v>
          </cell>
          <cell r="H38">
            <v>-21385.33</v>
          </cell>
          <cell r="I38">
            <v>-12100</v>
          </cell>
          <cell r="J38">
            <v>-6765.72</v>
          </cell>
          <cell r="K38">
            <v>-36878.050000000003</v>
          </cell>
          <cell r="L38">
            <v>-15117.75</v>
          </cell>
          <cell r="M38">
            <v>0</v>
          </cell>
          <cell r="N38">
            <v>-2052.4</v>
          </cell>
          <cell r="O38">
            <v>-8411.59</v>
          </cell>
          <cell r="P38">
            <v>0</v>
          </cell>
          <cell r="Q38">
            <v>0</v>
          </cell>
          <cell r="R38">
            <v>0</v>
          </cell>
          <cell r="S38">
            <v>0</v>
          </cell>
          <cell r="T38">
            <v>905502.73</v>
          </cell>
          <cell r="U38">
            <v>23264.89</v>
          </cell>
          <cell r="V38">
            <v>404219.9</v>
          </cell>
          <cell r="W38">
            <v>31463.96</v>
          </cell>
          <cell r="X38">
            <v>53783.24</v>
          </cell>
          <cell r="Y38">
            <v>0</v>
          </cell>
          <cell r="Z38">
            <v>29664.58</v>
          </cell>
          <cell r="AA38">
            <v>7143.81</v>
          </cell>
          <cell r="AB38">
            <v>9955.5</v>
          </cell>
          <cell r="AC38">
            <v>0</v>
          </cell>
          <cell r="AD38">
            <v>15970.28</v>
          </cell>
          <cell r="AE38">
            <v>17929.830000000002</v>
          </cell>
          <cell r="AF38">
            <v>7714.12</v>
          </cell>
          <cell r="AG38">
            <v>5603.44</v>
          </cell>
          <cell r="AH38">
            <v>9529.07</v>
          </cell>
          <cell r="AI38">
            <v>19396.330000000002</v>
          </cell>
          <cell r="AJ38">
            <v>24950</v>
          </cell>
          <cell r="AK38">
            <v>4409.96</v>
          </cell>
          <cell r="AL38">
            <v>61520.92</v>
          </cell>
          <cell r="AM38">
            <v>22972.36</v>
          </cell>
          <cell r="AN38">
            <v>0</v>
          </cell>
          <cell r="AO38">
            <v>18539.79</v>
          </cell>
          <cell r="AP38">
            <v>6745</v>
          </cell>
          <cell r="AQ38">
            <v>60</v>
          </cell>
          <cell r="AR38">
            <v>58217.81</v>
          </cell>
          <cell r="AS38">
            <v>0</v>
          </cell>
          <cell r="AT38">
            <v>38119.97</v>
          </cell>
          <cell r="AU38">
            <v>18773.169999999998</v>
          </cell>
          <cell r="AV38">
            <v>0</v>
          </cell>
          <cell r="AW38">
            <v>38128.089999999997</v>
          </cell>
          <cell r="AX38">
            <v>0</v>
          </cell>
          <cell r="AY38">
            <v>0</v>
          </cell>
          <cell r="AZ38">
            <v>-7548.71</v>
          </cell>
          <cell r="BA38">
            <v>8752.01</v>
          </cell>
          <cell r="BC38">
            <v>1601041.96</v>
          </cell>
          <cell r="BE38">
            <v>7993.75</v>
          </cell>
          <cell r="BF38">
            <v>0</v>
          </cell>
          <cell r="BG38">
            <v>19977</v>
          </cell>
          <cell r="BH38">
            <v>0</v>
          </cell>
          <cell r="BI38">
            <v>19977</v>
          </cell>
          <cell r="BJ38">
            <v>0</v>
          </cell>
          <cell r="BK38">
            <v>0</v>
          </cell>
          <cell r="BL38">
            <v>0</v>
          </cell>
          <cell r="BM38">
            <v>0</v>
          </cell>
          <cell r="BN38">
            <v>0</v>
          </cell>
          <cell r="BO38">
            <v>0</v>
          </cell>
          <cell r="BP38">
            <v>19977</v>
          </cell>
          <cell r="BR38">
            <v>1203.3000000000002</v>
          </cell>
          <cell r="BT38">
            <v>1203.3000000000002</v>
          </cell>
          <cell r="BU38">
            <v>-2052.4</v>
          </cell>
          <cell r="BV38">
            <v>62724.22</v>
          </cell>
          <cell r="BX38">
            <v>1589058.7100000004</v>
          </cell>
          <cell r="BY38">
            <v>1609035.7100000004</v>
          </cell>
          <cell r="BZ38">
            <v>1601041.96</v>
          </cell>
          <cell r="CB38">
            <v>7993.7500000004657</v>
          </cell>
          <cell r="CF38">
            <v>324962.87999999989</v>
          </cell>
          <cell r="CG38">
            <v>227005.16999999993</v>
          </cell>
          <cell r="CH38">
            <v>18957</v>
          </cell>
          <cell r="CI38">
            <v>6973.75</v>
          </cell>
          <cell r="CJ38">
            <v>324962.43576321285</v>
          </cell>
          <cell r="CK38">
            <v>1491101</v>
          </cell>
          <cell r="CL38">
            <v>0</v>
          </cell>
          <cell r="CM38">
            <v>0</v>
          </cell>
          <cell r="CN38">
            <v>0</v>
          </cell>
          <cell r="CP38">
            <v>1495908.5</v>
          </cell>
          <cell r="CQ38">
            <v>945</v>
          </cell>
          <cell r="CS38">
            <v>896</v>
          </cell>
          <cell r="CT38">
            <v>11760</v>
          </cell>
          <cell r="CU38">
            <v>19544.330000000002</v>
          </cell>
          <cell r="DA38">
            <v>16567.5</v>
          </cell>
          <cell r="DB38">
            <v>1495908.5</v>
          </cell>
          <cell r="DC38">
            <v>0</v>
          </cell>
          <cell r="DD38">
            <v>58200</v>
          </cell>
          <cell r="DE38">
            <v>0</v>
          </cell>
          <cell r="DF38">
            <v>68245</v>
          </cell>
          <cell r="DG38">
            <v>21385.33</v>
          </cell>
          <cell r="DH38">
            <v>945</v>
          </cell>
          <cell r="DI38">
            <v>12100</v>
          </cell>
          <cell r="DJ38">
            <v>6765.72</v>
          </cell>
          <cell r="DK38">
            <v>5379.84</v>
          </cell>
          <cell r="DL38">
            <v>1385.88</v>
          </cell>
          <cell r="DM38">
            <v>36878.050000000003</v>
          </cell>
          <cell r="DN38">
            <v>15117.75</v>
          </cell>
          <cell r="DO38">
            <v>0</v>
          </cell>
          <cell r="DP38">
            <v>2052.4</v>
          </cell>
          <cell r="DQ38">
            <v>8411.59</v>
          </cell>
          <cell r="DR38">
            <v>0</v>
          </cell>
          <cell r="DS38">
            <v>0</v>
          </cell>
          <cell r="DT38">
            <v>0</v>
          </cell>
          <cell r="DU38">
            <v>0</v>
          </cell>
          <cell r="DV38">
            <v>0</v>
          </cell>
          <cell r="DW38">
            <v>896</v>
          </cell>
          <cell r="DX38">
            <v>11760</v>
          </cell>
          <cell r="DY38">
            <v>19544.330000000002</v>
          </cell>
          <cell r="DZ38">
            <v>229</v>
          </cell>
          <cell r="EA38" t="str">
            <v>EE229</v>
          </cell>
          <cell r="EC38">
            <v>9352131</v>
          </cell>
          <cell r="ED38">
            <v>935</v>
          </cell>
          <cell r="EE38">
            <v>2131</v>
          </cell>
          <cell r="EF38" t="str">
            <v>EE229</v>
          </cell>
          <cell r="EG38" t="str">
            <v>Colneis Junior School</v>
          </cell>
          <cell r="EH38" t="str">
            <v>Supported by a federation</v>
          </cell>
          <cell r="EI38" t="str">
            <v>The Federation of Fairfield and Colneis</v>
          </cell>
          <cell r="EJ38" t="str">
            <v>Not applicable</v>
          </cell>
          <cell r="EK38" t="str">
            <v>Local authority maintained schools</v>
          </cell>
          <cell r="EL38" t="str">
            <v>Mr Mark Girling</v>
          </cell>
          <cell r="EM38" t="str">
            <v>SBM@fairfieldandcolneis.co.uk</v>
          </cell>
          <cell r="EN38" t="str">
            <v>01394284052</v>
          </cell>
          <cell r="EO38">
            <v>20212022</v>
          </cell>
          <cell r="EP38" t="str">
            <v>LEAS</v>
          </cell>
          <cell r="EQ38" t="str">
            <v>Y</v>
          </cell>
          <cell r="EX38" t="str">
            <v>354</v>
          </cell>
          <cell r="EY38">
            <v>324962.87999999989</v>
          </cell>
          <cell r="FA38">
            <v>18957</v>
          </cell>
          <cell r="FB38">
            <v>1495908.5</v>
          </cell>
          <cell r="FC38">
            <v>0</v>
          </cell>
          <cell r="FD38">
            <v>58200</v>
          </cell>
          <cell r="FE38">
            <v>0</v>
          </cell>
          <cell r="FF38">
            <v>68245</v>
          </cell>
          <cell r="FG38">
            <v>945</v>
          </cell>
          <cell r="FH38">
            <v>12100</v>
          </cell>
          <cell r="FI38">
            <v>1635398.5</v>
          </cell>
          <cell r="FJ38">
            <v>1385.88</v>
          </cell>
          <cell r="FK38">
            <v>5379.84</v>
          </cell>
          <cell r="FL38">
            <v>36878.050000000003</v>
          </cell>
          <cell r="FM38">
            <v>15117.75</v>
          </cell>
          <cell r="FN38">
            <v>0</v>
          </cell>
          <cell r="FO38">
            <v>2052.4</v>
          </cell>
          <cell r="FP38">
            <v>8411.59</v>
          </cell>
          <cell r="FQ38">
            <v>0</v>
          </cell>
          <cell r="FR38">
            <v>0</v>
          </cell>
          <cell r="FS38">
            <v>0</v>
          </cell>
          <cell r="FT38">
            <v>0</v>
          </cell>
          <cell r="FU38">
            <v>0</v>
          </cell>
          <cell r="FV38">
            <v>896</v>
          </cell>
          <cell r="FW38">
            <v>11760</v>
          </cell>
          <cell r="FX38">
            <v>19544.330000000002</v>
          </cell>
          <cell r="FY38">
            <v>101425.84000000001</v>
          </cell>
          <cell r="FZ38">
            <v>905502.73</v>
          </cell>
          <cell r="GA38">
            <v>23264.89</v>
          </cell>
          <cell r="GB38">
            <v>404219.9</v>
          </cell>
          <cell r="GC38">
            <v>31463.96</v>
          </cell>
          <cell r="GD38">
            <v>53783.24</v>
          </cell>
          <cell r="GE38">
            <v>0</v>
          </cell>
          <cell r="GF38">
            <v>29664.58</v>
          </cell>
          <cell r="GG38">
            <v>7143.81</v>
          </cell>
          <cell r="GH38">
            <v>9955.5</v>
          </cell>
          <cell r="GI38">
            <v>0</v>
          </cell>
          <cell r="GJ38">
            <v>15970.28</v>
          </cell>
          <cell r="GK38">
            <v>17929.830000000002</v>
          </cell>
          <cell r="GL38">
            <v>7714.12</v>
          </cell>
          <cell r="GM38">
            <v>5603.44</v>
          </cell>
          <cell r="GN38">
            <v>9529.07</v>
          </cell>
          <cell r="GO38">
            <v>19396.330000000002</v>
          </cell>
          <cell r="GP38">
            <v>24950</v>
          </cell>
          <cell r="GQ38">
            <v>4409.96</v>
          </cell>
          <cell r="GR38">
            <v>62724.22</v>
          </cell>
          <cell r="GS38">
            <v>22972.36</v>
          </cell>
          <cell r="GT38">
            <v>0</v>
          </cell>
          <cell r="GU38">
            <v>18539.79</v>
          </cell>
          <cell r="GV38">
            <v>6745</v>
          </cell>
          <cell r="GW38">
            <v>60</v>
          </cell>
          <cell r="GX38">
            <v>58217.81</v>
          </cell>
          <cell r="GY38">
            <v>0</v>
          </cell>
          <cell r="GZ38">
            <v>38119.97</v>
          </cell>
          <cell r="HA38">
            <v>18773.169999999998</v>
          </cell>
          <cell r="HB38">
            <v>0</v>
          </cell>
          <cell r="HC38">
            <v>0</v>
          </cell>
          <cell r="HD38">
            <v>38128.089999999997</v>
          </cell>
          <cell r="HE38">
            <v>0</v>
          </cell>
          <cell r="HF38">
            <v>0</v>
          </cell>
          <cell r="HG38">
            <v>1834782.0500000005</v>
          </cell>
          <cell r="HI38">
            <v>-97957.710000000428</v>
          </cell>
          <cell r="HM38">
            <v>324962.87999999989</v>
          </cell>
          <cell r="HN38">
            <v>227005.16999999993</v>
          </cell>
          <cell r="HO38">
            <v>-4.6566128730773926E-10</v>
          </cell>
          <cell r="HP38" t="str">
            <v>DEFICIT</v>
          </cell>
          <cell r="HQ38">
            <v>7993.75</v>
          </cell>
          <cell r="HR38">
            <v>0</v>
          </cell>
          <cell r="HV38">
            <v>19977</v>
          </cell>
          <cell r="HW38">
            <v>0</v>
          </cell>
          <cell r="HX38">
            <v>0</v>
          </cell>
          <cell r="HY38">
            <v>114512</v>
          </cell>
          <cell r="HZ38">
            <v>112493.16999999993</v>
          </cell>
          <cell r="IA38">
            <v>6973.75</v>
          </cell>
        </row>
        <row r="39">
          <cell r="B39" t="str">
            <v>EE230</v>
          </cell>
          <cell r="C39">
            <v>-159864.26</v>
          </cell>
          <cell r="D39">
            <v>0</v>
          </cell>
          <cell r="E39">
            <v>-40733.339999999997</v>
          </cell>
          <cell r="F39">
            <v>0</v>
          </cell>
          <cell r="G39">
            <v>-53105</v>
          </cell>
          <cell r="H39">
            <v>-98222.5</v>
          </cell>
          <cell r="I39">
            <v>-16024</v>
          </cell>
          <cell r="J39">
            <v>-30796.67</v>
          </cell>
          <cell r="K39">
            <v>-355.87</v>
          </cell>
          <cell r="L39">
            <v>-4115.5</v>
          </cell>
          <cell r="M39">
            <v>0</v>
          </cell>
          <cell r="N39">
            <v>0</v>
          </cell>
          <cell r="O39">
            <v>-739</v>
          </cell>
          <cell r="P39">
            <v>0</v>
          </cell>
          <cell r="Q39">
            <v>0</v>
          </cell>
          <cell r="R39">
            <v>0</v>
          </cell>
          <cell r="S39">
            <v>0</v>
          </cell>
          <cell r="T39">
            <v>606303.9</v>
          </cell>
          <cell r="U39">
            <v>20296.03</v>
          </cell>
          <cell r="V39">
            <v>411434.03</v>
          </cell>
          <cell r="W39">
            <v>36945.35</v>
          </cell>
          <cell r="X39">
            <v>56662.3</v>
          </cell>
          <cell r="Y39">
            <v>0</v>
          </cell>
          <cell r="Z39">
            <v>64073.45</v>
          </cell>
          <cell r="AA39">
            <v>6856.2</v>
          </cell>
          <cell r="AB39">
            <v>8855.4</v>
          </cell>
          <cell r="AC39">
            <v>0</v>
          </cell>
          <cell r="AD39">
            <v>19593.009999999998</v>
          </cell>
          <cell r="AE39">
            <v>29555.1</v>
          </cell>
          <cell r="AF39">
            <v>2679.48</v>
          </cell>
          <cell r="AG39">
            <v>4935.8</v>
          </cell>
          <cell r="AH39">
            <v>3597.94</v>
          </cell>
          <cell r="AI39">
            <v>17521.080000000002</v>
          </cell>
          <cell r="AJ39">
            <v>23577.75</v>
          </cell>
          <cell r="AK39">
            <v>5500.43</v>
          </cell>
          <cell r="AL39">
            <v>48962.31</v>
          </cell>
          <cell r="AM39">
            <v>15808.06</v>
          </cell>
          <cell r="AN39">
            <v>0</v>
          </cell>
          <cell r="AO39">
            <v>17991.189999999999</v>
          </cell>
          <cell r="AP39">
            <v>5681</v>
          </cell>
          <cell r="AQ39">
            <v>230.56</v>
          </cell>
          <cell r="AR39">
            <v>93797.6</v>
          </cell>
          <cell r="AS39">
            <v>0</v>
          </cell>
          <cell r="AT39">
            <v>11240.97</v>
          </cell>
          <cell r="AU39">
            <v>20609.68</v>
          </cell>
          <cell r="AV39">
            <v>0</v>
          </cell>
          <cell r="AW39">
            <v>6940.33</v>
          </cell>
          <cell r="AX39">
            <v>0</v>
          </cell>
          <cell r="AY39">
            <v>0</v>
          </cell>
          <cell r="AZ39">
            <v>-7372.61</v>
          </cell>
          <cell r="BA39">
            <v>9705.2199999999993</v>
          </cell>
          <cell r="BC39">
            <v>1130762.6899999997</v>
          </cell>
          <cell r="BE39">
            <v>7262.73</v>
          </cell>
          <cell r="BF39">
            <v>0</v>
          </cell>
          <cell r="BG39">
            <v>0</v>
          </cell>
          <cell r="BH39">
            <v>0</v>
          </cell>
          <cell r="BI39">
            <v>0</v>
          </cell>
          <cell r="BJ39">
            <v>0</v>
          </cell>
          <cell r="BK39">
            <v>0</v>
          </cell>
          <cell r="BL39">
            <v>0</v>
          </cell>
          <cell r="BM39">
            <v>0</v>
          </cell>
          <cell r="BN39">
            <v>0</v>
          </cell>
          <cell r="BO39">
            <v>0</v>
          </cell>
          <cell r="BP39">
            <v>0</v>
          </cell>
          <cell r="BR39">
            <v>2332.6099999999997</v>
          </cell>
          <cell r="BT39">
            <v>2332.6099999999997</v>
          </cell>
          <cell r="BU39">
            <v>0</v>
          </cell>
          <cell r="BV39">
            <v>51294.92</v>
          </cell>
          <cell r="BX39">
            <v>1138025.42</v>
          </cell>
          <cell r="BY39">
            <v>1138025.42</v>
          </cell>
          <cell r="BZ39">
            <v>1130762.6899999997</v>
          </cell>
          <cell r="CB39">
            <v>7262.7300000002142</v>
          </cell>
          <cell r="CF39">
            <v>237770.74999999965</v>
          </cell>
          <cell r="CG39">
            <v>223556.32999999984</v>
          </cell>
          <cell r="CH39">
            <v>26175.13</v>
          </cell>
          <cell r="CI39">
            <v>33437.86</v>
          </cell>
          <cell r="CJ39">
            <v>237772.28881740128</v>
          </cell>
          <cell r="CK39">
            <v>1123811</v>
          </cell>
          <cell r="CL39">
            <v>0</v>
          </cell>
          <cell r="CM39">
            <v>-142025.49999999997</v>
          </cell>
          <cell r="CN39">
            <v>-7555</v>
          </cell>
          <cell r="CP39">
            <v>1275045.26</v>
          </cell>
          <cell r="CQ39">
            <v>0</v>
          </cell>
          <cell r="CS39">
            <v>0</v>
          </cell>
          <cell r="CT39">
            <v>8630</v>
          </cell>
          <cell r="CU39">
            <v>98222.5</v>
          </cell>
          <cell r="DA39">
            <v>159864.26</v>
          </cell>
          <cell r="DB39">
            <v>1275045.26</v>
          </cell>
          <cell r="DC39">
            <v>0</v>
          </cell>
          <cell r="DD39">
            <v>40733.339999999997</v>
          </cell>
          <cell r="DE39">
            <v>0</v>
          </cell>
          <cell r="DF39">
            <v>53105</v>
          </cell>
          <cell r="DG39">
            <v>98222.5</v>
          </cell>
          <cell r="DH39">
            <v>0</v>
          </cell>
          <cell r="DI39">
            <v>16024</v>
          </cell>
          <cell r="DJ39">
            <v>30796.67</v>
          </cell>
          <cell r="DK39">
            <v>30796.67</v>
          </cell>
          <cell r="DL39">
            <v>0</v>
          </cell>
          <cell r="DM39">
            <v>355.87</v>
          </cell>
          <cell r="DN39">
            <v>4115.5</v>
          </cell>
          <cell r="DO39">
            <v>0</v>
          </cell>
          <cell r="DP39">
            <v>0</v>
          </cell>
          <cell r="DQ39">
            <v>739</v>
          </cell>
          <cell r="DR39">
            <v>0</v>
          </cell>
          <cell r="DS39">
            <v>0</v>
          </cell>
          <cell r="DT39">
            <v>0</v>
          </cell>
          <cell r="DU39">
            <v>0</v>
          </cell>
          <cell r="DV39">
            <v>0</v>
          </cell>
          <cell r="DW39">
            <v>0</v>
          </cell>
          <cell r="DX39">
            <v>8630</v>
          </cell>
          <cell r="DY39">
            <v>98222.5</v>
          </cell>
          <cell r="DZ39">
            <v>230</v>
          </cell>
          <cell r="EA39" t="str">
            <v>EE230</v>
          </cell>
          <cell r="EC39">
            <v>9352076</v>
          </cell>
          <cell r="ED39">
            <v>935</v>
          </cell>
          <cell r="EE39">
            <v>2076</v>
          </cell>
          <cell r="EF39" t="str">
            <v>EE230</v>
          </cell>
          <cell r="EG39" t="str">
            <v>Fairfield Infant School</v>
          </cell>
          <cell r="EH39" t="str">
            <v>Supported by a federation</v>
          </cell>
          <cell r="EI39" t="str">
            <v>The Federation of Fairfield and Colneis</v>
          </cell>
          <cell r="EJ39" t="str">
            <v>Not applicable</v>
          </cell>
          <cell r="EK39" t="str">
            <v>Local authority maintained schools</v>
          </cell>
          <cell r="EL39" t="str">
            <v>Mr Mark Girling</v>
          </cell>
          <cell r="EM39" t="str">
            <v>Fairfieldoffice@fairfieldandcolneis.co.uk</v>
          </cell>
          <cell r="EN39" t="str">
            <v>01394283206</v>
          </cell>
          <cell r="EO39">
            <v>20212022</v>
          </cell>
          <cell r="EP39" t="str">
            <v>LEAS</v>
          </cell>
          <cell r="EQ39" t="str">
            <v>Y</v>
          </cell>
          <cell r="EX39" t="str">
            <v>299</v>
          </cell>
          <cell r="EY39">
            <v>237770.74999999965</v>
          </cell>
          <cell r="FA39">
            <v>26175.13</v>
          </cell>
          <cell r="FB39">
            <v>1275045.26</v>
          </cell>
          <cell r="FC39">
            <v>0</v>
          </cell>
          <cell r="FD39">
            <v>40733.339999999997</v>
          </cell>
          <cell r="FE39">
            <v>0</v>
          </cell>
          <cell r="FF39">
            <v>53105</v>
          </cell>
          <cell r="FG39">
            <v>0</v>
          </cell>
          <cell r="FH39">
            <v>16024</v>
          </cell>
          <cell r="FI39">
            <v>1384907.6</v>
          </cell>
          <cell r="FJ39">
            <v>0</v>
          </cell>
          <cell r="FK39">
            <v>30796.67</v>
          </cell>
          <cell r="FL39">
            <v>355.87</v>
          </cell>
          <cell r="FM39">
            <v>4115.5</v>
          </cell>
          <cell r="FN39">
            <v>0</v>
          </cell>
          <cell r="FO39">
            <v>0</v>
          </cell>
          <cell r="FP39">
            <v>739</v>
          </cell>
          <cell r="FQ39">
            <v>0</v>
          </cell>
          <cell r="FR39">
            <v>0</v>
          </cell>
          <cell r="FS39">
            <v>0</v>
          </cell>
          <cell r="FT39">
            <v>0</v>
          </cell>
          <cell r="FU39">
            <v>0</v>
          </cell>
          <cell r="FV39">
            <v>0</v>
          </cell>
          <cell r="FW39">
            <v>8630</v>
          </cell>
          <cell r="FX39">
            <v>98222.5</v>
          </cell>
          <cell r="FY39">
            <v>142859.53999999998</v>
          </cell>
          <cell r="FZ39">
            <v>606303.9</v>
          </cell>
          <cell r="GA39">
            <v>20296.03</v>
          </cell>
          <cell r="GB39">
            <v>411434.03</v>
          </cell>
          <cell r="GC39">
            <v>36945.35</v>
          </cell>
          <cell r="GD39">
            <v>56662.3</v>
          </cell>
          <cell r="GE39">
            <v>0</v>
          </cell>
          <cell r="GF39">
            <v>64073.45</v>
          </cell>
          <cell r="GG39">
            <v>6856.2</v>
          </cell>
          <cell r="GH39">
            <v>8855.4</v>
          </cell>
          <cell r="GI39">
            <v>0</v>
          </cell>
          <cell r="GJ39">
            <v>19593.009999999998</v>
          </cell>
          <cell r="GK39">
            <v>29555.1</v>
          </cell>
          <cell r="GL39">
            <v>2679.48</v>
          </cell>
          <cell r="GM39">
            <v>4935.8</v>
          </cell>
          <cell r="GN39">
            <v>3597.94</v>
          </cell>
          <cell r="GO39">
            <v>17521.080000000002</v>
          </cell>
          <cell r="GP39">
            <v>23577.75</v>
          </cell>
          <cell r="GQ39">
            <v>5500.43</v>
          </cell>
          <cell r="GR39">
            <v>51294.92</v>
          </cell>
          <cell r="GS39">
            <v>15808.06</v>
          </cell>
          <cell r="GT39">
            <v>0</v>
          </cell>
          <cell r="GU39">
            <v>17991.189999999999</v>
          </cell>
          <cell r="GV39">
            <v>5681</v>
          </cell>
          <cell r="GW39">
            <v>230.56</v>
          </cell>
          <cell r="GX39">
            <v>93797.6</v>
          </cell>
          <cell r="GY39">
            <v>0</v>
          </cell>
          <cell r="GZ39">
            <v>11240.97</v>
          </cell>
          <cell r="HA39">
            <v>20609.68</v>
          </cell>
          <cell r="HB39">
            <v>0</v>
          </cell>
          <cell r="HC39">
            <v>0</v>
          </cell>
          <cell r="HD39">
            <v>6940.33</v>
          </cell>
          <cell r="HE39">
            <v>0</v>
          </cell>
          <cell r="HF39">
            <v>0</v>
          </cell>
          <cell r="HG39">
            <v>1541981.56</v>
          </cell>
          <cell r="HI39">
            <v>-14214.419999999925</v>
          </cell>
          <cell r="HM39">
            <v>237770.74999999965</v>
          </cell>
          <cell r="HN39">
            <v>223556.32999999984</v>
          </cell>
          <cell r="HO39">
            <v>0</v>
          </cell>
          <cell r="HP39" t="str">
            <v>SURPLUS</v>
          </cell>
          <cell r="HQ39">
            <v>7262.73</v>
          </cell>
          <cell r="HR39">
            <v>0</v>
          </cell>
          <cell r="HV39">
            <v>0</v>
          </cell>
          <cell r="HW39">
            <v>0</v>
          </cell>
          <cell r="HX39">
            <v>0</v>
          </cell>
          <cell r="HY39">
            <v>121660</v>
          </cell>
          <cell r="HZ39">
            <v>101896.32999999984</v>
          </cell>
          <cell r="IA39">
            <v>33437.86</v>
          </cell>
        </row>
        <row r="40">
          <cell r="B40" t="str">
            <v>EE232</v>
          </cell>
          <cell r="C40">
            <v>-8165.62</v>
          </cell>
          <cell r="D40">
            <v>0</v>
          </cell>
          <cell r="E40">
            <v>-3300</v>
          </cell>
          <cell r="F40">
            <v>0</v>
          </cell>
          <cell r="G40">
            <v>-34620</v>
          </cell>
          <cell r="H40">
            <v>-46291.83</v>
          </cell>
          <cell r="I40">
            <v>-13000</v>
          </cell>
          <cell r="J40">
            <v>-10464.030000000001</v>
          </cell>
          <cell r="K40">
            <v>-14134.86</v>
          </cell>
          <cell r="L40">
            <v>-3444</v>
          </cell>
          <cell r="M40">
            <v>0</v>
          </cell>
          <cell r="N40">
            <v>-4601</v>
          </cell>
          <cell r="O40">
            <v>-1903.33</v>
          </cell>
          <cell r="P40">
            <v>0</v>
          </cell>
          <cell r="Q40">
            <v>0</v>
          </cell>
          <cell r="R40">
            <v>0</v>
          </cell>
          <cell r="S40">
            <v>0</v>
          </cell>
          <cell r="T40">
            <v>502616.59</v>
          </cell>
          <cell r="U40">
            <v>6578.62</v>
          </cell>
          <cell r="V40">
            <v>126311.49</v>
          </cell>
          <cell r="W40">
            <v>0</v>
          </cell>
          <cell r="X40">
            <v>53835.32</v>
          </cell>
          <cell r="Y40">
            <v>0</v>
          </cell>
          <cell r="Z40">
            <v>19242.13</v>
          </cell>
          <cell r="AA40">
            <v>4222.24</v>
          </cell>
          <cell r="AB40">
            <v>4015.65</v>
          </cell>
          <cell r="AC40">
            <v>0</v>
          </cell>
          <cell r="AD40">
            <v>6540.17</v>
          </cell>
          <cell r="AE40">
            <v>6253</v>
          </cell>
          <cell r="AF40">
            <v>5632.68</v>
          </cell>
          <cell r="AG40">
            <v>24021.55</v>
          </cell>
          <cell r="AH40">
            <v>3279.1</v>
          </cell>
          <cell r="AI40">
            <v>13830.57</v>
          </cell>
          <cell r="AJ40">
            <v>19585.75</v>
          </cell>
          <cell r="AK40">
            <v>4030.79</v>
          </cell>
          <cell r="AL40">
            <v>22338.66</v>
          </cell>
          <cell r="AM40">
            <v>13758.15</v>
          </cell>
          <cell r="AN40">
            <v>0</v>
          </cell>
          <cell r="AO40">
            <v>9777.51</v>
          </cell>
          <cell r="AP40">
            <v>3819</v>
          </cell>
          <cell r="AQ40">
            <v>7294.6</v>
          </cell>
          <cell r="AR40">
            <v>37605.82</v>
          </cell>
          <cell r="AS40">
            <v>0</v>
          </cell>
          <cell r="AT40">
            <v>28376.240000000002</v>
          </cell>
          <cell r="AU40">
            <v>16223.29</v>
          </cell>
          <cell r="AV40">
            <v>0</v>
          </cell>
          <cell r="AW40">
            <v>3691.07</v>
          </cell>
          <cell r="AX40">
            <v>0</v>
          </cell>
          <cell r="AY40">
            <v>0</v>
          </cell>
          <cell r="AZ40">
            <v>-340.73</v>
          </cell>
          <cell r="BA40">
            <v>641.49</v>
          </cell>
          <cell r="BC40">
            <v>796972.33000000007</v>
          </cell>
          <cell r="BE40">
            <v>6283.75</v>
          </cell>
          <cell r="BF40">
            <v>0</v>
          </cell>
          <cell r="BG40">
            <v>0</v>
          </cell>
          <cell r="BH40">
            <v>0</v>
          </cell>
          <cell r="BI40">
            <v>0</v>
          </cell>
          <cell r="BJ40">
            <v>0</v>
          </cell>
          <cell r="BK40">
            <v>0</v>
          </cell>
          <cell r="BL40">
            <v>0</v>
          </cell>
          <cell r="BM40">
            <v>0</v>
          </cell>
          <cell r="BN40">
            <v>0</v>
          </cell>
          <cell r="BO40">
            <v>0</v>
          </cell>
          <cell r="BP40">
            <v>0</v>
          </cell>
          <cell r="BR40">
            <v>300.76</v>
          </cell>
          <cell r="BT40">
            <v>300.76</v>
          </cell>
          <cell r="BU40">
            <v>-4601</v>
          </cell>
          <cell r="BV40">
            <v>22639.42</v>
          </cell>
          <cell r="BX40">
            <v>803256.08000000019</v>
          </cell>
          <cell r="BY40">
            <v>803256.08000000019</v>
          </cell>
          <cell r="BZ40">
            <v>796972.33000000007</v>
          </cell>
          <cell r="CB40">
            <v>6283.7500000001164</v>
          </cell>
          <cell r="CF40">
            <v>268664.46000000031</v>
          </cell>
          <cell r="CG40">
            <v>332026.38000000035</v>
          </cell>
          <cell r="CH40">
            <v>12241.75</v>
          </cell>
          <cell r="CI40">
            <v>18525.5</v>
          </cell>
          <cell r="CJ40">
            <v>268666.32678901858</v>
          </cell>
          <cell r="CK40">
            <v>866618</v>
          </cell>
          <cell r="CL40">
            <v>0</v>
          </cell>
          <cell r="CM40">
            <v>0</v>
          </cell>
          <cell r="CN40">
            <v>0</v>
          </cell>
          <cell r="CP40">
            <v>868153.62</v>
          </cell>
          <cell r="CQ40">
            <v>315</v>
          </cell>
          <cell r="CS40">
            <v>0</v>
          </cell>
          <cell r="CT40">
            <v>6630</v>
          </cell>
          <cell r="CU40">
            <v>45976.83</v>
          </cell>
          <cell r="DA40">
            <v>8165.62</v>
          </cell>
          <cell r="DB40">
            <v>868153.62</v>
          </cell>
          <cell r="DC40">
            <v>0</v>
          </cell>
          <cell r="DD40">
            <v>3300</v>
          </cell>
          <cell r="DE40">
            <v>0</v>
          </cell>
          <cell r="DF40">
            <v>34620</v>
          </cell>
          <cell r="DG40">
            <v>46291.83</v>
          </cell>
          <cell r="DH40">
            <v>315</v>
          </cell>
          <cell r="DI40">
            <v>13000</v>
          </cell>
          <cell r="DJ40">
            <v>10464.030000000001</v>
          </cell>
          <cell r="DK40">
            <v>10207.030000000001</v>
          </cell>
          <cell r="DL40">
            <v>257</v>
          </cell>
          <cell r="DM40">
            <v>14134.86</v>
          </cell>
          <cell r="DN40">
            <v>3444</v>
          </cell>
          <cell r="DO40">
            <v>0</v>
          </cell>
          <cell r="DP40">
            <v>4601</v>
          </cell>
          <cell r="DQ40">
            <v>1903.33</v>
          </cell>
          <cell r="DR40">
            <v>0</v>
          </cell>
          <cell r="DS40">
            <v>0</v>
          </cell>
          <cell r="DT40">
            <v>0</v>
          </cell>
          <cell r="DU40">
            <v>0</v>
          </cell>
          <cell r="DV40">
            <v>0</v>
          </cell>
          <cell r="DW40">
            <v>0</v>
          </cell>
          <cell r="DX40">
            <v>6630</v>
          </cell>
          <cell r="DY40">
            <v>45976.83</v>
          </cell>
          <cell r="DZ40">
            <v>232</v>
          </cell>
          <cell r="EA40" t="str">
            <v>EE232</v>
          </cell>
          <cell r="EC40">
            <v>9352134</v>
          </cell>
          <cell r="ED40">
            <v>935</v>
          </cell>
          <cell r="EE40">
            <v>2134</v>
          </cell>
          <cell r="EF40" t="str">
            <v>EE232</v>
          </cell>
          <cell r="EG40" t="str">
            <v>Kingsfleet Primary School</v>
          </cell>
          <cell r="EH40" t="str">
            <v>Not under a federation</v>
          </cell>
          <cell r="EI40" t="str">
            <v/>
          </cell>
          <cell r="EJ40" t="str">
            <v>Not applicable</v>
          </cell>
          <cell r="EK40" t="str">
            <v>Local authority maintained schools</v>
          </cell>
          <cell r="EL40" t="str">
            <v>Mrs Kyrsty Beattie</v>
          </cell>
          <cell r="EM40" t="str">
            <v>admin@kingsfleet.suffolk.sch.uk</v>
          </cell>
          <cell r="EN40" t="str">
            <v>01394277897</v>
          </cell>
          <cell r="EO40">
            <v>20212022</v>
          </cell>
          <cell r="EP40" t="str">
            <v>LEAS</v>
          </cell>
          <cell r="EQ40" t="str">
            <v>Y</v>
          </cell>
          <cell r="EX40" t="str">
            <v>201</v>
          </cell>
          <cell r="EY40">
            <v>268664.46000000031</v>
          </cell>
          <cell r="FA40">
            <v>12241.75</v>
          </cell>
          <cell r="FB40">
            <v>868153.62</v>
          </cell>
          <cell r="FC40">
            <v>0</v>
          </cell>
          <cell r="FD40">
            <v>3300</v>
          </cell>
          <cell r="FE40">
            <v>0</v>
          </cell>
          <cell r="FF40">
            <v>34620</v>
          </cell>
          <cell r="FG40">
            <v>315</v>
          </cell>
          <cell r="FH40">
            <v>13000</v>
          </cell>
          <cell r="FI40">
            <v>919388.62</v>
          </cell>
          <cell r="FJ40">
            <v>257</v>
          </cell>
          <cell r="FK40">
            <v>10207.030000000001</v>
          </cell>
          <cell r="FL40">
            <v>14134.86</v>
          </cell>
          <cell r="FM40">
            <v>3444</v>
          </cell>
          <cell r="FN40">
            <v>0</v>
          </cell>
          <cell r="FO40">
            <v>4601</v>
          </cell>
          <cell r="FP40">
            <v>1903.33</v>
          </cell>
          <cell r="FQ40">
            <v>0</v>
          </cell>
          <cell r="FR40">
            <v>0</v>
          </cell>
          <cell r="FS40">
            <v>0</v>
          </cell>
          <cell r="FT40">
            <v>0</v>
          </cell>
          <cell r="FU40">
            <v>0</v>
          </cell>
          <cell r="FV40">
            <v>0</v>
          </cell>
          <cell r="FW40">
            <v>6630</v>
          </cell>
          <cell r="FX40">
            <v>45976.83</v>
          </cell>
          <cell r="FY40">
            <v>87154.05</v>
          </cell>
          <cell r="FZ40">
            <v>502616.59</v>
          </cell>
          <cell r="GA40">
            <v>6578.62</v>
          </cell>
          <cell r="GB40">
            <v>126311.49</v>
          </cell>
          <cell r="GC40">
            <v>0</v>
          </cell>
          <cell r="GD40">
            <v>53835.32</v>
          </cell>
          <cell r="GE40">
            <v>0</v>
          </cell>
          <cell r="GF40">
            <v>19242.13</v>
          </cell>
          <cell r="GG40">
            <v>4222.24</v>
          </cell>
          <cell r="GH40">
            <v>4015.65</v>
          </cell>
          <cell r="GI40">
            <v>0</v>
          </cell>
          <cell r="GJ40">
            <v>6540.17</v>
          </cell>
          <cell r="GK40">
            <v>6253</v>
          </cell>
          <cell r="GL40">
            <v>5632.68</v>
          </cell>
          <cell r="GM40">
            <v>24021.55</v>
          </cell>
          <cell r="GN40">
            <v>3279.1</v>
          </cell>
          <cell r="GO40">
            <v>13830.57</v>
          </cell>
          <cell r="GP40">
            <v>19585.75</v>
          </cell>
          <cell r="GQ40">
            <v>4030.79</v>
          </cell>
          <cell r="GR40">
            <v>22639.42</v>
          </cell>
          <cell r="GS40">
            <v>13758.15</v>
          </cell>
          <cell r="GT40">
            <v>0</v>
          </cell>
          <cell r="GU40">
            <v>9777.51</v>
          </cell>
          <cell r="GV40">
            <v>3819</v>
          </cell>
          <cell r="GW40">
            <v>7294.6</v>
          </cell>
          <cell r="GX40">
            <v>37605.82</v>
          </cell>
          <cell r="GY40">
            <v>0</v>
          </cell>
          <cell r="GZ40">
            <v>28376.240000000002</v>
          </cell>
          <cell r="HA40">
            <v>16223.29</v>
          </cell>
          <cell r="HB40">
            <v>0</v>
          </cell>
          <cell r="HC40">
            <v>0</v>
          </cell>
          <cell r="HD40">
            <v>3691.07</v>
          </cell>
          <cell r="HE40">
            <v>0</v>
          </cell>
          <cell r="HF40">
            <v>0</v>
          </cell>
          <cell r="HG40">
            <v>943180.75000000012</v>
          </cell>
          <cell r="HI40">
            <v>63361.919999999925</v>
          </cell>
          <cell r="HM40">
            <v>268664.46000000031</v>
          </cell>
          <cell r="HN40">
            <v>332026.38000000035</v>
          </cell>
          <cell r="HO40">
            <v>0</v>
          </cell>
          <cell r="HP40" t="str">
            <v>SURPLUS</v>
          </cell>
          <cell r="HQ40">
            <v>6283.75</v>
          </cell>
          <cell r="HR40">
            <v>0</v>
          </cell>
          <cell r="HV40">
            <v>0</v>
          </cell>
          <cell r="HW40">
            <v>0</v>
          </cell>
          <cell r="HX40">
            <v>0</v>
          </cell>
          <cell r="HZ40">
            <v>332026.38000000035</v>
          </cell>
          <cell r="IA40">
            <v>18525.5</v>
          </cell>
        </row>
        <row r="41">
          <cell r="B41" t="str">
            <v>EE237</v>
          </cell>
          <cell r="C41">
            <v>-7295.62</v>
          </cell>
          <cell r="D41">
            <v>0</v>
          </cell>
          <cell r="E41">
            <v>-11533.33</v>
          </cell>
          <cell r="F41">
            <v>0</v>
          </cell>
          <cell r="G41">
            <v>-41517.5</v>
          </cell>
          <cell r="H41">
            <v>-45879</v>
          </cell>
          <cell r="I41">
            <v>-1412.5</v>
          </cell>
          <cell r="J41">
            <v>-16683.12</v>
          </cell>
          <cell r="K41">
            <v>-15390.64</v>
          </cell>
          <cell r="L41">
            <v>-8766</v>
          </cell>
          <cell r="M41">
            <v>-1044</v>
          </cell>
          <cell r="N41">
            <v>-1362.2</v>
          </cell>
          <cell r="O41">
            <v>-4755.3</v>
          </cell>
          <cell r="P41">
            <v>0</v>
          </cell>
          <cell r="Q41">
            <v>0</v>
          </cell>
          <cell r="R41">
            <v>0</v>
          </cell>
          <cell r="S41">
            <v>0</v>
          </cell>
          <cell r="T41">
            <v>442302.1</v>
          </cell>
          <cell r="U41">
            <v>2606.4499999999998</v>
          </cell>
          <cell r="V41">
            <v>115196.74</v>
          </cell>
          <cell r="W41">
            <v>2804.63</v>
          </cell>
          <cell r="X41">
            <v>54772.11</v>
          </cell>
          <cell r="Y41">
            <v>0</v>
          </cell>
          <cell r="Z41">
            <v>24385.19</v>
          </cell>
          <cell r="AA41">
            <v>7503.41</v>
          </cell>
          <cell r="AB41">
            <v>3501.82</v>
          </cell>
          <cell r="AC41">
            <v>2514.25</v>
          </cell>
          <cell r="AD41">
            <v>0</v>
          </cell>
          <cell r="AE41">
            <v>16743.28</v>
          </cell>
          <cell r="AF41">
            <v>4787.6400000000003</v>
          </cell>
          <cell r="AG41">
            <v>18536.34</v>
          </cell>
          <cell r="AH41">
            <v>2484.67</v>
          </cell>
          <cell r="AI41">
            <v>10130.26</v>
          </cell>
          <cell r="AJ41">
            <v>20833.25</v>
          </cell>
          <cell r="AK41">
            <v>6360.85</v>
          </cell>
          <cell r="AL41">
            <v>18996.22</v>
          </cell>
          <cell r="AM41">
            <v>9180.76</v>
          </cell>
          <cell r="AN41">
            <v>0</v>
          </cell>
          <cell r="AO41">
            <v>13820.38</v>
          </cell>
          <cell r="AP41">
            <v>3249</v>
          </cell>
          <cell r="AQ41">
            <v>4992.07</v>
          </cell>
          <cell r="AR41">
            <v>41229.39</v>
          </cell>
          <cell r="AS41">
            <v>9492</v>
          </cell>
          <cell r="AT41">
            <v>9930.7999999999993</v>
          </cell>
          <cell r="AU41">
            <v>18088.16</v>
          </cell>
          <cell r="AV41">
            <v>0</v>
          </cell>
          <cell r="AW41">
            <v>1872.52</v>
          </cell>
          <cell r="AX41">
            <v>0</v>
          </cell>
          <cell r="AY41">
            <v>0</v>
          </cell>
          <cell r="AZ41">
            <v>-3464.3</v>
          </cell>
          <cell r="BA41">
            <v>3316.07</v>
          </cell>
          <cell r="BC41">
            <v>711647.0499999997</v>
          </cell>
          <cell r="BE41">
            <v>5901.25</v>
          </cell>
          <cell r="BF41">
            <v>0</v>
          </cell>
          <cell r="BG41">
            <v>1037</v>
          </cell>
          <cell r="BH41">
            <v>0</v>
          </cell>
          <cell r="BI41">
            <v>1037</v>
          </cell>
          <cell r="BJ41">
            <v>2176.4499999999998</v>
          </cell>
          <cell r="BK41">
            <v>0</v>
          </cell>
          <cell r="BL41">
            <v>2176.4499999999998</v>
          </cell>
          <cell r="BM41">
            <v>3808</v>
          </cell>
          <cell r="BN41">
            <v>0</v>
          </cell>
          <cell r="BO41">
            <v>3808</v>
          </cell>
          <cell r="BP41">
            <v>7021.45</v>
          </cell>
          <cell r="BR41">
            <v>-148.23000000000002</v>
          </cell>
          <cell r="BS41">
            <v>-148.23000000000002</v>
          </cell>
          <cell r="BU41">
            <v>-1510.43</v>
          </cell>
          <cell r="BV41">
            <v>18996.22</v>
          </cell>
          <cell r="BX41">
            <v>710526.85</v>
          </cell>
          <cell r="BY41">
            <v>717548.29999999993</v>
          </cell>
          <cell r="BZ41">
            <v>711647.0499999997</v>
          </cell>
          <cell r="CB41">
            <v>5901.2500000002328</v>
          </cell>
          <cell r="CF41">
            <v>76386.529999999329</v>
          </cell>
          <cell r="CG41">
            <v>105234.6799999997</v>
          </cell>
          <cell r="CH41">
            <v>1788.76</v>
          </cell>
          <cell r="CI41">
            <v>668.56000000000017</v>
          </cell>
          <cell r="CJ41">
            <v>76381.843637153972</v>
          </cell>
          <cell r="CK41">
            <v>739375</v>
          </cell>
          <cell r="CL41">
            <v>0</v>
          </cell>
          <cell r="CM41">
            <v>0</v>
          </cell>
          <cell r="CN41">
            <v>0</v>
          </cell>
          <cell r="CP41">
            <v>740910.62</v>
          </cell>
          <cell r="CQ41">
            <v>0</v>
          </cell>
          <cell r="CS41">
            <v>563</v>
          </cell>
          <cell r="CT41">
            <v>5760</v>
          </cell>
          <cell r="CU41">
            <v>45316</v>
          </cell>
          <cell r="DA41">
            <v>7295.62</v>
          </cell>
          <cell r="DB41">
            <v>740910.62</v>
          </cell>
          <cell r="DC41">
            <v>0</v>
          </cell>
          <cell r="DD41">
            <v>11533.33</v>
          </cell>
          <cell r="DE41">
            <v>0</v>
          </cell>
          <cell r="DF41">
            <v>41517.5</v>
          </cell>
          <cell r="DG41">
            <v>45879</v>
          </cell>
          <cell r="DH41">
            <v>0</v>
          </cell>
          <cell r="DI41">
            <v>1412.5</v>
          </cell>
          <cell r="DJ41">
            <v>16683.12</v>
          </cell>
          <cell r="DK41">
            <v>16508.12</v>
          </cell>
          <cell r="DL41">
            <v>175</v>
          </cell>
          <cell r="DM41">
            <v>15390.64</v>
          </cell>
          <cell r="DN41">
            <v>8766</v>
          </cell>
          <cell r="DO41">
            <v>1044</v>
          </cell>
          <cell r="DP41">
            <v>1510.43</v>
          </cell>
          <cell r="DQ41">
            <v>4755.3</v>
          </cell>
          <cell r="DR41">
            <v>0</v>
          </cell>
          <cell r="DS41">
            <v>0</v>
          </cell>
          <cell r="DT41">
            <v>0</v>
          </cell>
          <cell r="DU41">
            <v>0</v>
          </cell>
          <cell r="DV41">
            <v>0</v>
          </cell>
          <cell r="DW41">
            <v>563</v>
          </cell>
          <cell r="DX41">
            <v>5760</v>
          </cell>
          <cell r="DY41">
            <v>45316</v>
          </cell>
          <cell r="DZ41">
            <v>237</v>
          </cell>
          <cell r="EA41" t="str">
            <v>EE237</v>
          </cell>
          <cell r="EC41">
            <v>9352079</v>
          </cell>
          <cell r="ED41">
            <v>935</v>
          </cell>
          <cell r="EE41">
            <v>2079</v>
          </cell>
          <cell r="EF41" t="str">
            <v>EE237</v>
          </cell>
          <cell r="EG41" t="str">
            <v>Grundisburgh Primary School</v>
          </cell>
          <cell r="EH41" t="str">
            <v>Not under a federation</v>
          </cell>
          <cell r="EI41" t="str">
            <v/>
          </cell>
          <cell r="EJ41" t="str">
            <v>Not applicable</v>
          </cell>
          <cell r="EK41" t="str">
            <v>Local authority maintained schools</v>
          </cell>
          <cell r="EL41" t="str">
            <v>Mrs Sue Marks</v>
          </cell>
          <cell r="EM41" t="str">
            <v xml:space="preserve">admin@grundisburgh.suffolk.sch.uk </v>
          </cell>
          <cell r="EN41" t="str">
            <v>01473735281</v>
          </cell>
          <cell r="EO41">
            <v>20212022</v>
          </cell>
          <cell r="EP41" t="str">
            <v>LEAS</v>
          </cell>
          <cell r="EQ41" t="str">
            <v>Y</v>
          </cell>
          <cell r="EX41" t="str">
            <v>171</v>
          </cell>
          <cell r="EY41">
            <v>76386.529999999329</v>
          </cell>
          <cell r="FA41">
            <v>1788.76</v>
          </cell>
          <cell r="FB41">
            <v>740910.62</v>
          </cell>
          <cell r="FC41">
            <v>0</v>
          </cell>
          <cell r="FD41">
            <v>11533.33</v>
          </cell>
          <cell r="FE41">
            <v>0</v>
          </cell>
          <cell r="FF41">
            <v>41517.5</v>
          </cell>
          <cell r="FG41">
            <v>0</v>
          </cell>
          <cell r="FH41">
            <v>1412.5</v>
          </cell>
          <cell r="FI41">
            <v>795373.95</v>
          </cell>
          <cell r="FJ41">
            <v>175</v>
          </cell>
          <cell r="FK41">
            <v>16508.12</v>
          </cell>
          <cell r="FL41">
            <v>15390.64</v>
          </cell>
          <cell r="FM41">
            <v>8766</v>
          </cell>
          <cell r="FN41">
            <v>1044</v>
          </cell>
          <cell r="FO41">
            <v>1510.43</v>
          </cell>
          <cell r="FP41">
            <v>4755.3</v>
          </cell>
          <cell r="FQ41">
            <v>0</v>
          </cell>
          <cell r="FR41">
            <v>0</v>
          </cell>
          <cell r="FS41">
            <v>0</v>
          </cell>
          <cell r="FT41">
            <v>0</v>
          </cell>
          <cell r="FU41">
            <v>0</v>
          </cell>
          <cell r="FV41">
            <v>563</v>
          </cell>
          <cell r="FW41">
            <v>5760</v>
          </cell>
          <cell r="FX41">
            <v>45316</v>
          </cell>
          <cell r="FY41">
            <v>99788.489999999991</v>
          </cell>
          <cell r="FZ41">
            <v>442302.1</v>
          </cell>
          <cell r="GA41">
            <v>2606.4499999999998</v>
          </cell>
          <cell r="GB41">
            <v>115196.74</v>
          </cell>
          <cell r="GC41">
            <v>2804.63</v>
          </cell>
          <cell r="GD41">
            <v>54772.11</v>
          </cell>
          <cell r="GE41">
            <v>0</v>
          </cell>
          <cell r="GF41">
            <v>24385.19</v>
          </cell>
          <cell r="GG41">
            <v>7503.41</v>
          </cell>
          <cell r="GH41">
            <v>3501.82</v>
          </cell>
          <cell r="GI41">
            <v>2514.25</v>
          </cell>
          <cell r="GJ41">
            <v>0</v>
          </cell>
          <cell r="GK41">
            <v>16743.28</v>
          </cell>
          <cell r="GL41">
            <v>4787.6400000000003</v>
          </cell>
          <cell r="GM41">
            <v>18536.34</v>
          </cell>
          <cell r="GN41">
            <v>2484.67</v>
          </cell>
          <cell r="GO41">
            <v>10130.26</v>
          </cell>
          <cell r="GP41">
            <v>20833.25</v>
          </cell>
          <cell r="GQ41">
            <v>6360.85</v>
          </cell>
          <cell r="GR41">
            <v>18996.22</v>
          </cell>
          <cell r="GS41">
            <v>9180.76</v>
          </cell>
          <cell r="GT41">
            <v>0</v>
          </cell>
          <cell r="GU41">
            <v>13820.38</v>
          </cell>
          <cell r="GV41">
            <v>3249</v>
          </cell>
          <cell r="GW41">
            <v>4992.07</v>
          </cell>
          <cell r="GX41">
            <v>41229.39</v>
          </cell>
          <cell r="GY41">
            <v>9492</v>
          </cell>
          <cell r="GZ41">
            <v>9930.7999999999993</v>
          </cell>
          <cell r="HA41">
            <v>18088.16</v>
          </cell>
          <cell r="HB41">
            <v>0</v>
          </cell>
          <cell r="HC41">
            <v>0</v>
          </cell>
          <cell r="HD41">
            <v>1872.52</v>
          </cell>
          <cell r="HE41">
            <v>0</v>
          </cell>
          <cell r="HF41">
            <v>0</v>
          </cell>
          <cell r="HG41">
            <v>866314.29</v>
          </cell>
          <cell r="HI41">
            <v>28848.149999999907</v>
          </cell>
          <cell r="HM41">
            <v>76386.529999999329</v>
          </cell>
          <cell r="HN41">
            <v>105234.6799999997</v>
          </cell>
          <cell r="HO41">
            <v>-4.6566128730773926E-10</v>
          </cell>
          <cell r="HP41" t="str">
            <v>SURPLUS</v>
          </cell>
          <cell r="HQ41">
            <v>5901.25</v>
          </cell>
          <cell r="HR41">
            <v>0</v>
          </cell>
          <cell r="HV41">
            <v>1037</v>
          </cell>
          <cell r="HW41">
            <v>2176.4499999999998</v>
          </cell>
          <cell r="HX41">
            <v>3808</v>
          </cell>
          <cell r="HZ41">
            <v>105234.6799999997</v>
          </cell>
          <cell r="IA41">
            <v>668.56000000000017</v>
          </cell>
        </row>
        <row r="42">
          <cell r="B42" t="str">
            <v>EE238</v>
          </cell>
          <cell r="C42">
            <v>-49452.51</v>
          </cell>
          <cell r="D42">
            <v>0</v>
          </cell>
          <cell r="E42">
            <v>-28834</v>
          </cell>
          <cell r="F42">
            <v>0</v>
          </cell>
          <cell r="G42">
            <v>-49475</v>
          </cell>
          <cell r="H42">
            <v>-39467.33</v>
          </cell>
          <cell r="I42">
            <v>-12756.08</v>
          </cell>
          <cell r="J42">
            <v>-5529.89</v>
          </cell>
          <cell r="K42">
            <v>-5865.44</v>
          </cell>
          <cell r="L42">
            <v>0</v>
          </cell>
          <cell r="M42">
            <v>-2609</v>
          </cell>
          <cell r="N42">
            <v>-669.58</v>
          </cell>
          <cell r="O42">
            <v>-5343.96</v>
          </cell>
          <cell r="P42">
            <v>0</v>
          </cell>
          <cell r="Q42">
            <v>0</v>
          </cell>
          <cell r="R42">
            <v>0</v>
          </cell>
          <cell r="S42">
            <v>0</v>
          </cell>
          <cell r="T42">
            <v>328137.7</v>
          </cell>
          <cell r="U42">
            <v>0</v>
          </cell>
          <cell r="V42">
            <v>80827.28</v>
          </cell>
          <cell r="W42">
            <v>20213.7</v>
          </cell>
          <cell r="X42">
            <v>28393.7</v>
          </cell>
          <cell r="Y42">
            <v>0</v>
          </cell>
          <cell r="Z42">
            <v>4743.74</v>
          </cell>
          <cell r="AA42">
            <v>4194.7700000000004</v>
          </cell>
          <cell r="AB42">
            <v>4242.76</v>
          </cell>
          <cell r="AC42">
            <v>909.75</v>
          </cell>
          <cell r="AD42">
            <v>866.25</v>
          </cell>
          <cell r="AE42">
            <v>13714.23</v>
          </cell>
          <cell r="AF42">
            <v>4175.84</v>
          </cell>
          <cell r="AG42">
            <v>0</v>
          </cell>
          <cell r="AH42">
            <v>1741.77</v>
          </cell>
          <cell r="AI42">
            <v>10287.58</v>
          </cell>
          <cell r="AJ42">
            <v>23702.5</v>
          </cell>
          <cell r="AK42">
            <v>4394.63</v>
          </cell>
          <cell r="AL42">
            <v>23866.85</v>
          </cell>
          <cell r="AM42">
            <v>1583.88</v>
          </cell>
          <cell r="AN42">
            <v>0</v>
          </cell>
          <cell r="AO42">
            <v>10903.98</v>
          </cell>
          <cell r="AP42">
            <v>1900</v>
          </cell>
          <cell r="AQ42">
            <v>740</v>
          </cell>
          <cell r="AR42">
            <v>24091.15</v>
          </cell>
          <cell r="AS42">
            <v>0</v>
          </cell>
          <cell r="AT42">
            <v>14758.74</v>
          </cell>
          <cell r="AU42">
            <v>13100.59</v>
          </cell>
          <cell r="AV42">
            <v>0</v>
          </cell>
          <cell r="AW42">
            <v>23242.45</v>
          </cell>
          <cell r="AX42">
            <v>0</v>
          </cell>
          <cell r="AY42">
            <v>0</v>
          </cell>
          <cell r="AZ42">
            <v>0</v>
          </cell>
          <cell r="BA42">
            <v>0</v>
          </cell>
          <cell r="BC42">
            <v>442961.80000000022</v>
          </cell>
          <cell r="BE42">
            <v>5109.25</v>
          </cell>
          <cell r="BF42">
            <v>0</v>
          </cell>
          <cell r="BG42">
            <v>0</v>
          </cell>
          <cell r="BH42">
            <v>0</v>
          </cell>
          <cell r="BI42">
            <v>0</v>
          </cell>
          <cell r="BJ42">
            <v>1845</v>
          </cell>
          <cell r="BK42">
            <v>0</v>
          </cell>
          <cell r="BL42">
            <v>1845</v>
          </cell>
          <cell r="BM42">
            <v>1495</v>
          </cell>
          <cell r="BN42">
            <v>0</v>
          </cell>
          <cell r="BO42">
            <v>1495</v>
          </cell>
          <cell r="BP42">
            <v>3340</v>
          </cell>
          <cell r="BR42">
            <v>0</v>
          </cell>
          <cell r="BS42">
            <v>0</v>
          </cell>
          <cell r="BT42">
            <v>0</v>
          </cell>
          <cell r="BU42">
            <v>-669.58</v>
          </cell>
          <cell r="BV42">
            <v>23866.85</v>
          </cell>
          <cell r="BX42">
            <v>444731.05000000005</v>
          </cell>
          <cell r="BY42">
            <v>448071.05000000005</v>
          </cell>
          <cell r="BZ42">
            <v>442961.80000000022</v>
          </cell>
          <cell r="CB42">
            <v>5109.2499999998254</v>
          </cell>
          <cell r="CF42">
            <v>99246.929999999818</v>
          </cell>
          <cell r="CG42">
            <v>161255.8799999996</v>
          </cell>
          <cell r="CH42">
            <v>2003.68</v>
          </cell>
          <cell r="CI42">
            <v>3772.9300000000003</v>
          </cell>
          <cell r="CJ42">
            <v>99243.307315309125</v>
          </cell>
          <cell r="CK42">
            <v>506740</v>
          </cell>
          <cell r="CL42">
            <v>0</v>
          </cell>
          <cell r="CM42">
            <v>-41022.89</v>
          </cell>
          <cell r="CN42">
            <v>-2340</v>
          </cell>
          <cell r="CP42">
            <v>552838.51</v>
          </cell>
          <cell r="CQ42">
            <v>1115</v>
          </cell>
          <cell r="CS42">
            <v>2000</v>
          </cell>
          <cell r="CT42">
            <v>3330</v>
          </cell>
          <cell r="CU42">
            <v>36376.33</v>
          </cell>
          <cell r="DA42">
            <v>49452.51</v>
          </cell>
          <cell r="DB42">
            <v>552838.51</v>
          </cell>
          <cell r="DC42">
            <v>0</v>
          </cell>
          <cell r="DD42">
            <v>28834</v>
          </cell>
          <cell r="DE42">
            <v>0</v>
          </cell>
          <cell r="DF42">
            <v>49475</v>
          </cell>
          <cell r="DG42">
            <v>39467.33</v>
          </cell>
          <cell r="DH42">
            <v>1115</v>
          </cell>
          <cell r="DI42">
            <v>12756.08</v>
          </cell>
          <cell r="DJ42">
            <v>5529.89</v>
          </cell>
          <cell r="DK42">
            <v>4930.8900000000003</v>
          </cell>
          <cell r="DL42">
            <v>599</v>
          </cell>
          <cell r="DM42">
            <v>5865.44</v>
          </cell>
          <cell r="DN42">
            <v>0</v>
          </cell>
          <cell r="DO42">
            <v>2609</v>
          </cell>
          <cell r="DP42">
            <v>669.58</v>
          </cell>
          <cell r="DQ42">
            <v>5343.96</v>
          </cell>
          <cell r="DR42">
            <v>0</v>
          </cell>
          <cell r="DS42">
            <v>0</v>
          </cell>
          <cell r="DT42">
            <v>0</v>
          </cell>
          <cell r="DU42">
            <v>0</v>
          </cell>
          <cell r="DV42">
            <v>0</v>
          </cell>
          <cell r="DW42">
            <v>2000</v>
          </cell>
          <cell r="DX42">
            <v>3330</v>
          </cell>
          <cell r="DY42">
            <v>36376.33</v>
          </cell>
          <cell r="DZ42">
            <v>238</v>
          </cell>
          <cell r="EA42" t="str">
            <v>EE238</v>
          </cell>
          <cell r="EC42">
            <v>9352931</v>
          </cell>
          <cell r="ED42">
            <v>935</v>
          </cell>
          <cell r="EE42">
            <v>2931</v>
          </cell>
          <cell r="EF42" t="str">
            <v>EE238</v>
          </cell>
          <cell r="EG42" t="str">
            <v>Beaumont Community Primary School</v>
          </cell>
          <cell r="EH42" t="str">
            <v>Not under a federation</v>
          </cell>
          <cell r="EI42" t="str">
            <v/>
          </cell>
          <cell r="EJ42" t="str">
            <v>Not applicable</v>
          </cell>
          <cell r="EK42" t="str">
            <v>Local authority maintained schools</v>
          </cell>
          <cell r="EL42" t="str">
            <v>Mrs Mayleen Atima</v>
          </cell>
          <cell r="EM42" t="str">
            <v>beaumontcpschool@hotmail.com</v>
          </cell>
          <cell r="EN42" t="str">
            <v>01473825120</v>
          </cell>
          <cell r="EO42">
            <v>20212022</v>
          </cell>
          <cell r="EP42" t="str">
            <v>LEAS</v>
          </cell>
          <cell r="EQ42" t="str">
            <v>Y</v>
          </cell>
          <cell r="EX42" t="str">
            <v>118</v>
          </cell>
          <cell r="EY42">
            <v>99246.929999999818</v>
          </cell>
          <cell r="FA42">
            <v>2003.68</v>
          </cell>
          <cell r="FB42">
            <v>552838.51</v>
          </cell>
          <cell r="FC42">
            <v>0</v>
          </cell>
          <cell r="FD42">
            <v>28834</v>
          </cell>
          <cell r="FE42">
            <v>0</v>
          </cell>
          <cell r="FF42">
            <v>49475</v>
          </cell>
          <cell r="FG42">
            <v>1115</v>
          </cell>
          <cell r="FH42">
            <v>12756.08</v>
          </cell>
          <cell r="FI42">
            <v>645018.59</v>
          </cell>
          <cell r="FJ42">
            <v>599</v>
          </cell>
          <cell r="FK42">
            <v>4930.8900000000003</v>
          </cell>
          <cell r="FL42">
            <v>5865.44</v>
          </cell>
          <cell r="FM42">
            <v>0</v>
          </cell>
          <cell r="FN42">
            <v>2609</v>
          </cell>
          <cell r="FO42">
            <v>669.58</v>
          </cell>
          <cell r="FP42">
            <v>5343.96</v>
          </cell>
          <cell r="FQ42">
            <v>0</v>
          </cell>
          <cell r="FR42">
            <v>0</v>
          </cell>
          <cell r="FS42">
            <v>0</v>
          </cell>
          <cell r="FT42">
            <v>0</v>
          </cell>
          <cell r="FU42">
            <v>0</v>
          </cell>
          <cell r="FV42">
            <v>2000</v>
          </cell>
          <cell r="FW42">
            <v>3330</v>
          </cell>
          <cell r="FX42">
            <v>36376.33</v>
          </cell>
          <cell r="FY42">
            <v>61724.2</v>
          </cell>
          <cell r="FZ42">
            <v>328137.7</v>
          </cell>
          <cell r="GA42">
            <v>0</v>
          </cell>
          <cell r="GB42">
            <v>80827.28</v>
          </cell>
          <cell r="GC42">
            <v>20213.7</v>
          </cell>
          <cell r="GD42">
            <v>28393.7</v>
          </cell>
          <cell r="GE42">
            <v>0</v>
          </cell>
          <cell r="GF42">
            <v>4743.74</v>
          </cell>
          <cell r="GG42">
            <v>4194.7700000000004</v>
          </cell>
          <cell r="GH42">
            <v>4242.76</v>
          </cell>
          <cell r="GI42">
            <v>909.75</v>
          </cell>
          <cell r="GJ42">
            <v>866.25</v>
          </cell>
          <cell r="GK42">
            <v>13714.23</v>
          </cell>
          <cell r="GL42">
            <v>4175.84</v>
          </cell>
          <cell r="GM42">
            <v>0</v>
          </cell>
          <cell r="GN42">
            <v>1741.77</v>
          </cell>
          <cell r="GO42">
            <v>10287.58</v>
          </cell>
          <cell r="GP42">
            <v>23702.5</v>
          </cell>
          <cell r="GQ42">
            <v>4394.63</v>
          </cell>
          <cell r="GR42">
            <v>23866.85</v>
          </cell>
          <cell r="GS42">
            <v>1583.88</v>
          </cell>
          <cell r="GT42">
            <v>0</v>
          </cell>
          <cell r="GU42">
            <v>10903.98</v>
          </cell>
          <cell r="GV42">
            <v>1900</v>
          </cell>
          <cell r="GW42">
            <v>740</v>
          </cell>
          <cell r="GX42">
            <v>24091.15</v>
          </cell>
          <cell r="GY42">
            <v>0</v>
          </cell>
          <cell r="GZ42">
            <v>14758.74</v>
          </cell>
          <cell r="HA42">
            <v>13100.59</v>
          </cell>
          <cell r="HB42">
            <v>0</v>
          </cell>
          <cell r="HC42">
            <v>0</v>
          </cell>
          <cell r="HD42">
            <v>23242.45</v>
          </cell>
          <cell r="HE42">
            <v>0</v>
          </cell>
          <cell r="HF42">
            <v>0</v>
          </cell>
          <cell r="HG42">
            <v>644733.84</v>
          </cell>
          <cell r="HI42">
            <v>62008.949999999953</v>
          </cell>
          <cell r="HM42">
            <v>99246.929999999818</v>
          </cell>
          <cell r="HN42">
            <v>161255.8799999996</v>
          </cell>
          <cell r="HO42">
            <v>0</v>
          </cell>
          <cell r="HP42" t="str">
            <v>SURPLUS</v>
          </cell>
          <cell r="HQ42">
            <v>5109.25</v>
          </cell>
          <cell r="HR42">
            <v>0</v>
          </cell>
          <cell r="HV42">
            <v>0</v>
          </cell>
          <cell r="HW42">
            <v>1845</v>
          </cell>
          <cell r="HX42">
            <v>1495</v>
          </cell>
          <cell r="HY42">
            <v>0</v>
          </cell>
          <cell r="HZ42">
            <v>161255.8799999996</v>
          </cell>
          <cell r="IA42">
            <v>3772.9300000000003</v>
          </cell>
        </row>
        <row r="43">
          <cell r="B43" t="str">
            <v>EE239</v>
          </cell>
          <cell r="C43">
            <v>-215852.56</v>
          </cell>
          <cell r="D43">
            <v>0</v>
          </cell>
          <cell r="E43">
            <v>-42366.66</v>
          </cell>
          <cell r="F43">
            <v>0</v>
          </cell>
          <cell r="G43">
            <v>-129615</v>
          </cell>
          <cell r="H43">
            <v>-96956.67</v>
          </cell>
          <cell r="I43">
            <v>-8520</v>
          </cell>
          <cell r="J43">
            <v>-88436.73</v>
          </cell>
          <cell r="K43">
            <v>-63992.39</v>
          </cell>
          <cell r="L43">
            <v>0</v>
          </cell>
          <cell r="M43">
            <v>-2609</v>
          </cell>
          <cell r="N43">
            <v>-18287.8</v>
          </cell>
          <cell r="O43">
            <v>-17613.759999999998</v>
          </cell>
          <cell r="P43">
            <v>0</v>
          </cell>
          <cell r="Q43">
            <v>0</v>
          </cell>
          <cell r="R43">
            <v>0</v>
          </cell>
          <cell r="S43">
            <v>0</v>
          </cell>
          <cell r="T43">
            <v>1432963.54</v>
          </cell>
          <cell r="U43">
            <v>16864.689999999999</v>
          </cell>
          <cell r="V43">
            <v>477480.46</v>
          </cell>
          <cell r="W43">
            <v>70476.38</v>
          </cell>
          <cell r="X43">
            <v>115297.09</v>
          </cell>
          <cell r="Y43">
            <v>82377.3</v>
          </cell>
          <cell r="Z43">
            <v>117689.72</v>
          </cell>
          <cell r="AA43">
            <v>10739</v>
          </cell>
          <cell r="AB43">
            <v>5188.4799999999996</v>
          </cell>
          <cell r="AC43">
            <v>2714</v>
          </cell>
          <cell r="AD43">
            <v>0</v>
          </cell>
          <cell r="AE43">
            <v>10564.06</v>
          </cell>
          <cell r="AF43">
            <v>6067.36</v>
          </cell>
          <cell r="AG43">
            <v>6278.59</v>
          </cell>
          <cell r="AH43">
            <v>2062.85</v>
          </cell>
          <cell r="AI43">
            <v>22049.61</v>
          </cell>
          <cell r="AJ43">
            <v>40704</v>
          </cell>
          <cell r="AK43">
            <v>7912.4</v>
          </cell>
          <cell r="AL43">
            <v>48061.87</v>
          </cell>
          <cell r="AM43">
            <v>27452.52</v>
          </cell>
          <cell r="AN43">
            <v>0</v>
          </cell>
          <cell r="AO43">
            <v>16601.349999999999</v>
          </cell>
          <cell r="AP43">
            <v>9465</v>
          </cell>
          <cell r="AQ43">
            <v>6419.88</v>
          </cell>
          <cell r="AR43">
            <v>51754.41</v>
          </cell>
          <cell r="AS43">
            <v>2411</v>
          </cell>
          <cell r="AT43">
            <v>16338.95</v>
          </cell>
          <cell r="AU43">
            <v>27827.95</v>
          </cell>
          <cell r="AV43">
            <v>0</v>
          </cell>
          <cell r="AW43">
            <v>25427.01</v>
          </cell>
          <cell r="AX43">
            <v>0</v>
          </cell>
          <cell r="AY43">
            <v>0</v>
          </cell>
          <cell r="AZ43">
            <v>-2416.35</v>
          </cell>
          <cell r="BA43">
            <v>2443.31</v>
          </cell>
          <cell r="BC43">
            <v>1974202.290000001</v>
          </cell>
          <cell r="BE43">
            <v>9613.75</v>
          </cell>
          <cell r="BF43">
            <v>0</v>
          </cell>
          <cell r="BG43">
            <v>8476.18</v>
          </cell>
          <cell r="BH43">
            <v>0</v>
          </cell>
          <cell r="BI43">
            <v>8476.18</v>
          </cell>
          <cell r="BJ43">
            <v>365</v>
          </cell>
          <cell r="BK43">
            <v>0</v>
          </cell>
          <cell r="BL43">
            <v>365</v>
          </cell>
          <cell r="BM43">
            <v>9</v>
          </cell>
          <cell r="BN43">
            <v>0</v>
          </cell>
          <cell r="BO43">
            <v>9</v>
          </cell>
          <cell r="BP43">
            <v>8850.18</v>
          </cell>
          <cell r="BR43">
            <v>26.960000000000036</v>
          </cell>
          <cell r="BT43">
            <v>26.960000000000036</v>
          </cell>
          <cell r="BU43">
            <v>-18287.8</v>
          </cell>
          <cell r="BV43">
            <v>48088.83</v>
          </cell>
          <cell r="BX43">
            <v>1974965.86</v>
          </cell>
          <cell r="BY43">
            <v>1983816.04</v>
          </cell>
          <cell r="BZ43">
            <v>1974202.290000001</v>
          </cell>
          <cell r="CB43">
            <v>9613.7499999990687</v>
          </cell>
          <cell r="CF43">
            <v>54884.809999999823</v>
          </cell>
          <cell r="CG43">
            <v>60261.949999999022</v>
          </cell>
          <cell r="CH43">
            <v>-731.25</v>
          </cell>
          <cell r="CI43">
            <v>32.319999999999709</v>
          </cell>
          <cell r="CJ43">
            <v>54888.359909352381</v>
          </cell>
          <cell r="CK43">
            <v>1980343</v>
          </cell>
          <cell r="CL43">
            <v>0</v>
          </cell>
          <cell r="CM43">
            <v>-195971.56000000003</v>
          </cell>
          <cell r="CN43">
            <v>0</v>
          </cell>
          <cell r="CP43">
            <v>2180635.56</v>
          </cell>
          <cell r="CQ43">
            <v>5585.67</v>
          </cell>
          <cell r="CS43">
            <v>0</v>
          </cell>
          <cell r="CT43">
            <v>15560</v>
          </cell>
          <cell r="CU43">
            <v>91371</v>
          </cell>
          <cell r="DA43">
            <v>215852.56</v>
          </cell>
          <cell r="DB43">
            <v>2180635.56</v>
          </cell>
          <cell r="DC43">
            <v>0</v>
          </cell>
          <cell r="DD43">
            <v>42366.66</v>
          </cell>
          <cell r="DE43">
            <v>0</v>
          </cell>
          <cell r="DF43">
            <v>129615</v>
          </cell>
          <cell r="DG43">
            <v>96956.67</v>
          </cell>
          <cell r="DH43">
            <v>5585.67</v>
          </cell>
          <cell r="DI43">
            <v>8520</v>
          </cell>
          <cell r="DJ43">
            <v>88436.73</v>
          </cell>
          <cell r="DK43">
            <v>79671.45</v>
          </cell>
          <cell r="DL43">
            <v>8765.2800000000007</v>
          </cell>
          <cell r="DM43">
            <v>63992.39</v>
          </cell>
          <cell r="DN43">
            <v>0</v>
          </cell>
          <cell r="DO43">
            <v>2609</v>
          </cell>
          <cell r="DP43">
            <v>18287.8</v>
          </cell>
          <cell r="DQ43">
            <v>17613.759999999998</v>
          </cell>
          <cell r="DR43">
            <v>0</v>
          </cell>
          <cell r="DS43">
            <v>0</v>
          </cell>
          <cell r="DT43">
            <v>0</v>
          </cell>
          <cell r="DU43">
            <v>0</v>
          </cell>
          <cell r="DV43">
            <v>0</v>
          </cell>
          <cell r="DW43">
            <v>0</v>
          </cell>
          <cell r="DX43">
            <v>15560</v>
          </cell>
          <cell r="DY43">
            <v>91371</v>
          </cell>
          <cell r="DZ43">
            <v>239</v>
          </cell>
          <cell r="EA43" t="str">
            <v>EE239</v>
          </cell>
          <cell r="EC43">
            <v>9352042</v>
          </cell>
          <cell r="ED43">
            <v>935</v>
          </cell>
          <cell r="EE43">
            <v>2042</v>
          </cell>
          <cell r="EF43" t="str">
            <v>EE239</v>
          </cell>
          <cell r="EG43" t="str">
            <v>Hadleigh Community Primary School</v>
          </cell>
          <cell r="EH43" t="str">
            <v>Not under a federation</v>
          </cell>
          <cell r="EI43" t="str">
            <v/>
          </cell>
          <cell r="EJ43" t="str">
            <v>Not applicable</v>
          </cell>
          <cell r="EK43" t="str">
            <v>Local authority maintained schools</v>
          </cell>
          <cell r="EL43" t="str">
            <v>Mr Gary Pilkington</v>
          </cell>
          <cell r="EM43" t="str">
            <v>bursar@hadleigh-pri.suffolk.sch.uk</v>
          </cell>
          <cell r="EN43" t="str">
            <v>01473822161</v>
          </cell>
          <cell r="EO43">
            <v>20212022</v>
          </cell>
          <cell r="EP43" t="str">
            <v>LEAS</v>
          </cell>
          <cell r="EQ43" t="str">
            <v>Y</v>
          </cell>
          <cell r="EX43" t="str">
            <v>474</v>
          </cell>
          <cell r="EY43">
            <v>54884.809999999823</v>
          </cell>
          <cell r="FA43">
            <v>-731.25</v>
          </cell>
          <cell r="FB43">
            <v>2180635.56</v>
          </cell>
          <cell r="FC43">
            <v>0</v>
          </cell>
          <cell r="FD43">
            <v>42366.66</v>
          </cell>
          <cell r="FE43">
            <v>0</v>
          </cell>
          <cell r="FF43">
            <v>129615</v>
          </cell>
          <cell r="FG43">
            <v>5585.67</v>
          </cell>
          <cell r="FH43">
            <v>8520</v>
          </cell>
          <cell r="FI43">
            <v>2366722.89</v>
          </cell>
          <cell r="FJ43">
            <v>8765.2800000000007</v>
          </cell>
          <cell r="FK43">
            <v>79671.45</v>
          </cell>
          <cell r="FL43">
            <v>63992.39</v>
          </cell>
          <cell r="FM43">
            <v>0</v>
          </cell>
          <cell r="FN43">
            <v>2609</v>
          </cell>
          <cell r="FO43">
            <v>18287.8</v>
          </cell>
          <cell r="FP43">
            <v>17613.759999999998</v>
          </cell>
          <cell r="FQ43">
            <v>0</v>
          </cell>
          <cell r="FR43">
            <v>0</v>
          </cell>
          <cell r="FS43">
            <v>0</v>
          </cell>
          <cell r="FT43">
            <v>0</v>
          </cell>
          <cell r="FU43">
            <v>0</v>
          </cell>
          <cell r="FV43">
            <v>0</v>
          </cell>
          <cell r="FW43">
            <v>15560</v>
          </cell>
          <cell r="FX43">
            <v>91371</v>
          </cell>
          <cell r="FY43">
            <v>297870.68</v>
          </cell>
          <cell r="FZ43">
            <v>1432963.54</v>
          </cell>
          <cell r="GA43">
            <v>16864.689999999999</v>
          </cell>
          <cell r="GB43">
            <v>477480.46</v>
          </cell>
          <cell r="GC43">
            <v>70476.38</v>
          </cell>
          <cell r="GD43">
            <v>115297.09</v>
          </cell>
          <cell r="GE43">
            <v>82377.3</v>
          </cell>
          <cell r="GF43">
            <v>117689.72</v>
          </cell>
          <cell r="GG43">
            <v>10739</v>
          </cell>
          <cell r="GH43">
            <v>5188.4799999999996</v>
          </cell>
          <cell r="GI43">
            <v>2714</v>
          </cell>
          <cell r="GJ43">
            <v>0</v>
          </cell>
          <cell r="GK43">
            <v>10564.06</v>
          </cell>
          <cell r="GL43">
            <v>6067.36</v>
          </cell>
          <cell r="GM43">
            <v>6278.59</v>
          </cell>
          <cell r="GN43">
            <v>2062.85</v>
          </cell>
          <cell r="GO43">
            <v>22049.61</v>
          </cell>
          <cell r="GP43">
            <v>40704</v>
          </cell>
          <cell r="GQ43">
            <v>7912.4</v>
          </cell>
          <cell r="GR43">
            <v>48088.83</v>
          </cell>
          <cell r="GS43">
            <v>27452.52</v>
          </cell>
          <cell r="GT43">
            <v>0</v>
          </cell>
          <cell r="GU43">
            <v>16601.349999999999</v>
          </cell>
          <cell r="GV43">
            <v>9465</v>
          </cell>
          <cell r="GW43">
            <v>6419.88</v>
          </cell>
          <cell r="GX43">
            <v>51754.41</v>
          </cell>
          <cell r="GY43">
            <v>2411</v>
          </cell>
          <cell r="GZ43">
            <v>16338.95</v>
          </cell>
          <cell r="HA43">
            <v>27827.95</v>
          </cell>
          <cell r="HB43">
            <v>0</v>
          </cell>
          <cell r="HC43">
            <v>0</v>
          </cell>
          <cell r="HD43">
            <v>25427.01</v>
          </cell>
          <cell r="HE43">
            <v>0</v>
          </cell>
          <cell r="HF43">
            <v>0</v>
          </cell>
          <cell r="HG43">
            <v>2659216.4299999997</v>
          </cell>
          <cell r="HI43">
            <v>5377.140000000596</v>
          </cell>
          <cell r="HM43">
            <v>54884.809999999823</v>
          </cell>
          <cell r="HN43">
            <v>60261.949999999022</v>
          </cell>
          <cell r="HO43">
            <v>1.3969838619232178E-9</v>
          </cell>
          <cell r="HP43" t="str">
            <v>SURPLUS</v>
          </cell>
          <cell r="HQ43">
            <v>9613.75</v>
          </cell>
          <cell r="HR43">
            <v>0</v>
          </cell>
          <cell r="HV43">
            <v>8476.18</v>
          </cell>
          <cell r="HW43">
            <v>365</v>
          </cell>
          <cell r="HX43">
            <v>9</v>
          </cell>
          <cell r="HY43">
            <v>34433</v>
          </cell>
          <cell r="HZ43">
            <v>25828.949999999022</v>
          </cell>
          <cell r="IA43">
            <v>32.319999999999709</v>
          </cell>
        </row>
        <row r="44">
          <cell r="B44" t="str">
            <v>EE245</v>
          </cell>
          <cell r="C44">
            <v>-8429.3799999999992</v>
          </cell>
          <cell r="D44">
            <v>0</v>
          </cell>
          <cell r="E44">
            <v>-17600.009999999998</v>
          </cell>
          <cell r="F44">
            <v>0</v>
          </cell>
          <cell r="G44">
            <v>-33495</v>
          </cell>
          <cell r="H44">
            <v>-48557.5</v>
          </cell>
          <cell r="I44">
            <v>-2129</v>
          </cell>
          <cell r="J44">
            <v>-7122</v>
          </cell>
          <cell r="K44">
            <v>-9709.6</v>
          </cell>
          <cell r="L44">
            <v>0</v>
          </cell>
          <cell r="M44">
            <v>-2179.2199999999998</v>
          </cell>
          <cell r="N44">
            <v>-5881.8</v>
          </cell>
          <cell r="O44">
            <v>110.94</v>
          </cell>
          <cell r="P44">
            <v>0</v>
          </cell>
          <cell r="Q44">
            <v>0</v>
          </cell>
          <cell r="R44">
            <v>0</v>
          </cell>
          <cell r="S44">
            <v>0</v>
          </cell>
          <cell r="T44">
            <v>466549.99</v>
          </cell>
          <cell r="U44">
            <v>229.18</v>
          </cell>
          <cell r="V44">
            <v>130709.21</v>
          </cell>
          <cell r="W44">
            <v>19568.88</v>
          </cell>
          <cell r="X44">
            <v>48432.89</v>
          </cell>
          <cell r="Y44">
            <v>0</v>
          </cell>
          <cell r="Z44">
            <v>31443.77</v>
          </cell>
          <cell r="AA44">
            <v>4385.49</v>
          </cell>
          <cell r="AB44">
            <v>5122.5</v>
          </cell>
          <cell r="AC44">
            <v>3297</v>
          </cell>
          <cell r="AD44">
            <v>0</v>
          </cell>
          <cell r="AE44">
            <v>5003.96</v>
          </cell>
          <cell r="AF44">
            <v>5187.32</v>
          </cell>
          <cell r="AG44">
            <v>7.12</v>
          </cell>
          <cell r="AH44">
            <v>3007.08</v>
          </cell>
          <cell r="AI44">
            <v>14529.52</v>
          </cell>
          <cell r="AJ44">
            <v>14346.25</v>
          </cell>
          <cell r="AK44">
            <v>4576.67</v>
          </cell>
          <cell r="AL44">
            <v>18831.89</v>
          </cell>
          <cell r="AM44">
            <v>9942.35</v>
          </cell>
          <cell r="AN44">
            <v>0</v>
          </cell>
          <cell r="AO44">
            <v>13320.41</v>
          </cell>
          <cell r="AP44">
            <v>3192</v>
          </cell>
          <cell r="AQ44">
            <v>5136.47</v>
          </cell>
          <cell r="AR44">
            <v>43366.080000000002</v>
          </cell>
          <cell r="AS44">
            <v>0</v>
          </cell>
          <cell r="AT44">
            <v>2715.09</v>
          </cell>
          <cell r="AU44">
            <v>15703.33</v>
          </cell>
          <cell r="AV44">
            <v>0</v>
          </cell>
          <cell r="AW44">
            <v>7439.23</v>
          </cell>
          <cell r="AX44">
            <v>0</v>
          </cell>
          <cell r="AY44">
            <v>0</v>
          </cell>
          <cell r="AZ44">
            <v>3159.26</v>
          </cell>
          <cell r="BA44">
            <v>233.66</v>
          </cell>
          <cell r="BC44">
            <v>753429.47999999963</v>
          </cell>
          <cell r="BE44">
            <v>5890</v>
          </cell>
          <cell r="BF44">
            <v>0</v>
          </cell>
          <cell r="BG44">
            <v>14633.05</v>
          </cell>
          <cell r="BH44">
            <v>0</v>
          </cell>
          <cell r="BI44">
            <v>14633.05</v>
          </cell>
          <cell r="BJ44">
            <v>242.4</v>
          </cell>
          <cell r="BK44">
            <v>0</v>
          </cell>
          <cell r="BL44">
            <v>242.4</v>
          </cell>
          <cell r="BM44">
            <v>0</v>
          </cell>
          <cell r="BN44">
            <v>0</v>
          </cell>
          <cell r="BO44">
            <v>0</v>
          </cell>
          <cell r="BP44">
            <v>14875.449999999999</v>
          </cell>
          <cell r="BR44">
            <v>3392.92</v>
          </cell>
          <cell r="BT44">
            <v>3392.92</v>
          </cell>
          <cell r="BU44">
            <v>-5881.8</v>
          </cell>
          <cell r="BV44">
            <v>22224.809999999998</v>
          </cell>
          <cell r="BX44">
            <v>744444.0299999998</v>
          </cell>
          <cell r="BY44">
            <v>759319.47999999975</v>
          </cell>
          <cell r="BZ44">
            <v>753429.47999999963</v>
          </cell>
          <cell r="CB44">
            <v>5890.0000000001164</v>
          </cell>
          <cell r="CF44">
            <v>109305.49000000046</v>
          </cell>
          <cell r="CG44">
            <v>118511.46000000078</v>
          </cell>
          <cell r="CH44">
            <v>8864.9599999999991</v>
          </cell>
          <cell r="CI44">
            <v>-120.48999999999978</v>
          </cell>
          <cell r="CJ44">
            <v>109303.32238772989</v>
          </cell>
          <cell r="CK44">
            <v>753650</v>
          </cell>
          <cell r="CL44">
            <v>0</v>
          </cell>
          <cell r="CM44">
            <v>0</v>
          </cell>
          <cell r="CN44">
            <v>0</v>
          </cell>
          <cell r="CP44">
            <v>756149.38</v>
          </cell>
          <cell r="CQ44">
            <v>315</v>
          </cell>
          <cell r="CS44">
            <v>1750</v>
          </cell>
          <cell r="CT44">
            <v>5930</v>
          </cell>
          <cell r="CU44">
            <v>46492.5</v>
          </cell>
          <cell r="DA44">
            <v>8429.3799999999992</v>
          </cell>
          <cell r="DB44">
            <v>756149.38</v>
          </cell>
          <cell r="DC44">
            <v>0</v>
          </cell>
          <cell r="DD44">
            <v>17600.009999999998</v>
          </cell>
          <cell r="DE44">
            <v>0</v>
          </cell>
          <cell r="DF44">
            <v>33495</v>
          </cell>
          <cell r="DG44">
            <v>48557.5</v>
          </cell>
          <cell r="DH44">
            <v>315</v>
          </cell>
          <cell r="DI44">
            <v>2129</v>
          </cell>
          <cell r="DJ44">
            <v>7122</v>
          </cell>
          <cell r="DK44">
            <v>7117</v>
          </cell>
          <cell r="DL44">
            <v>5</v>
          </cell>
          <cell r="DM44">
            <v>9709.6</v>
          </cell>
          <cell r="DN44">
            <v>0</v>
          </cell>
          <cell r="DO44">
            <v>2179.2199999999998</v>
          </cell>
          <cell r="DP44">
            <v>5881.8</v>
          </cell>
          <cell r="DQ44">
            <v>-110.94</v>
          </cell>
          <cell r="DR44">
            <v>0</v>
          </cell>
          <cell r="DS44">
            <v>0</v>
          </cell>
          <cell r="DT44">
            <v>0</v>
          </cell>
          <cell r="DU44">
            <v>0</v>
          </cell>
          <cell r="DV44">
            <v>0</v>
          </cell>
          <cell r="DW44">
            <v>1750</v>
          </cell>
          <cell r="DX44">
            <v>5930</v>
          </cell>
          <cell r="DY44">
            <v>46492.5</v>
          </cell>
          <cell r="DZ44">
            <v>245</v>
          </cell>
          <cell r="EA44" t="str">
            <v>EE245</v>
          </cell>
          <cell r="EC44">
            <v>9352084</v>
          </cell>
          <cell r="ED44">
            <v>935</v>
          </cell>
          <cell r="EE44">
            <v>2084</v>
          </cell>
          <cell r="EF44" t="str">
            <v>EE245</v>
          </cell>
          <cell r="EG44" t="str">
            <v>Holbrook Primary School</v>
          </cell>
          <cell r="EH44" t="str">
            <v>Not under a federation</v>
          </cell>
          <cell r="EI44" t="str">
            <v/>
          </cell>
          <cell r="EJ44" t="str">
            <v>Not applicable</v>
          </cell>
          <cell r="EK44" t="str">
            <v>Local authority maintained schools</v>
          </cell>
          <cell r="EL44" t="str">
            <v>Mr Chris Perry</v>
          </cell>
          <cell r="EM44" t="str">
            <v>christine.robinson@holbrook-pri.suffolk.sch.uk</v>
          </cell>
          <cell r="EN44" t="str">
            <v>01473328225</v>
          </cell>
          <cell r="EO44">
            <v>20212022</v>
          </cell>
          <cell r="EP44" t="str">
            <v>LEAS</v>
          </cell>
          <cell r="EQ44" t="str">
            <v>Y</v>
          </cell>
          <cell r="EX44" t="str">
            <v>179</v>
          </cell>
          <cell r="EY44">
            <v>109305.49000000046</v>
          </cell>
          <cell r="FA44">
            <v>8864.9599999999991</v>
          </cell>
          <cell r="FB44">
            <v>756149.38</v>
          </cell>
          <cell r="FC44">
            <v>0</v>
          </cell>
          <cell r="FD44">
            <v>17600.009999999998</v>
          </cell>
          <cell r="FE44">
            <v>0</v>
          </cell>
          <cell r="FF44">
            <v>33495</v>
          </cell>
          <cell r="FG44">
            <v>315</v>
          </cell>
          <cell r="FH44">
            <v>2129</v>
          </cell>
          <cell r="FI44">
            <v>809688.39</v>
          </cell>
          <cell r="FJ44">
            <v>5</v>
          </cell>
          <cell r="FK44">
            <v>6942</v>
          </cell>
          <cell r="FL44">
            <v>9709.6</v>
          </cell>
          <cell r="FM44">
            <v>0</v>
          </cell>
          <cell r="FN44">
            <v>2179.2199999999998</v>
          </cell>
          <cell r="FO44">
            <v>5881.8</v>
          </cell>
          <cell r="FP44">
            <v>64.06</v>
          </cell>
          <cell r="FQ44">
            <v>0</v>
          </cell>
          <cell r="FR44">
            <v>0</v>
          </cell>
          <cell r="FS44">
            <v>0</v>
          </cell>
          <cell r="FT44">
            <v>0</v>
          </cell>
          <cell r="FU44">
            <v>0</v>
          </cell>
          <cell r="FV44">
            <v>1750</v>
          </cell>
          <cell r="FW44">
            <v>5930</v>
          </cell>
          <cell r="FX44">
            <v>46492.5</v>
          </cell>
          <cell r="FY44">
            <v>78954.179999999993</v>
          </cell>
          <cell r="FZ44">
            <v>466549.99</v>
          </cell>
          <cell r="GA44">
            <v>229.18</v>
          </cell>
          <cell r="GB44">
            <v>130709.21</v>
          </cell>
          <cell r="GC44">
            <v>19568.88</v>
          </cell>
          <cell r="GD44">
            <v>48432.89</v>
          </cell>
          <cell r="GE44">
            <v>0</v>
          </cell>
          <cell r="GF44">
            <v>31443.77</v>
          </cell>
          <cell r="GG44">
            <v>4385.49</v>
          </cell>
          <cell r="GH44">
            <v>5122.5</v>
          </cell>
          <cell r="GI44">
            <v>3297</v>
          </cell>
          <cell r="GJ44">
            <v>0</v>
          </cell>
          <cell r="GK44">
            <v>5003.96</v>
          </cell>
          <cell r="GL44">
            <v>5187.32</v>
          </cell>
          <cell r="GM44">
            <v>7.12</v>
          </cell>
          <cell r="GN44">
            <v>3007.08</v>
          </cell>
          <cell r="GO44">
            <v>14529.52</v>
          </cell>
          <cell r="GP44">
            <v>14346.25</v>
          </cell>
          <cell r="GQ44">
            <v>4576.67</v>
          </cell>
          <cell r="GR44">
            <v>22224.809999999998</v>
          </cell>
          <cell r="GS44">
            <v>9942.35</v>
          </cell>
          <cell r="GT44">
            <v>0</v>
          </cell>
          <cell r="GU44">
            <v>13320.41</v>
          </cell>
          <cell r="GV44">
            <v>3192</v>
          </cell>
          <cell r="GW44">
            <v>5136.47</v>
          </cell>
          <cell r="GX44">
            <v>43366.080000000002</v>
          </cell>
          <cell r="GY44">
            <v>0</v>
          </cell>
          <cell r="GZ44">
            <v>2715.09</v>
          </cell>
          <cell r="HA44">
            <v>15703.33</v>
          </cell>
          <cell r="HB44">
            <v>0</v>
          </cell>
          <cell r="HC44">
            <v>0</v>
          </cell>
          <cell r="HD44">
            <v>7439.23</v>
          </cell>
          <cell r="HE44">
            <v>0</v>
          </cell>
          <cell r="HF44">
            <v>0</v>
          </cell>
          <cell r="HG44">
            <v>879436.59999999974</v>
          </cell>
          <cell r="HI44">
            <v>9205.9700000003213</v>
          </cell>
          <cell r="HM44">
            <v>109305.49000000046</v>
          </cell>
          <cell r="HN44">
            <v>118511.46000000078</v>
          </cell>
          <cell r="HO44">
            <v>0</v>
          </cell>
          <cell r="HP44" t="str">
            <v>SURPLUS</v>
          </cell>
          <cell r="HQ44">
            <v>5890</v>
          </cell>
          <cell r="HR44">
            <v>0</v>
          </cell>
          <cell r="HV44">
            <v>14633.05</v>
          </cell>
          <cell r="HW44">
            <v>242.4</v>
          </cell>
          <cell r="HX44">
            <v>0</v>
          </cell>
          <cell r="HY44">
            <v>38779</v>
          </cell>
          <cell r="HZ44">
            <v>79732.460000000778</v>
          </cell>
          <cell r="IA44">
            <v>-120.48999999999978</v>
          </cell>
        </row>
        <row r="45">
          <cell r="B45" t="str">
            <v>EE246</v>
          </cell>
          <cell r="C45">
            <v>-7018.88</v>
          </cell>
          <cell r="D45">
            <v>0</v>
          </cell>
          <cell r="E45">
            <v>-21800.01</v>
          </cell>
          <cell r="F45">
            <v>0</v>
          </cell>
          <cell r="G45">
            <v>-24052.5</v>
          </cell>
          <cell r="H45">
            <v>-31617.07</v>
          </cell>
          <cell r="I45">
            <v>-10895.38</v>
          </cell>
          <cell r="J45">
            <v>-11773.3</v>
          </cell>
          <cell r="K45">
            <v>-7258.13</v>
          </cell>
          <cell r="L45">
            <v>0</v>
          </cell>
          <cell r="M45">
            <v>-1826</v>
          </cell>
          <cell r="N45">
            <v>-2270.25</v>
          </cell>
          <cell r="O45">
            <v>-4080.25</v>
          </cell>
          <cell r="P45">
            <v>0</v>
          </cell>
          <cell r="Q45">
            <v>0</v>
          </cell>
          <cell r="R45">
            <v>0</v>
          </cell>
          <cell r="S45">
            <v>0</v>
          </cell>
          <cell r="T45">
            <v>230218.61</v>
          </cell>
          <cell r="U45">
            <v>1835.47</v>
          </cell>
          <cell r="V45">
            <v>107303.18</v>
          </cell>
          <cell r="W45">
            <v>0</v>
          </cell>
          <cell r="X45">
            <v>29358.11</v>
          </cell>
          <cell r="Y45">
            <v>0</v>
          </cell>
          <cell r="Z45">
            <v>20483.63</v>
          </cell>
          <cell r="AA45">
            <v>2877.37</v>
          </cell>
          <cell r="AB45">
            <v>2130</v>
          </cell>
          <cell r="AC45">
            <v>1164.2</v>
          </cell>
          <cell r="AD45">
            <v>0</v>
          </cell>
          <cell r="AE45">
            <v>14017.28</v>
          </cell>
          <cell r="AF45">
            <v>2418</v>
          </cell>
          <cell r="AG45">
            <v>17052.59</v>
          </cell>
          <cell r="AH45">
            <v>2386.58</v>
          </cell>
          <cell r="AI45">
            <v>10903.85</v>
          </cell>
          <cell r="AJ45">
            <v>9640.99</v>
          </cell>
          <cell r="AK45">
            <v>4161.3599999999997</v>
          </cell>
          <cell r="AL45">
            <v>23395.21</v>
          </cell>
          <cell r="AM45">
            <v>850.32</v>
          </cell>
          <cell r="AN45">
            <v>0</v>
          </cell>
          <cell r="AO45">
            <v>5016.5</v>
          </cell>
          <cell r="AP45">
            <v>1976</v>
          </cell>
          <cell r="AQ45">
            <v>967.84</v>
          </cell>
          <cell r="AR45">
            <v>30089.95</v>
          </cell>
          <cell r="AS45">
            <v>946.58</v>
          </cell>
          <cell r="AT45">
            <v>11947.5</v>
          </cell>
          <cell r="AU45">
            <v>12291.08</v>
          </cell>
          <cell r="AV45">
            <v>0</v>
          </cell>
          <cell r="AW45">
            <v>37597.93</v>
          </cell>
          <cell r="AX45">
            <v>0</v>
          </cell>
          <cell r="AY45">
            <v>0</v>
          </cell>
          <cell r="AZ45">
            <v>-134.87</v>
          </cell>
          <cell r="BA45">
            <v>892.5</v>
          </cell>
          <cell r="BC45">
            <v>458999.7900000001</v>
          </cell>
          <cell r="BE45">
            <v>5136.25</v>
          </cell>
          <cell r="BF45">
            <v>0</v>
          </cell>
          <cell r="BG45">
            <v>0</v>
          </cell>
          <cell r="BH45">
            <v>0</v>
          </cell>
          <cell r="BI45">
            <v>0</v>
          </cell>
          <cell r="BJ45">
            <v>0</v>
          </cell>
          <cell r="BK45">
            <v>0</v>
          </cell>
          <cell r="BL45">
            <v>0</v>
          </cell>
          <cell r="BM45">
            <v>4940.05</v>
          </cell>
          <cell r="BN45">
            <v>0</v>
          </cell>
          <cell r="BO45">
            <v>4940.05</v>
          </cell>
          <cell r="BP45">
            <v>4940.05</v>
          </cell>
          <cell r="BR45">
            <v>757.63</v>
          </cell>
          <cell r="BT45">
            <v>757.63</v>
          </cell>
          <cell r="BU45">
            <v>-2270.25</v>
          </cell>
          <cell r="BV45">
            <v>24152.84</v>
          </cell>
          <cell r="BX45">
            <v>459195.99000000005</v>
          </cell>
          <cell r="BY45">
            <v>464136.04000000004</v>
          </cell>
          <cell r="BZ45">
            <v>458999.7900000001</v>
          </cell>
          <cell r="CB45">
            <v>5136.2499999999418</v>
          </cell>
          <cell r="CF45">
            <v>98398.719999999914</v>
          </cell>
          <cell r="CG45">
            <v>160020.72999999981</v>
          </cell>
          <cell r="CH45">
            <v>3895.51</v>
          </cell>
          <cell r="CI45">
            <v>4091.71</v>
          </cell>
          <cell r="CJ45">
            <v>98399.80383542733</v>
          </cell>
          <cell r="CK45">
            <v>520818</v>
          </cell>
          <cell r="CL45">
            <v>0</v>
          </cell>
          <cell r="CM45">
            <v>0</v>
          </cell>
          <cell r="CN45">
            <v>0</v>
          </cell>
          <cell r="CP45">
            <v>523844.88</v>
          </cell>
          <cell r="CQ45">
            <v>171.07</v>
          </cell>
          <cell r="CS45">
            <v>0</v>
          </cell>
          <cell r="CT45">
            <v>3500</v>
          </cell>
          <cell r="CU45">
            <v>31938</v>
          </cell>
          <cell r="DA45">
            <v>7018.88</v>
          </cell>
          <cell r="DB45">
            <v>523844.88</v>
          </cell>
          <cell r="DC45">
            <v>0</v>
          </cell>
          <cell r="DD45">
            <v>21800.01</v>
          </cell>
          <cell r="DE45">
            <v>0</v>
          </cell>
          <cell r="DF45">
            <v>24052.5</v>
          </cell>
          <cell r="DG45">
            <v>31617.07</v>
          </cell>
          <cell r="DH45">
            <v>171.07</v>
          </cell>
          <cell r="DI45">
            <v>10895.38</v>
          </cell>
          <cell r="DJ45">
            <v>11773.3</v>
          </cell>
          <cell r="DK45">
            <v>11773.3</v>
          </cell>
          <cell r="DL45">
            <v>0</v>
          </cell>
          <cell r="DM45">
            <v>7258.13</v>
          </cell>
          <cell r="DN45">
            <v>0</v>
          </cell>
          <cell r="DO45">
            <v>1826</v>
          </cell>
          <cell r="DP45">
            <v>2270.25</v>
          </cell>
          <cell r="DQ45">
            <v>4080.25</v>
          </cell>
          <cell r="DR45">
            <v>0</v>
          </cell>
          <cell r="DS45">
            <v>0</v>
          </cell>
          <cell r="DT45">
            <v>0</v>
          </cell>
          <cell r="DU45">
            <v>0</v>
          </cell>
          <cell r="DV45">
            <v>0</v>
          </cell>
          <cell r="DW45">
            <v>0</v>
          </cell>
          <cell r="DX45">
            <v>3500</v>
          </cell>
          <cell r="DY45">
            <v>31938</v>
          </cell>
          <cell r="DZ45">
            <v>246</v>
          </cell>
          <cell r="EA45" t="str">
            <v>EE246</v>
          </cell>
          <cell r="EC45">
            <v>9352085</v>
          </cell>
          <cell r="ED45">
            <v>935</v>
          </cell>
          <cell r="EE45">
            <v>2085</v>
          </cell>
          <cell r="EF45" t="str">
            <v>EE246</v>
          </cell>
          <cell r="EG45" t="str">
            <v>Hollesley Primary School</v>
          </cell>
          <cell r="EH45" t="str">
            <v>Supported by a federation</v>
          </cell>
          <cell r="EI45" t="str">
            <v>The Hollesley and Waldringfield Partnership</v>
          </cell>
          <cell r="EJ45" t="str">
            <v>Not applicable</v>
          </cell>
          <cell r="EK45" t="str">
            <v>Local authority maintained schools</v>
          </cell>
          <cell r="EL45" t="str">
            <v>Mrs Sarah Wood</v>
          </cell>
          <cell r="EM45" t="str">
            <v>admin@hollesley.suffolk.sch.uk</v>
          </cell>
          <cell r="EN45" t="str">
            <v>01394411616</v>
          </cell>
          <cell r="EO45">
            <v>20212022</v>
          </cell>
          <cell r="EP45" t="str">
            <v>LEAS</v>
          </cell>
          <cell r="EQ45" t="str">
            <v>Y</v>
          </cell>
          <cell r="EX45" t="str">
            <v>107</v>
          </cell>
          <cell r="EY45">
            <v>98398.719999999914</v>
          </cell>
          <cell r="FA45">
            <v>3895.51</v>
          </cell>
          <cell r="FB45">
            <v>523844.88</v>
          </cell>
          <cell r="FC45">
            <v>0</v>
          </cell>
          <cell r="FD45">
            <v>21800.01</v>
          </cell>
          <cell r="FE45">
            <v>0</v>
          </cell>
          <cell r="FF45">
            <v>24052.5</v>
          </cell>
          <cell r="FG45">
            <v>171.07</v>
          </cell>
          <cell r="FH45">
            <v>10895.38</v>
          </cell>
          <cell r="FI45">
            <v>580763.84</v>
          </cell>
          <cell r="FJ45">
            <v>0</v>
          </cell>
          <cell r="FK45">
            <v>11773.3</v>
          </cell>
          <cell r="FL45">
            <v>7258.13</v>
          </cell>
          <cell r="FM45">
            <v>0</v>
          </cell>
          <cell r="FN45">
            <v>1826</v>
          </cell>
          <cell r="FO45">
            <v>2270.25</v>
          </cell>
          <cell r="FP45">
            <v>4080.25</v>
          </cell>
          <cell r="FQ45">
            <v>0</v>
          </cell>
          <cell r="FR45">
            <v>0</v>
          </cell>
          <cell r="FS45">
            <v>0</v>
          </cell>
          <cell r="FT45">
            <v>0</v>
          </cell>
          <cell r="FU45">
            <v>0</v>
          </cell>
          <cell r="FV45">
            <v>0</v>
          </cell>
          <cell r="FW45">
            <v>3500</v>
          </cell>
          <cell r="FX45">
            <v>31938</v>
          </cell>
          <cell r="FY45">
            <v>62645.93</v>
          </cell>
          <cell r="FZ45">
            <v>230218.61</v>
          </cell>
          <cell r="GA45">
            <v>1835.47</v>
          </cell>
          <cell r="GB45">
            <v>107303.18</v>
          </cell>
          <cell r="GC45">
            <v>0</v>
          </cell>
          <cell r="GD45">
            <v>29358.11</v>
          </cell>
          <cell r="GE45">
            <v>0</v>
          </cell>
          <cell r="GF45">
            <v>20483.63</v>
          </cell>
          <cell r="GG45">
            <v>2877.37</v>
          </cell>
          <cell r="GH45">
            <v>2130</v>
          </cell>
          <cell r="GI45">
            <v>1164.2</v>
          </cell>
          <cell r="GJ45">
            <v>0</v>
          </cell>
          <cell r="GK45">
            <v>14017.28</v>
          </cell>
          <cell r="GL45">
            <v>2418</v>
          </cell>
          <cell r="GM45">
            <v>17052.59</v>
          </cell>
          <cell r="GN45">
            <v>2386.58</v>
          </cell>
          <cell r="GO45">
            <v>10903.85</v>
          </cell>
          <cell r="GP45">
            <v>9640.99</v>
          </cell>
          <cell r="GQ45">
            <v>4161.3599999999997</v>
          </cell>
          <cell r="GR45">
            <v>24152.84</v>
          </cell>
          <cell r="GS45">
            <v>850.32</v>
          </cell>
          <cell r="GT45">
            <v>0</v>
          </cell>
          <cell r="GU45">
            <v>5016.5</v>
          </cell>
          <cell r="GV45">
            <v>1976</v>
          </cell>
          <cell r="GW45">
            <v>967.84</v>
          </cell>
          <cell r="GX45">
            <v>30089.95</v>
          </cell>
          <cell r="GY45">
            <v>946.58</v>
          </cell>
          <cell r="GZ45">
            <v>11947.5</v>
          </cell>
          <cell r="HA45">
            <v>12291.08</v>
          </cell>
          <cell r="HB45">
            <v>0</v>
          </cell>
          <cell r="HC45">
            <v>0</v>
          </cell>
          <cell r="HD45">
            <v>37597.93</v>
          </cell>
          <cell r="HE45">
            <v>0</v>
          </cell>
          <cell r="HF45">
            <v>0</v>
          </cell>
          <cell r="HG45">
            <v>581787.76000000013</v>
          </cell>
          <cell r="HI45">
            <v>61622.009999999893</v>
          </cell>
          <cell r="HM45">
            <v>98398.719999999914</v>
          </cell>
          <cell r="HN45">
            <v>160020.72999999981</v>
          </cell>
          <cell r="HO45">
            <v>0</v>
          </cell>
          <cell r="HP45" t="str">
            <v>SURPLUS</v>
          </cell>
          <cell r="HQ45">
            <v>5136.25</v>
          </cell>
          <cell r="HR45">
            <v>0</v>
          </cell>
          <cell r="HV45">
            <v>0</v>
          </cell>
          <cell r="HW45">
            <v>0</v>
          </cell>
          <cell r="HX45">
            <v>4940.05</v>
          </cell>
          <cell r="HY45">
            <v>160020.73000000001</v>
          </cell>
          <cell r="HZ45">
            <v>0</v>
          </cell>
          <cell r="IA45">
            <v>4091.71</v>
          </cell>
        </row>
        <row r="46">
          <cell r="B46" t="str">
            <v>EE258</v>
          </cell>
          <cell r="C46">
            <v>-83266.5</v>
          </cell>
          <cell r="D46">
            <v>0</v>
          </cell>
          <cell r="E46">
            <v>-38033.33</v>
          </cell>
          <cell r="F46">
            <v>0</v>
          </cell>
          <cell r="G46">
            <v>-120072.5</v>
          </cell>
          <cell r="H46">
            <v>-81759.33</v>
          </cell>
          <cell r="I46">
            <v>-28550</v>
          </cell>
          <cell r="J46">
            <v>-19025.82</v>
          </cell>
          <cell r="K46">
            <v>-33184.230000000003</v>
          </cell>
          <cell r="L46">
            <v>0</v>
          </cell>
          <cell r="M46">
            <v>-5472.48</v>
          </cell>
          <cell r="N46">
            <v>-19616.98</v>
          </cell>
          <cell r="O46">
            <v>-178.54</v>
          </cell>
          <cell r="P46">
            <v>0</v>
          </cell>
          <cell r="Q46">
            <v>0</v>
          </cell>
          <cell r="R46">
            <v>0</v>
          </cell>
          <cell r="S46">
            <v>0</v>
          </cell>
          <cell r="T46">
            <v>1047191.82</v>
          </cell>
          <cell r="U46">
            <v>28323.360000000001</v>
          </cell>
          <cell r="V46">
            <v>494984.25</v>
          </cell>
          <cell r="W46">
            <v>77388.86</v>
          </cell>
          <cell r="X46">
            <v>125231.9</v>
          </cell>
          <cell r="Y46">
            <v>62267.89</v>
          </cell>
          <cell r="Z46">
            <v>33116.11</v>
          </cell>
          <cell r="AA46">
            <v>8385.56</v>
          </cell>
          <cell r="AB46">
            <v>4621</v>
          </cell>
          <cell r="AC46">
            <v>2495.5</v>
          </cell>
          <cell r="AD46">
            <v>10888.92</v>
          </cell>
          <cell r="AE46">
            <v>16455.150000000001</v>
          </cell>
          <cell r="AF46">
            <v>120</v>
          </cell>
          <cell r="AG46">
            <v>4353.6400000000003</v>
          </cell>
          <cell r="AH46">
            <v>2525.56</v>
          </cell>
          <cell r="AI46">
            <v>20089.43</v>
          </cell>
          <cell r="AJ46">
            <v>29696</v>
          </cell>
          <cell r="AK46">
            <v>7250.78</v>
          </cell>
          <cell r="AL46">
            <v>78923.509999999995</v>
          </cell>
          <cell r="AM46">
            <v>20757.009999999998</v>
          </cell>
          <cell r="AN46">
            <v>0</v>
          </cell>
          <cell r="AO46">
            <v>20435.57</v>
          </cell>
          <cell r="AP46">
            <v>8246</v>
          </cell>
          <cell r="AQ46">
            <v>2595</v>
          </cell>
          <cell r="AR46">
            <v>45993.91</v>
          </cell>
          <cell r="AS46">
            <v>0</v>
          </cell>
          <cell r="AT46">
            <v>29897.93</v>
          </cell>
          <cell r="AU46">
            <v>20791.580000000002</v>
          </cell>
          <cell r="AV46">
            <v>0</v>
          </cell>
          <cell r="AW46">
            <v>5000</v>
          </cell>
          <cell r="AX46">
            <v>0</v>
          </cell>
          <cell r="AY46">
            <v>0</v>
          </cell>
          <cell r="AZ46">
            <v>-16076.59</v>
          </cell>
          <cell r="BA46">
            <v>8814.2900000000009</v>
          </cell>
          <cell r="BC46">
            <v>1770611.7399999998</v>
          </cell>
          <cell r="BE46">
            <v>8885.65</v>
          </cell>
          <cell r="BF46">
            <v>7783.72</v>
          </cell>
          <cell r="BG46">
            <v>9914.02</v>
          </cell>
          <cell r="BH46">
            <v>0</v>
          </cell>
          <cell r="BI46">
            <v>9914.02</v>
          </cell>
          <cell r="BJ46">
            <v>0</v>
          </cell>
          <cell r="BK46">
            <v>0</v>
          </cell>
          <cell r="BL46">
            <v>0</v>
          </cell>
          <cell r="BM46">
            <v>5762.86</v>
          </cell>
          <cell r="BN46">
            <v>0</v>
          </cell>
          <cell r="BO46">
            <v>5762.86</v>
          </cell>
          <cell r="BP46">
            <v>15676.880000000001</v>
          </cell>
          <cell r="BR46">
            <v>-7262.2999999999993</v>
          </cell>
          <cell r="BS46">
            <v>-7262.2999999999993</v>
          </cell>
          <cell r="BU46">
            <v>-26879.279999999999</v>
          </cell>
          <cell r="BV46">
            <v>78923.509999999995</v>
          </cell>
          <cell r="BX46">
            <v>1771604.2299999997</v>
          </cell>
          <cell r="BY46">
            <v>1787281.1099999996</v>
          </cell>
          <cell r="BZ46">
            <v>1770611.7399999998</v>
          </cell>
          <cell r="CB46">
            <v>16669.369999999879</v>
          </cell>
          <cell r="CF46">
            <v>7801.8099999993574</v>
          </cell>
          <cell r="CG46">
            <v>-18747.420000000158</v>
          </cell>
          <cell r="CH46">
            <v>9560.92</v>
          </cell>
          <cell r="CI46">
            <v>10553.41</v>
          </cell>
          <cell r="CJ46">
            <v>7803.6889636579435</v>
          </cell>
          <cell r="CK46">
            <v>1745055</v>
          </cell>
          <cell r="CL46">
            <v>0</v>
          </cell>
          <cell r="CM46">
            <v>-58476.74</v>
          </cell>
          <cell r="CN46">
            <v>-4676</v>
          </cell>
          <cell r="CP46">
            <v>1814369</v>
          </cell>
          <cell r="CQ46">
            <v>0</v>
          </cell>
          <cell r="CS46">
            <v>3445</v>
          </cell>
          <cell r="CT46">
            <v>13760</v>
          </cell>
          <cell r="CU46">
            <v>78506.83</v>
          </cell>
          <cell r="DA46">
            <v>83266.5</v>
          </cell>
          <cell r="DB46">
            <v>1814369</v>
          </cell>
          <cell r="DC46">
            <v>0</v>
          </cell>
          <cell r="DD46">
            <v>38033.33</v>
          </cell>
          <cell r="DE46">
            <v>0</v>
          </cell>
          <cell r="DF46">
            <v>120072.5</v>
          </cell>
          <cell r="DG46">
            <v>81759.33</v>
          </cell>
          <cell r="DH46">
            <v>0</v>
          </cell>
          <cell r="DI46">
            <v>28550</v>
          </cell>
          <cell r="DJ46">
            <v>19025.82</v>
          </cell>
          <cell r="DK46">
            <v>9756.32</v>
          </cell>
          <cell r="DL46">
            <v>9269.5</v>
          </cell>
          <cell r="DM46">
            <v>33184.230000000003</v>
          </cell>
          <cell r="DN46">
            <v>0</v>
          </cell>
          <cell r="DO46">
            <v>5472.48</v>
          </cell>
          <cell r="DP46">
            <v>26879.279999999999</v>
          </cell>
          <cell r="DQ46">
            <v>178.54</v>
          </cell>
          <cell r="DR46">
            <v>0</v>
          </cell>
          <cell r="DS46">
            <v>0</v>
          </cell>
          <cell r="DT46">
            <v>0</v>
          </cell>
          <cell r="DU46">
            <v>0</v>
          </cell>
          <cell r="DV46">
            <v>0</v>
          </cell>
          <cell r="DW46">
            <v>3445</v>
          </cell>
          <cell r="DX46">
            <v>13760</v>
          </cell>
          <cell r="DY46">
            <v>78506.83</v>
          </cell>
          <cell r="DZ46">
            <v>258</v>
          </cell>
          <cell r="EA46" t="str">
            <v>EE258</v>
          </cell>
          <cell r="EC46">
            <v>9352166</v>
          </cell>
          <cell r="ED46">
            <v>935</v>
          </cell>
          <cell r="EE46">
            <v>2166</v>
          </cell>
          <cell r="EF46" t="str">
            <v>EE258</v>
          </cell>
          <cell r="EG46" t="str">
            <v>Clifford Road Primary School &amp; Nursery</v>
          </cell>
          <cell r="EH46" t="str">
            <v>Not under a federation</v>
          </cell>
          <cell r="EI46" t="str">
            <v/>
          </cell>
          <cell r="EJ46" t="str">
            <v>Not applicable</v>
          </cell>
          <cell r="EK46" t="str">
            <v>Local authority maintained schools</v>
          </cell>
          <cell r="EL46" t="str">
            <v>Mr Stephen Wood</v>
          </cell>
          <cell r="EM46" t="str">
            <v>head@cliffordroad.suffolk.sch.uk</v>
          </cell>
          <cell r="EN46" t="str">
            <v>01473251605</v>
          </cell>
          <cell r="EO46">
            <v>20212022</v>
          </cell>
          <cell r="EP46" t="str">
            <v>LEAS</v>
          </cell>
          <cell r="EQ46" t="str">
            <v>Y</v>
          </cell>
          <cell r="EX46" t="str">
            <v>436</v>
          </cell>
          <cell r="EY46">
            <v>7801.8099999993574</v>
          </cell>
          <cell r="FA46">
            <v>9560.92</v>
          </cell>
          <cell r="FB46">
            <v>1814369</v>
          </cell>
          <cell r="FC46">
            <v>0</v>
          </cell>
          <cell r="FD46">
            <v>38033.33</v>
          </cell>
          <cell r="FE46">
            <v>0</v>
          </cell>
          <cell r="FF46">
            <v>120072.5</v>
          </cell>
          <cell r="FG46">
            <v>0</v>
          </cell>
          <cell r="FH46">
            <v>28550</v>
          </cell>
          <cell r="FI46">
            <v>2001024.83</v>
          </cell>
          <cell r="FJ46">
            <v>9269.5</v>
          </cell>
          <cell r="FK46">
            <v>9756.32</v>
          </cell>
          <cell r="FL46">
            <v>33184.230000000003</v>
          </cell>
          <cell r="FM46">
            <v>0</v>
          </cell>
          <cell r="FN46">
            <v>5472.48</v>
          </cell>
          <cell r="FO46">
            <v>26879.279999999999</v>
          </cell>
          <cell r="FP46">
            <v>178.54</v>
          </cell>
          <cell r="FQ46">
            <v>0</v>
          </cell>
          <cell r="FR46">
            <v>0</v>
          </cell>
          <cell r="FS46">
            <v>0</v>
          </cell>
          <cell r="FT46">
            <v>0</v>
          </cell>
          <cell r="FU46">
            <v>0</v>
          </cell>
          <cell r="FV46">
            <v>3445</v>
          </cell>
          <cell r="FW46">
            <v>13760</v>
          </cell>
          <cell r="FX46">
            <v>78506.83</v>
          </cell>
          <cell r="FY46">
            <v>180452.18</v>
          </cell>
          <cell r="FZ46">
            <v>1047191.82</v>
          </cell>
          <cell r="GA46">
            <v>28323.360000000001</v>
          </cell>
          <cell r="GB46">
            <v>494984.25</v>
          </cell>
          <cell r="GC46">
            <v>77388.86</v>
          </cell>
          <cell r="GD46">
            <v>125231.9</v>
          </cell>
          <cell r="GE46">
            <v>62267.89</v>
          </cell>
          <cell r="GF46">
            <v>33116.11</v>
          </cell>
          <cell r="GG46">
            <v>8385.56</v>
          </cell>
          <cell r="GH46">
            <v>4621</v>
          </cell>
          <cell r="GI46">
            <v>2495.5</v>
          </cell>
          <cell r="GJ46">
            <v>10888.92</v>
          </cell>
          <cell r="GK46">
            <v>16455.150000000001</v>
          </cell>
          <cell r="GL46">
            <v>120</v>
          </cell>
          <cell r="GM46">
            <v>4353.6400000000003</v>
          </cell>
          <cell r="GN46">
            <v>2525.56</v>
          </cell>
          <cell r="GO46">
            <v>20089.43</v>
          </cell>
          <cell r="GP46">
            <v>29696</v>
          </cell>
          <cell r="GQ46">
            <v>7250.78</v>
          </cell>
          <cell r="GR46">
            <v>78923.509999999995</v>
          </cell>
          <cell r="GS46">
            <v>20757.009999999998</v>
          </cell>
          <cell r="GT46">
            <v>0</v>
          </cell>
          <cell r="GU46">
            <v>20435.57</v>
          </cell>
          <cell r="GV46">
            <v>8246</v>
          </cell>
          <cell r="GW46">
            <v>2595</v>
          </cell>
          <cell r="GX46">
            <v>45993.91</v>
          </cell>
          <cell r="GY46">
            <v>0</v>
          </cell>
          <cell r="GZ46">
            <v>29897.93</v>
          </cell>
          <cell r="HA46">
            <v>20791.580000000002</v>
          </cell>
          <cell r="HB46">
            <v>0</v>
          </cell>
          <cell r="HC46">
            <v>0</v>
          </cell>
          <cell r="HD46">
            <v>5000</v>
          </cell>
          <cell r="HE46">
            <v>0</v>
          </cell>
          <cell r="HF46">
            <v>0</v>
          </cell>
          <cell r="HG46">
            <v>2208026.2400000002</v>
          </cell>
          <cell r="HI46">
            <v>-26549.229999999981</v>
          </cell>
          <cell r="HM46">
            <v>7801.8099999993574</v>
          </cell>
          <cell r="HN46">
            <v>-18747.420000000158</v>
          </cell>
          <cell r="HO46">
            <v>-4.6566128730773926E-10</v>
          </cell>
          <cell r="HP46" t="str">
            <v>SURPLUS</v>
          </cell>
          <cell r="HQ46">
            <v>8885.65</v>
          </cell>
          <cell r="HR46">
            <v>7783.72</v>
          </cell>
          <cell r="HV46">
            <v>9914.02</v>
          </cell>
          <cell r="HW46">
            <v>0</v>
          </cell>
          <cell r="HX46">
            <v>5762.86</v>
          </cell>
          <cell r="HY46">
            <v>0</v>
          </cell>
          <cell r="HZ46">
            <v>-18747.420000000158</v>
          </cell>
          <cell r="IA46">
            <v>10553.41</v>
          </cell>
        </row>
        <row r="47">
          <cell r="B47" t="str">
            <v>EE259</v>
          </cell>
          <cell r="C47">
            <v>-17812.12</v>
          </cell>
          <cell r="D47">
            <v>0</v>
          </cell>
          <cell r="E47">
            <v>-106462</v>
          </cell>
          <cell r="F47">
            <v>0</v>
          </cell>
          <cell r="G47">
            <v>-59392.5</v>
          </cell>
          <cell r="H47">
            <v>-79961.67</v>
          </cell>
          <cell r="I47">
            <v>-26721</v>
          </cell>
          <cell r="J47">
            <v>-10582.36</v>
          </cell>
          <cell r="K47">
            <v>-17889.87</v>
          </cell>
          <cell r="L47">
            <v>-2028</v>
          </cell>
          <cell r="M47">
            <v>0</v>
          </cell>
          <cell r="N47">
            <v>-12619.6</v>
          </cell>
          <cell r="O47">
            <v>-6661.17</v>
          </cell>
          <cell r="P47">
            <v>0</v>
          </cell>
          <cell r="Q47">
            <v>0</v>
          </cell>
          <cell r="R47">
            <v>0</v>
          </cell>
          <cell r="S47">
            <v>0</v>
          </cell>
          <cell r="T47">
            <v>1034066.55</v>
          </cell>
          <cell r="U47">
            <v>3363.6</v>
          </cell>
          <cell r="V47">
            <v>420229.82</v>
          </cell>
          <cell r="W47">
            <v>70909.84</v>
          </cell>
          <cell r="X47">
            <v>91098.8</v>
          </cell>
          <cell r="Y47">
            <v>52669.52</v>
          </cell>
          <cell r="Z47">
            <v>74686.039999999994</v>
          </cell>
          <cell r="AA47">
            <v>14377.79</v>
          </cell>
          <cell r="AB47">
            <v>8037.13</v>
          </cell>
          <cell r="AC47">
            <v>8157.2</v>
          </cell>
          <cell r="AD47">
            <v>0</v>
          </cell>
          <cell r="AE47">
            <v>38288.43</v>
          </cell>
          <cell r="AF47">
            <v>10961.92</v>
          </cell>
          <cell r="AG47">
            <v>4295.63</v>
          </cell>
          <cell r="AH47">
            <v>3610.73</v>
          </cell>
          <cell r="AI47">
            <v>17948.580000000002</v>
          </cell>
          <cell r="AJ47">
            <v>31744</v>
          </cell>
          <cell r="AK47">
            <v>8910.09</v>
          </cell>
          <cell r="AL47">
            <v>57917.45</v>
          </cell>
          <cell r="AM47">
            <v>2523.19</v>
          </cell>
          <cell r="AN47">
            <v>0</v>
          </cell>
          <cell r="AO47">
            <v>13555.31</v>
          </cell>
          <cell r="AP47">
            <v>7904</v>
          </cell>
          <cell r="AQ47">
            <v>235.2</v>
          </cell>
          <cell r="AR47">
            <v>32106.240000000002</v>
          </cell>
          <cell r="AS47">
            <v>17511</v>
          </cell>
          <cell r="AT47">
            <v>23122</v>
          </cell>
          <cell r="AU47">
            <v>22945.24</v>
          </cell>
          <cell r="AV47">
            <v>0</v>
          </cell>
          <cell r="AW47">
            <v>97753.99</v>
          </cell>
          <cell r="AX47">
            <v>0</v>
          </cell>
          <cell r="AY47">
            <v>0</v>
          </cell>
          <cell r="AZ47">
            <v>-2461.59</v>
          </cell>
          <cell r="BA47">
            <v>10858.51</v>
          </cell>
          <cell r="BC47">
            <v>1834711.2599999998</v>
          </cell>
          <cell r="BE47">
            <v>8691.25</v>
          </cell>
          <cell r="BF47">
            <v>0</v>
          </cell>
          <cell r="BG47">
            <v>4230</v>
          </cell>
          <cell r="BH47">
            <v>0</v>
          </cell>
          <cell r="BI47">
            <v>4230</v>
          </cell>
          <cell r="BJ47">
            <v>1253.3100000000002</v>
          </cell>
          <cell r="BK47">
            <v>0</v>
          </cell>
          <cell r="BL47">
            <v>1253.3100000000002</v>
          </cell>
          <cell r="BM47">
            <v>723.28000000000009</v>
          </cell>
          <cell r="BN47">
            <v>0</v>
          </cell>
          <cell r="BO47">
            <v>723.28000000000009</v>
          </cell>
          <cell r="BP47">
            <v>6206.59</v>
          </cell>
          <cell r="BR47">
            <v>8396.92</v>
          </cell>
          <cell r="BT47">
            <v>8396.92</v>
          </cell>
          <cell r="BU47">
            <v>-12619.6</v>
          </cell>
          <cell r="BV47">
            <v>66314.37</v>
          </cell>
          <cell r="BX47">
            <v>1837195.92</v>
          </cell>
          <cell r="BY47">
            <v>1843402.51</v>
          </cell>
          <cell r="BZ47">
            <v>1834711.2599999998</v>
          </cell>
          <cell r="CB47">
            <v>8691.2500000002328</v>
          </cell>
          <cell r="CF47">
            <v>185959.64000000013</v>
          </cell>
          <cell r="CG47">
            <v>120781.72000000067</v>
          </cell>
          <cell r="CH47">
            <v>1320.6900000000005</v>
          </cell>
          <cell r="CI47">
            <v>3805.3500000000013</v>
          </cell>
          <cell r="CJ47">
            <v>185959.46627373551</v>
          </cell>
          <cell r="CK47">
            <v>1772018</v>
          </cell>
          <cell r="CL47">
            <v>0</v>
          </cell>
          <cell r="CM47">
            <v>0</v>
          </cell>
          <cell r="CN47">
            <v>0</v>
          </cell>
          <cell r="CP47">
            <v>1775698.62</v>
          </cell>
          <cell r="CQ47">
            <v>105</v>
          </cell>
          <cell r="CS47">
            <v>0</v>
          </cell>
          <cell r="CT47">
            <v>13960</v>
          </cell>
          <cell r="CU47">
            <v>80028.17</v>
          </cell>
          <cell r="DA47">
            <v>17812.12</v>
          </cell>
          <cell r="DB47">
            <v>1775698.62</v>
          </cell>
          <cell r="DC47">
            <v>0</v>
          </cell>
          <cell r="DD47">
            <v>106462</v>
          </cell>
          <cell r="DE47">
            <v>0</v>
          </cell>
          <cell r="DF47">
            <v>59392.5</v>
          </cell>
          <cell r="DG47">
            <v>79961.67</v>
          </cell>
          <cell r="DH47">
            <v>105</v>
          </cell>
          <cell r="DI47">
            <v>26721</v>
          </cell>
          <cell r="DJ47">
            <v>10582.36</v>
          </cell>
          <cell r="DK47">
            <v>6396.66</v>
          </cell>
          <cell r="DL47">
            <v>4185.7</v>
          </cell>
          <cell r="DM47">
            <v>17889.87</v>
          </cell>
          <cell r="DN47">
            <v>2028</v>
          </cell>
          <cell r="DO47">
            <v>0</v>
          </cell>
          <cell r="DP47">
            <v>12619.6</v>
          </cell>
          <cell r="DQ47">
            <v>6661.17</v>
          </cell>
          <cell r="DR47">
            <v>0</v>
          </cell>
          <cell r="DS47">
            <v>0</v>
          </cell>
          <cell r="DT47">
            <v>0</v>
          </cell>
          <cell r="DU47">
            <v>0</v>
          </cell>
          <cell r="DV47">
            <v>0</v>
          </cell>
          <cell r="DW47">
            <v>0</v>
          </cell>
          <cell r="DX47">
            <v>13960</v>
          </cell>
          <cell r="DY47">
            <v>80028.17</v>
          </cell>
          <cell r="DZ47">
            <v>259</v>
          </cell>
          <cell r="EA47" t="str">
            <v>EE259</v>
          </cell>
          <cell r="EC47">
            <v>9352184</v>
          </cell>
          <cell r="ED47">
            <v>935</v>
          </cell>
          <cell r="EE47">
            <v>2184</v>
          </cell>
          <cell r="EF47" t="str">
            <v>EE259</v>
          </cell>
          <cell r="EG47" t="str">
            <v>Dale Hall Community Primary School</v>
          </cell>
          <cell r="EH47" t="str">
            <v>Not under a federation</v>
          </cell>
          <cell r="EI47" t="str">
            <v/>
          </cell>
          <cell r="EJ47" t="str">
            <v>Not applicable</v>
          </cell>
          <cell r="EK47" t="str">
            <v>Local authority maintained schools</v>
          </cell>
          <cell r="EL47" t="str">
            <v>Mrs Joanne Dedicoat</v>
          </cell>
          <cell r="EM47" t="str">
            <v>gill.durrant@dalehall.suffolk.sch.uk</v>
          </cell>
          <cell r="EN47" t="str">
            <v>01473251651</v>
          </cell>
          <cell r="EO47">
            <v>20212022</v>
          </cell>
          <cell r="EP47" t="str">
            <v>LEAS</v>
          </cell>
          <cell r="EQ47" t="str">
            <v>Y</v>
          </cell>
          <cell r="EX47" t="str">
            <v>418</v>
          </cell>
          <cell r="EY47">
            <v>185959.64000000013</v>
          </cell>
          <cell r="FA47">
            <v>1320.6900000000005</v>
          </cell>
          <cell r="FB47">
            <v>1775698.62</v>
          </cell>
          <cell r="FC47">
            <v>0</v>
          </cell>
          <cell r="FD47">
            <v>106462</v>
          </cell>
          <cell r="FE47">
            <v>0</v>
          </cell>
          <cell r="FF47">
            <v>59392.5</v>
          </cell>
          <cell r="FG47">
            <v>105</v>
          </cell>
          <cell r="FH47">
            <v>26721</v>
          </cell>
          <cell r="FI47">
            <v>1968379.12</v>
          </cell>
          <cell r="FJ47">
            <v>4185.7</v>
          </cell>
          <cell r="FK47">
            <v>6396.66</v>
          </cell>
          <cell r="FL47">
            <v>17889.87</v>
          </cell>
          <cell r="FM47">
            <v>2028</v>
          </cell>
          <cell r="FN47">
            <v>0</v>
          </cell>
          <cell r="FO47">
            <v>12619.6</v>
          </cell>
          <cell r="FP47">
            <v>6661.17</v>
          </cell>
          <cell r="FQ47">
            <v>0</v>
          </cell>
          <cell r="FR47">
            <v>0</v>
          </cell>
          <cell r="FS47">
            <v>0</v>
          </cell>
          <cell r="FT47">
            <v>0</v>
          </cell>
          <cell r="FU47">
            <v>0</v>
          </cell>
          <cell r="FV47">
            <v>0</v>
          </cell>
          <cell r="FW47">
            <v>13960</v>
          </cell>
          <cell r="FX47">
            <v>80028.17</v>
          </cell>
          <cell r="FY47">
            <v>143769.16999999998</v>
          </cell>
          <cell r="FZ47">
            <v>1034066.55</v>
          </cell>
          <cell r="GA47">
            <v>3363.6</v>
          </cell>
          <cell r="GB47">
            <v>420229.82</v>
          </cell>
          <cell r="GC47">
            <v>70909.84</v>
          </cell>
          <cell r="GD47">
            <v>91098.8</v>
          </cell>
          <cell r="GE47">
            <v>52669.52</v>
          </cell>
          <cell r="GF47">
            <v>74686.039999999994</v>
          </cell>
          <cell r="GG47">
            <v>14377.79</v>
          </cell>
          <cell r="GH47">
            <v>8037.13</v>
          </cell>
          <cell r="GI47">
            <v>8157.2</v>
          </cell>
          <cell r="GJ47">
            <v>0</v>
          </cell>
          <cell r="GK47">
            <v>38288.43</v>
          </cell>
          <cell r="GL47">
            <v>10961.92</v>
          </cell>
          <cell r="GM47">
            <v>4295.63</v>
          </cell>
          <cell r="GN47">
            <v>3610.73</v>
          </cell>
          <cell r="GO47">
            <v>17948.580000000002</v>
          </cell>
          <cell r="GP47">
            <v>31744</v>
          </cell>
          <cell r="GQ47">
            <v>8910.09</v>
          </cell>
          <cell r="GR47">
            <v>66314.37</v>
          </cell>
          <cell r="GS47">
            <v>2523.19</v>
          </cell>
          <cell r="GT47">
            <v>0</v>
          </cell>
          <cell r="GU47">
            <v>13555.31</v>
          </cell>
          <cell r="GV47">
            <v>7904</v>
          </cell>
          <cell r="GW47">
            <v>235.2</v>
          </cell>
          <cell r="GX47">
            <v>32106.240000000002</v>
          </cell>
          <cell r="GY47">
            <v>17511</v>
          </cell>
          <cell r="GZ47">
            <v>23122</v>
          </cell>
          <cell r="HA47">
            <v>22945.24</v>
          </cell>
          <cell r="HB47">
            <v>0</v>
          </cell>
          <cell r="HC47">
            <v>0</v>
          </cell>
          <cell r="HD47">
            <v>97753.99</v>
          </cell>
          <cell r="HE47">
            <v>0</v>
          </cell>
          <cell r="HF47">
            <v>0</v>
          </cell>
          <cell r="HG47">
            <v>2177326.21</v>
          </cell>
          <cell r="HI47">
            <v>-65177.919999999925</v>
          </cell>
          <cell r="HM47">
            <v>185959.64000000013</v>
          </cell>
          <cell r="HN47">
            <v>120781.72000000067</v>
          </cell>
          <cell r="HO47">
            <v>-4.6566128730773926E-10</v>
          </cell>
          <cell r="HP47" t="str">
            <v>DEFICIT</v>
          </cell>
          <cell r="HQ47">
            <v>8691.25</v>
          </cell>
          <cell r="HR47">
            <v>0</v>
          </cell>
          <cell r="HV47">
            <v>4230</v>
          </cell>
          <cell r="HW47">
            <v>1253.3100000000002</v>
          </cell>
          <cell r="HX47">
            <v>723.28000000000009</v>
          </cell>
          <cell r="HY47">
            <v>45949</v>
          </cell>
          <cell r="HZ47">
            <v>74832.720000000671</v>
          </cell>
          <cell r="IA47">
            <v>3805.3500000000013</v>
          </cell>
        </row>
        <row r="48">
          <cell r="B48" t="str">
            <v>EE266</v>
          </cell>
          <cell r="C48">
            <v>-565250.06999999995</v>
          </cell>
          <cell r="D48">
            <v>0</v>
          </cell>
          <cell r="E48">
            <v>-3900</v>
          </cell>
          <cell r="F48">
            <v>0</v>
          </cell>
          <cell r="G48">
            <v>0</v>
          </cell>
          <cell r="H48">
            <v>-13406.8</v>
          </cell>
          <cell r="I48">
            <v>-116707.59</v>
          </cell>
          <cell r="J48">
            <v>-70827.97</v>
          </cell>
          <cell r="K48">
            <v>0</v>
          </cell>
          <cell r="L48">
            <v>0</v>
          </cell>
          <cell r="M48">
            <v>0</v>
          </cell>
          <cell r="N48">
            <v>0</v>
          </cell>
          <cell r="O48">
            <v>-10975.2</v>
          </cell>
          <cell r="P48">
            <v>0</v>
          </cell>
          <cell r="Q48">
            <v>0</v>
          </cell>
          <cell r="R48">
            <v>0</v>
          </cell>
          <cell r="S48">
            <v>0</v>
          </cell>
          <cell r="T48">
            <v>113528.76</v>
          </cell>
          <cell r="U48">
            <v>143.52000000000001</v>
          </cell>
          <cell r="V48">
            <v>250676.99</v>
          </cell>
          <cell r="W48">
            <v>36019.49</v>
          </cell>
          <cell r="X48">
            <v>82314.039999999994</v>
          </cell>
          <cell r="Y48">
            <v>0</v>
          </cell>
          <cell r="Z48">
            <v>147712.89000000001</v>
          </cell>
          <cell r="AA48">
            <v>3212.75</v>
          </cell>
          <cell r="AB48">
            <v>1995.35</v>
          </cell>
          <cell r="AC48">
            <v>470.7</v>
          </cell>
          <cell r="AD48">
            <v>0</v>
          </cell>
          <cell r="AE48">
            <v>9460.68</v>
          </cell>
          <cell r="AF48">
            <v>2595.52</v>
          </cell>
          <cell r="AG48">
            <v>13438.9</v>
          </cell>
          <cell r="AH48">
            <v>2390.96</v>
          </cell>
          <cell r="AI48">
            <v>6356.91</v>
          </cell>
          <cell r="AJ48">
            <v>0</v>
          </cell>
          <cell r="AK48">
            <v>9016.58</v>
          </cell>
          <cell r="AL48">
            <v>12118.39</v>
          </cell>
          <cell r="AM48">
            <v>0</v>
          </cell>
          <cell r="AN48">
            <v>0</v>
          </cell>
          <cell r="AO48">
            <v>7858.35</v>
          </cell>
          <cell r="AP48">
            <v>1653</v>
          </cell>
          <cell r="AQ48">
            <v>53693.15</v>
          </cell>
          <cell r="AR48">
            <v>11823.86</v>
          </cell>
          <cell r="AS48">
            <v>0</v>
          </cell>
          <cell r="AT48">
            <v>0</v>
          </cell>
          <cell r="AU48">
            <v>13247.05</v>
          </cell>
          <cell r="AV48">
            <v>0</v>
          </cell>
          <cell r="AW48">
            <v>0</v>
          </cell>
          <cell r="AX48">
            <v>0</v>
          </cell>
          <cell r="AY48">
            <v>0</v>
          </cell>
          <cell r="AZ48">
            <v>-66.23</v>
          </cell>
          <cell r="BA48">
            <v>66.23</v>
          </cell>
          <cell r="BC48">
            <v>1110.6499999997834</v>
          </cell>
          <cell r="BE48">
            <v>4799.2</v>
          </cell>
          <cell r="BF48">
            <v>0</v>
          </cell>
          <cell r="BG48">
            <v>4868.7</v>
          </cell>
          <cell r="BH48">
            <v>0</v>
          </cell>
          <cell r="BI48">
            <v>4868.7</v>
          </cell>
          <cell r="BJ48">
            <v>0</v>
          </cell>
          <cell r="BK48">
            <v>0</v>
          </cell>
          <cell r="BL48">
            <v>0</v>
          </cell>
          <cell r="BM48">
            <v>2380.94</v>
          </cell>
          <cell r="BN48">
            <v>0</v>
          </cell>
          <cell r="BO48">
            <v>2380.94</v>
          </cell>
          <cell r="BP48">
            <v>7249.6399999999994</v>
          </cell>
          <cell r="BR48">
            <v>0</v>
          </cell>
          <cell r="BS48">
            <v>0</v>
          </cell>
          <cell r="BT48">
            <v>0</v>
          </cell>
          <cell r="BU48">
            <v>0</v>
          </cell>
          <cell r="BV48">
            <v>12118.39</v>
          </cell>
          <cell r="BX48">
            <v>-1339.7899999999645</v>
          </cell>
          <cell r="BY48">
            <v>5909.8500000000349</v>
          </cell>
          <cell r="BZ48">
            <v>1110.6499999997834</v>
          </cell>
          <cell r="CB48">
            <v>4799.2000000002517</v>
          </cell>
          <cell r="CF48">
            <v>231306.44000000018</v>
          </cell>
          <cell r="CG48">
            <v>232646.23000000045</v>
          </cell>
          <cell r="CH48">
            <v>29013.69</v>
          </cell>
          <cell r="CI48">
            <v>26563.25</v>
          </cell>
          <cell r="CJ48">
            <v>231306.30999999947</v>
          </cell>
          <cell r="CK48">
            <v>0</v>
          </cell>
          <cell r="CL48">
            <v>0</v>
          </cell>
          <cell r="CM48">
            <v>-241121.19</v>
          </cell>
          <cell r="CN48">
            <v>-17988</v>
          </cell>
          <cell r="CP48">
            <v>565250.06999999995</v>
          </cell>
          <cell r="CQ48">
            <v>13406.8</v>
          </cell>
          <cell r="CS48">
            <v>0</v>
          </cell>
          <cell r="CT48">
            <v>0</v>
          </cell>
          <cell r="CU48">
            <v>0</v>
          </cell>
          <cell r="DA48">
            <v>565250.06999999995</v>
          </cell>
          <cell r="DB48">
            <v>565250.06999999995</v>
          </cell>
          <cell r="DC48">
            <v>0</v>
          </cell>
          <cell r="DD48">
            <v>3900</v>
          </cell>
          <cell r="DE48">
            <v>0</v>
          </cell>
          <cell r="DF48">
            <v>0</v>
          </cell>
          <cell r="DG48">
            <v>13406.8</v>
          </cell>
          <cell r="DH48">
            <v>13406.8</v>
          </cell>
          <cell r="DI48">
            <v>116707.59</v>
          </cell>
          <cell r="DJ48">
            <v>70827.97</v>
          </cell>
          <cell r="DK48">
            <v>70827.97</v>
          </cell>
          <cell r="DL48">
            <v>0</v>
          </cell>
          <cell r="DM48">
            <v>0</v>
          </cell>
          <cell r="DN48">
            <v>0</v>
          </cell>
          <cell r="DO48">
            <v>0</v>
          </cell>
          <cell r="DP48">
            <v>0</v>
          </cell>
          <cell r="DQ48">
            <v>10975.2</v>
          </cell>
          <cell r="DR48">
            <v>0</v>
          </cell>
          <cell r="DS48">
            <v>0</v>
          </cell>
          <cell r="DT48">
            <v>0</v>
          </cell>
          <cell r="DU48">
            <v>0</v>
          </cell>
          <cell r="DV48">
            <v>0</v>
          </cell>
          <cell r="DW48">
            <v>0</v>
          </cell>
          <cell r="DX48">
            <v>0</v>
          </cell>
          <cell r="DY48">
            <v>0</v>
          </cell>
          <cell r="DZ48">
            <v>266</v>
          </cell>
          <cell r="EA48" t="str">
            <v>EE266</v>
          </cell>
          <cell r="EC48">
            <v>9351001</v>
          </cell>
          <cell r="ED48">
            <v>935</v>
          </cell>
          <cell r="EE48">
            <v>1001</v>
          </cell>
          <cell r="EF48" t="str">
            <v>EE266</v>
          </cell>
          <cell r="EG48" t="str">
            <v>Highfield Nursery School</v>
          </cell>
          <cell r="EH48" t="str">
            <v>Not under a federation</v>
          </cell>
          <cell r="EI48" t="str">
            <v/>
          </cell>
          <cell r="EJ48" t="str">
            <v>Not applicable</v>
          </cell>
          <cell r="EK48" t="str">
            <v>Local authority maintained schools</v>
          </cell>
          <cell r="EL48" t="str">
            <v>Mrs Ruth Coleman</v>
          </cell>
          <cell r="EM48" t="str">
            <v xml:space="preserve">admin@highfield.suffolk.sch.uk </v>
          </cell>
          <cell r="EN48" t="str">
            <v>01473742534</v>
          </cell>
          <cell r="EO48">
            <v>20212022</v>
          </cell>
          <cell r="EP48" t="str">
            <v>LEAS</v>
          </cell>
          <cell r="EQ48" t="str">
            <v>Y</v>
          </cell>
          <cell r="EX48" t="str">
            <v>107</v>
          </cell>
          <cell r="EY48">
            <v>231306.44000000018</v>
          </cell>
          <cell r="FA48">
            <v>29013.69</v>
          </cell>
          <cell r="FB48">
            <v>565250.06999999995</v>
          </cell>
          <cell r="FC48">
            <v>0</v>
          </cell>
          <cell r="FD48">
            <v>3900</v>
          </cell>
          <cell r="FE48">
            <v>0</v>
          </cell>
          <cell r="FF48">
            <v>0</v>
          </cell>
          <cell r="FG48">
            <v>13406.8</v>
          </cell>
          <cell r="FH48">
            <v>116707.59</v>
          </cell>
          <cell r="FI48">
            <v>699264.46</v>
          </cell>
          <cell r="FJ48">
            <v>0</v>
          </cell>
          <cell r="FK48">
            <v>70827.97</v>
          </cell>
          <cell r="FL48">
            <v>0</v>
          </cell>
          <cell r="FM48">
            <v>0</v>
          </cell>
          <cell r="FN48">
            <v>0</v>
          </cell>
          <cell r="FO48">
            <v>0</v>
          </cell>
          <cell r="FP48">
            <v>10975.2</v>
          </cell>
          <cell r="FQ48">
            <v>0</v>
          </cell>
          <cell r="FR48">
            <v>0</v>
          </cell>
          <cell r="FS48">
            <v>0</v>
          </cell>
          <cell r="FT48">
            <v>0</v>
          </cell>
          <cell r="FU48">
            <v>0</v>
          </cell>
          <cell r="FV48">
            <v>0</v>
          </cell>
          <cell r="FW48">
            <v>0</v>
          </cell>
          <cell r="FX48">
            <v>0</v>
          </cell>
          <cell r="FY48">
            <v>81803.17</v>
          </cell>
          <cell r="FZ48">
            <v>113528.76</v>
          </cell>
          <cell r="GA48">
            <v>143.52000000000001</v>
          </cell>
          <cell r="GB48">
            <v>250676.99</v>
          </cell>
          <cell r="GC48">
            <v>36019.49</v>
          </cell>
          <cell r="GD48">
            <v>82314.039999999994</v>
          </cell>
          <cell r="GE48">
            <v>0</v>
          </cell>
          <cell r="GF48">
            <v>147712.89000000001</v>
          </cell>
          <cell r="GG48">
            <v>3212.75</v>
          </cell>
          <cell r="GH48">
            <v>1995.35</v>
          </cell>
          <cell r="GI48">
            <v>470.7</v>
          </cell>
          <cell r="GJ48">
            <v>0</v>
          </cell>
          <cell r="GK48">
            <v>9460.68</v>
          </cell>
          <cell r="GL48">
            <v>2595.52</v>
          </cell>
          <cell r="GM48">
            <v>13438.9</v>
          </cell>
          <cell r="GN48">
            <v>2390.96</v>
          </cell>
          <cell r="GO48">
            <v>6356.91</v>
          </cell>
          <cell r="GP48">
            <v>0</v>
          </cell>
          <cell r="GQ48">
            <v>9016.58</v>
          </cell>
          <cell r="GR48">
            <v>12118.39</v>
          </cell>
          <cell r="GS48">
            <v>0</v>
          </cell>
          <cell r="GT48">
            <v>0</v>
          </cell>
          <cell r="GU48">
            <v>7858.35</v>
          </cell>
          <cell r="GV48">
            <v>1653</v>
          </cell>
          <cell r="GW48">
            <v>53693.15</v>
          </cell>
          <cell r="GX48">
            <v>11823.86</v>
          </cell>
          <cell r="GY48">
            <v>0</v>
          </cell>
          <cell r="GZ48">
            <v>0</v>
          </cell>
          <cell r="HA48">
            <v>13247.05</v>
          </cell>
          <cell r="HB48">
            <v>0</v>
          </cell>
          <cell r="HC48">
            <v>0</v>
          </cell>
          <cell r="HD48">
            <v>0</v>
          </cell>
          <cell r="HE48">
            <v>0</v>
          </cell>
          <cell r="HF48">
            <v>0</v>
          </cell>
          <cell r="HG48">
            <v>779727.84</v>
          </cell>
          <cell r="HI48">
            <v>1339.7900000000373</v>
          </cell>
          <cell r="HM48">
            <v>231306.44000000018</v>
          </cell>
          <cell r="HN48">
            <v>232646.23000000045</v>
          </cell>
          <cell r="HO48">
            <v>-2.3283064365386963E-10</v>
          </cell>
          <cell r="HP48" t="str">
            <v>SURPLUS</v>
          </cell>
          <cell r="HQ48">
            <v>4799.2</v>
          </cell>
          <cell r="HR48">
            <v>0</v>
          </cell>
          <cell r="HV48">
            <v>4868.7</v>
          </cell>
          <cell r="HW48">
            <v>0</v>
          </cell>
          <cell r="HX48">
            <v>2380.94</v>
          </cell>
          <cell r="HY48">
            <v>27262</v>
          </cell>
          <cell r="HZ48">
            <v>205384.23000000045</v>
          </cell>
          <cell r="IA48">
            <v>26563.25</v>
          </cell>
        </row>
        <row r="49">
          <cell r="B49" t="str">
            <v>EE273</v>
          </cell>
          <cell r="C49">
            <v>-116993.31</v>
          </cell>
          <cell r="D49">
            <v>0</v>
          </cell>
          <cell r="E49">
            <v>-26400</v>
          </cell>
          <cell r="F49">
            <v>0</v>
          </cell>
          <cell r="G49">
            <v>-170778.7</v>
          </cell>
          <cell r="H49">
            <v>-63776.67</v>
          </cell>
          <cell r="I49">
            <v>-4412.5</v>
          </cell>
          <cell r="J49">
            <v>-43059.64</v>
          </cell>
          <cell r="K49">
            <v>-27238.639999999999</v>
          </cell>
          <cell r="L49">
            <v>-22380</v>
          </cell>
          <cell r="M49">
            <v>0</v>
          </cell>
          <cell r="N49">
            <v>0</v>
          </cell>
          <cell r="O49">
            <v>0</v>
          </cell>
          <cell r="P49">
            <v>0</v>
          </cell>
          <cell r="Q49">
            <v>0</v>
          </cell>
          <cell r="R49">
            <v>0</v>
          </cell>
          <cell r="S49">
            <v>0</v>
          </cell>
          <cell r="T49">
            <v>1095202.6399999999</v>
          </cell>
          <cell r="U49">
            <v>0</v>
          </cell>
          <cell r="V49">
            <v>379258.77</v>
          </cell>
          <cell r="W49">
            <v>19480.48</v>
          </cell>
          <cell r="X49">
            <v>129909.9</v>
          </cell>
          <cell r="Y49">
            <v>0</v>
          </cell>
          <cell r="Z49">
            <v>37617.82</v>
          </cell>
          <cell r="AA49">
            <v>32171.97</v>
          </cell>
          <cell r="AB49">
            <v>14227.41</v>
          </cell>
          <cell r="AC49">
            <v>15121.22</v>
          </cell>
          <cell r="AD49">
            <v>0</v>
          </cell>
          <cell r="AE49">
            <v>30988.62</v>
          </cell>
          <cell r="AF49">
            <v>4982.6099999999997</v>
          </cell>
          <cell r="AG49">
            <v>53472.28</v>
          </cell>
          <cell r="AH49">
            <v>12880.7</v>
          </cell>
          <cell r="AI49">
            <v>23271.54</v>
          </cell>
          <cell r="AJ49">
            <v>61440</v>
          </cell>
          <cell r="AK49">
            <v>6185.02</v>
          </cell>
          <cell r="AL49">
            <v>33763.449999999997</v>
          </cell>
          <cell r="AM49">
            <v>8781.15</v>
          </cell>
          <cell r="AN49">
            <v>0</v>
          </cell>
          <cell r="AO49">
            <v>45538.92</v>
          </cell>
          <cell r="AP49">
            <v>8493</v>
          </cell>
          <cell r="AQ49">
            <v>4077.38</v>
          </cell>
          <cell r="AR49">
            <v>91789.75</v>
          </cell>
          <cell r="AS49">
            <v>138451.48000000001</v>
          </cell>
          <cell r="AT49">
            <v>42763.09</v>
          </cell>
          <cell r="AU49">
            <v>53497.37</v>
          </cell>
          <cell r="AV49">
            <v>0</v>
          </cell>
          <cell r="AW49">
            <v>0</v>
          </cell>
          <cell r="AX49">
            <v>0</v>
          </cell>
          <cell r="AY49">
            <v>0</v>
          </cell>
          <cell r="AZ49">
            <v>-5763.4</v>
          </cell>
          <cell r="BA49">
            <v>5492.93</v>
          </cell>
          <cell r="BC49">
            <v>1859286.6400000011</v>
          </cell>
          <cell r="BE49">
            <v>8770</v>
          </cell>
          <cell r="BF49">
            <v>0</v>
          </cell>
          <cell r="BG49">
            <v>0</v>
          </cell>
          <cell r="BH49">
            <v>0</v>
          </cell>
          <cell r="BI49">
            <v>0</v>
          </cell>
          <cell r="BJ49">
            <v>0</v>
          </cell>
          <cell r="BK49">
            <v>0</v>
          </cell>
          <cell r="BL49">
            <v>0</v>
          </cell>
          <cell r="BM49">
            <v>0</v>
          </cell>
          <cell r="BN49">
            <v>0</v>
          </cell>
          <cell r="BO49">
            <v>0</v>
          </cell>
          <cell r="BP49">
            <v>0</v>
          </cell>
          <cell r="BR49">
            <v>-270.46999999999935</v>
          </cell>
          <cell r="BS49">
            <v>-270.46999999999935</v>
          </cell>
          <cell r="BU49">
            <v>-270.46999999999935</v>
          </cell>
          <cell r="BV49">
            <v>33763.449999999997</v>
          </cell>
          <cell r="BX49">
            <v>1868056.6400000001</v>
          </cell>
          <cell r="BY49">
            <v>1868056.6400000001</v>
          </cell>
          <cell r="BZ49">
            <v>1859286.6400000011</v>
          </cell>
          <cell r="CB49">
            <v>8769.9999999990687</v>
          </cell>
          <cell r="CF49">
            <v>242907.14000000083</v>
          </cell>
          <cell r="CG49">
            <v>284185.49999999953</v>
          </cell>
          <cell r="CH49">
            <v>22366.18</v>
          </cell>
          <cell r="CI49">
            <v>31136.18</v>
          </cell>
          <cell r="CJ49">
            <v>242910.45484929951</v>
          </cell>
          <cell r="CK49">
            <v>1909335</v>
          </cell>
          <cell r="CL49">
            <v>0</v>
          </cell>
          <cell r="CM49">
            <v>-88976.310000000012</v>
          </cell>
          <cell r="CN49">
            <v>-5397</v>
          </cell>
          <cell r="CP49">
            <v>2012768.31</v>
          </cell>
          <cell r="CQ49">
            <v>0</v>
          </cell>
          <cell r="CS49">
            <v>0</v>
          </cell>
          <cell r="CT49">
            <v>13560</v>
          </cell>
          <cell r="CU49">
            <v>63776.67</v>
          </cell>
          <cell r="DA49">
            <v>116993.31</v>
          </cell>
          <cell r="DB49">
            <v>2012768.31</v>
          </cell>
          <cell r="DC49">
            <v>0</v>
          </cell>
          <cell r="DD49">
            <v>26400</v>
          </cell>
          <cell r="DE49">
            <v>0</v>
          </cell>
          <cell r="DF49">
            <v>170778.7</v>
          </cell>
          <cell r="DG49">
            <v>63776.67</v>
          </cell>
          <cell r="DH49">
            <v>0</v>
          </cell>
          <cell r="DI49">
            <v>4412.5</v>
          </cell>
          <cell r="DJ49">
            <v>43059.64</v>
          </cell>
          <cell r="DK49">
            <v>42959.64</v>
          </cell>
          <cell r="DL49">
            <v>100</v>
          </cell>
          <cell r="DM49">
            <v>27238.639999999999</v>
          </cell>
          <cell r="DN49">
            <v>22380</v>
          </cell>
          <cell r="DO49">
            <v>0</v>
          </cell>
          <cell r="DP49">
            <v>270.469999999999</v>
          </cell>
          <cell r="DQ49">
            <v>0</v>
          </cell>
          <cell r="DR49">
            <v>0</v>
          </cell>
          <cell r="DS49">
            <v>0</v>
          </cell>
          <cell r="DT49">
            <v>0</v>
          </cell>
          <cell r="DU49">
            <v>0</v>
          </cell>
          <cell r="DV49">
            <v>0</v>
          </cell>
          <cell r="DW49">
            <v>0</v>
          </cell>
          <cell r="DX49">
            <v>13560</v>
          </cell>
          <cell r="DY49">
            <v>63776.67</v>
          </cell>
          <cell r="DZ49">
            <v>273</v>
          </cell>
          <cell r="EA49" t="str">
            <v>EE273</v>
          </cell>
          <cell r="EC49">
            <v>9352162</v>
          </cell>
          <cell r="ED49">
            <v>935</v>
          </cell>
          <cell r="EE49">
            <v>2162</v>
          </cell>
          <cell r="EF49" t="str">
            <v>EE273</v>
          </cell>
          <cell r="EG49" t="str">
            <v>Ravenswood Community Primary School</v>
          </cell>
          <cell r="EH49" t="str">
            <v>Not under a federation</v>
          </cell>
          <cell r="EI49" t="str">
            <v/>
          </cell>
          <cell r="EJ49" t="str">
            <v>Not applicable</v>
          </cell>
          <cell r="EK49" t="str">
            <v>Local authority maintained schools</v>
          </cell>
          <cell r="EL49" t="str">
            <v>Justine Davies</v>
          </cell>
          <cell r="EM49" t="str">
            <v>admin@ravenswood.suffolk.sch.uk</v>
          </cell>
          <cell r="EN49" t="str">
            <v>01473728565</v>
          </cell>
          <cell r="EO49">
            <v>20212022</v>
          </cell>
          <cell r="EP49" t="str">
            <v>LEAS</v>
          </cell>
          <cell r="EQ49" t="str">
            <v>Y</v>
          </cell>
          <cell r="EX49" t="str">
            <v>437</v>
          </cell>
          <cell r="EY49">
            <v>242907.14000000083</v>
          </cell>
          <cell r="FA49">
            <v>22366.18</v>
          </cell>
          <cell r="FB49">
            <v>2012768.31</v>
          </cell>
          <cell r="FC49">
            <v>0</v>
          </cell>
          <cell r="FD49">
            <v>26400</v>
          </cell>
          <cell r="FE49">
            <v>0</v>
          </cell>
          <cell r="FF49">
            <v>170778.7</v>
          </cell>
          <cell r="FG49">
            <v>0</v>
          </cell>
          <cell r="FH49">
            <v>4412.5</v>
          </cell>
          <cell r="FI49">
            <v>2214359.5100000002</v>
          </cell>
          <cell r="FJ49">
            <v>100</v>
          </cell>
          <cell r="FK49">
            <v>42959.64</v>
          </cell>
          <cell r="FL49">
            <v>27238.639999999999</v>
          </cell>
          <cell r="FM49">
            <v>22380</v>
          </cell>
          <cell r="FN49">
            <v>0</v>
          </cell>
          <cell r="FO49">
            <v>270.469999999999</v>
          </cell>
          <cell r="FP49">
            <v>0</v>
          </cell>
          <cell r="FQ49">
            <v>0</v>
          </cell>
          <cell r="FR49">
            <v>0</v>
          </cell>
          <cell r="FS49">
            <v>0</v>
          </cell>
          <cell r="FT49">
            <v>0</v>
          </cell>
          <cell r="FU49">
            <v>0</v>
          </cell>
          <cell r="FV49">
            <v>0</v>
          </cell>
          <cell r="FW49">
            <v>13560</v>
          </cell>
          <cell r="FX49">
            <v>63776.67</v>
          </cell>
          <cell r="FY49">
            <v>170285.41999999998</v>
          </cell>
          <cell r="FZ49">
            <v>1095202.6399999999</v>
          </cell>
          <cell r="GA49">
            <v>0</v>
          </cell>
          <cell r="GB49">
            <v>379258.77</v>
          </cell>
          <cell r="GC49">
            <v>19480.48</v>
          </cell>
          <cell r="GD49">
            <v>129909.9</v>
          </cell>
          <cell r="GE49">
            <v>0</v>
          </cell>
          <cell r="GF49">
            <v>37617.82</v>
          </cell>
          <cell r="GG49">
            <v>32171.97</v>
          </cell>
          <cell r="GH49">
            <v>14227.41</v>
          </cell>
          <cell r="GI49">
            <v>15121.22</v>
          </cell>
          <cell r="GJ49">
            <v>0</v>
          </cell>
          <cell r="GK49">
            <v>30988.62</v>
          </cell>
          <cell r="GL49">
            <v>4982.6099999999997</v>
          </cell>
          <cell r="GM49">
            <v>53472.28</v>
          </cell>
          <cell r="GN49">
            <v>12880.7</v>
          </cell>
          <cell r="GO49">
            <v>23271.54</v>
          </cell>
          <cell r="GP49">
            <v>61440</v>
          </cell>
          <cell r="GQ49">
            <v>6185.02</v>
          </cell>
          <cell r="GR49">
            <v>33763.449999999997</v>
          </cell>
          <cell r="GS49">
            <v>8781.15</v>
          </cell>
          <cell r="GT49">
            <v>0</v>
          </cell>
          <cell r="GU49">
            <v>45538.92</v>
          </cell>
          <cell r="GV49">
            <v>8493</v>
          </cell>
          <cell r="GW49">
            <v>4077.38</v>
          </cell>
          <cell r="GX49">
            <v>91789.75</v>
          </cell>
          <cell r="GY49">
            <v>138451.48000000001</v>
          </cell>
          <cell r="GZ49">
            <v>42763.09</v>
          </cell>
          <cell r="HA49">
            <v>53497.37</v>
          </cell>
          <cell r="HB49">
            <v>0</v>
          </cell>
          <cell r="HC49">
            <v>0</v>
          </cell>
          <cell r="HD49">
            <v>0</v>
          </cell>
          <cell r="HE49">
            <v>0</v>
          </cell>
          <cell r="HF49">
            <v>0</v>
          </cell>
          <cell r="HG49">
            <v>2343366.5699999998</v>
          </cell>
          <cell r="HI49">
            <v>41278.360000000335</v>
          </cell>
          <cell r="HM49">
            <v>242907.14000000083</v>
          </cell>
          <cell r="HN49">
            <v>284185.49999999953</v>
          </cell>
          <cell r="HO49">
            <v>1.6298145055770874E-9</v>
          </cell>
          <cell r="HP49" t="str">
            <v>SURPLUS</v>
          </cell>
          <cell r="HQ49">
            <v>8770</v>
          </cell>
          <cell r="HR49">
            <v>0</v>
          </cell>
          <cell r="HV49">
            <v>0</v>
          </cell>
          <cell r="HW49">
            <v>0</v>
          </cell>
          <cell r="HX49">
            <v>0</v>
          </cell>
          <cell r="HZ49">
            <v>284185.49999999953</v>
          </cell>
          <cell r="IA49">
            <v>31136.18</v>
          </cell>
        </row>
        <row r="50">
          <cell r="B50" t="str">
            <v>EE275</v>
          </cell>
          <cell r="C50">
            <v>-118268.57</v>
          </cell>
          <cell r="D50">
            <v>0</v>
          </cell>
          <cell r="E50">
            <v>-62833.34</v>
          </cell>
          <cell r="F50">
            <v>0</v>
          </cell>
          <cell r="G50">
            <v>-133970</v>
          </cell>
          <cell r="H50">
            <v>-41715</v>
          </cell>
          <cell r="I50">
            <v>-4000</v>
          </cell>
          <cell r="J50">
            <v>-13769.56</v>
          </cell>
          <cell r="K50">
            <v>-16465.28</v>
          </cell>
          <cell r="L50">
            <v>0</v>
          </cell>
          <cell r="M50">
            <v>0</v>
          </cell>
          <cell r="N50">
            <v>-5374.2</v>
          </cell>
          <cell r="O50">
            <v>-562.15</v>
          </cell>
          <cell r="P50">
            <v>0</v>
          </cell>
          <cell r="Q50">
            <v>0</v>
          </cell>
          <cell r="R50">
            <v>0</v>
          </cell>
          <cell r="S50">
            <v>0</v>
          </cell>
          <cell r="T50">
            <v>903726.15</v>
          </cell>
          <cell r="U50">
            <v>0</v>
          </cell>
          <cell r="V50">
            <v>461198.86</v>
          </cell>
          <cell r="W50">
            <v>24661.47</v>
          </cell>
          <cell r="X50">
            <v>77985.789999999994</v>
          </cell>
          <cell r="Y50">
            <v>0</v>
          </cell>
          <cell r="Z50">
            <v>5102.1499999999996</v>
          </cell>
          <cell r="AA50">
            <v>6957.96</v>
          </cell>
          <cell r="AB50">
            <v>2128.6999999999998</v>
          </cell>
          <cell r="AC50">
            <v>4401.6000000000004</v>
          </cell>
          <cell r="AD50">
            <v>0</v>
          </cell>
          <cell r="AE50">
            <v>11149.49</v>
          </cell>
          <cell r="AF50">
            <v>3581.66</v>
          </cell>
          <cell r="AG50">
            <v>33830.93</v>
          </cell>
          <cell r="AH50">
            <v>3678.26</v>
          </cell>
          <cell r="AI50">
            <v>15200.67</v>
          </cell>
          <cell r="AJ50">
            <v>19835.25</v>
          </cell>
          <cell r="AK50">
            <v>12437.62</v>
          </cell>
          <cell r="AL50">
            <v>39768.730000000003</v>
          </cell>
          <cell r="AM50">
            <v>2481.33</v>
          </cell>
          <cell r="AN50">
            <v>0</v>
          </cell>
          <cell r="AO50">
            <v>10219.030000000001</v>
          </cell>
          <cell r="AP50">
            <v>6042</v>
          </cell>
          <cell r="AQ50">
            <v>-1734.14</v>
          </cell>
          <cell r="AR50">
            <v>87768.91</v>
          </cell>
          <cell r="AS50">
            <v>6759.14</v>
          </cell>
          <cell r="AT50">
            <v>39822.879999999997</v>
          </cell>
          <cell r="AU50">
            <v>42822.36</v>
          </cell>
          <cell r="AV50">
            <v>0</v>
          </cell>
          <cell r="AW50">
            <v>2071.61</v>
          </cell>
          <cell r="AX50">
            <v>0</v>
          </cell>
          <cell r="AY50">
            <v>0</v>
          </cell>
          <cell r="AZ50">
            <v>-2356.69</v>
          </cell>
          <cell r="BA50">
            <v>3734.1</v>
          </cell>
          <cell r="BC50">
            <v>1423262.97</v>
          </cell>
          <cell r="BE50">
            <v>7336.75</v>
          </cell>
          <cell r="BF50">
            <v>0</v>
          </cell>
          <cell r="BG50">
            <v>360</v>
          </cell>
          <cell r="BH50">
            <v>0</v>
          </cell>
          <cell r="BI50">
            <v>360</v>
          </cell>
          <cell r="BJ50">
            <v>299</v>
          </cell>
          <cell r="BK50">
            <v>0</v>
          </cell>
          <cell r="BL50">
            <v>299</v>
          </cell>
          <cell r="BM50">
            <v>3623</v>
          </cell>
          <cell r="BN50">
            <v>0</v>
          </cell>
          <cell r="BO50">
            <v>3623</v>
          </cell>
          <cell r="BP50">
            <v>4282</v>
          </cell>
          <cell r="BR50">
            <v>1377.4099999999999</v>
          </cell>
          <cell r="BT50">
            <v>1377.4099999999999</v>
          </cell>
          <cell r="BU50">
            <v>-5374.2</v>
          </cell>
          <cell r="BV50">
            <v>41146.14</v>
          </cell>
          <cell r="BX50">
            <v>1426317.7199999997</v>
          </cell>
          <cell r="BY50">
            <v>1430599.7199999997</v>
          </cell>
          <cell r="BZ50">
            <v>1423262.97</v>
          </cell>
          <cell r="CB50">
            <v>7336.7499999997672</v>
          </cell>
          <cell r="CF50">
            <v>232060.3199999996</v>
          </cell>
          <cell r="CG50">
            <v>222377.59999999963</v>
          </cell>
          <cell r="CH50">
            <v>15386.5</v>
          </cell>
          <cell r="CI50">
            <v>18441.25</v>
          </cell>
          <cell r="CJ50">
            <v>232063.38763506664</v>
          </cell>
          <cell r="CK50">
            <v>1416635</v>
          </cell>
          <cell r="CL50">
            <v>0</v>
          </cell>
          <cell r="CM50">
            <v>-53529.44999999999</v>
          </cell>
          <cell r="CN50">
            <v>-4858</v>
          </cell>
          <cell r="CP50">
            <v>1524961.57</v>
          </cell>
          <cell r="CQ50">
            <v>710</v>
          </cell>
          <cell r="CS50">
            <v>1500</v>
          </cell>
          <cell r="CT50">
            <v>9800</v>
          </cell>
          <cell r="CU50">
            <v>39647</v>
          </cell>
          <cell r="DA50">
            <v>118268.57</v>
          </cell>
          <cell r="DB50">
            <v>1524961.57</v>
          </cell>
          <cell r="DC50">
            <v>0</v>
          </cell>
          <cell r="DD50">
            <v>62833.34</v>
          </cell>
          <cell r="DE50">
            <v>0</v>
          </cell>
          <cell r="DF50">
            <v>133970</v>
          </cell>
          <cell r="DG50">
            <v>41715</v>
          </cell>
          <cell r="DH50">
            <v>710</v>
          </cell>
          <cell r="DI50">
            <v>4000</v>
          </cell>
          <cell r="DJ50">
            <v>13769.56</v>
          </cell>
          <cell r="DK50">
            <v>13769.56</v>
          </cell>
          <cell r="DL50">
            <v>0</v>
          </cell>
          <cell r="DM50">
            <v>16465.28</v>
          </cell>
          <cell r="DN50">
            <v>0</v>
          </cell>
          <cell r="DO50">
            <v>0</v>
          </cell>
          <cell r="DP50">
            <v>5374.2</v>
          </cell>
          <cell r="DQ50">
            <v>562.15</v>
          </cell>
          <cell r="DR50">
            <v>0</v>
          </cell>
          <cell r="DS50">
            <v>0</v>
          </cell>
          <cell r="DT50">
            <v>0</v>
          </cell>
          <cell r="DU50">
            <v>0</v>
          </cell>
          <cell r="DV50">
            <v>0</v>
          </cell>
          <cell r="DW50">
            <v>1500</v>
          </cell>
          <cell r="DX50">
            <v>9800</v>
          </cell>
          <cell r="DY50">
            <v>39647</v>
          </cell>
          <cell r="DZ50">
            <v>275</v>
          </cell>
          <cell r="EA50" t="str">
            <v>EE275</v>
          </cell>
          <cell r="EC50">
            <v>9352157</v>
          </cell>
          <cell r="ED50">
            <v>935</v>
          </cell>
          <cell r="EE50">
            <v>2157</v>
          </cell>
          <cell r="EF50" t="str">
            <v>EE275</v>
          </cell>
          <cell r="EG50" t="str">
            <v>Ranelagh Primary School</v>
          </cell>
          <cell r="EH50" t="str">
            <v>Not under a federation</v>
          </cell>
          <cell r="EI50" t="str">
            <v/>
          </cell>
          <cell r="EJ50" t="str">
            <v>Not applicable</v>
          </cell>
          <cell r="EK50" t="str">
            <v>Local authority maintained schools</v>
          </cell>
          <cell r="EL50" t="str">
            <v>Mrs Nicola Ling</v>
          </cell>
          <cell r="EM50" t="str">
            <v>admin@ranelagh.suffolk.sch.uk</v>
          </cell>
          <cell r="EN50" t="str">
            <v>01473251608</v>
          </cell>
          <cell r="EO50">
            <v>20212022</v>
          </cell>
          <cell r="EP50" t="str">
            <v>LEAS</v>
          </cell>
          <cell r="EQ50" t="str">
            <v>Y</v>
          </cell>
          <cell r="EX50" t="str">
            <v>314</v>
          </cell>
          <cell r="EY50">
            <v>232060.3199999996</v>
          </cell>
          <cell r="FA50">
            <v>15386.5</v>
          </cell>
          <cell r="FB50">
            <v>1524961.57</v>
          </cell>
          <cell r="FC50">
            <v>0</v>
          </cell>
          <cell r="FD50">
            <v>62833.34</v>
          </cell>
          <cell r="FE50">
            <v>0</v>
          </cell>
          <cell r="FF50">
            <v>133970</v>
          </cell>
          <cell r="FG50">
            <v>710</v>
          </cell>
          <cell r="FH50">
            <v>4000</v>
          </cell>
          <cell r="FI50">
            <v>1726474.9100000001</v>
          </cell>
          <cell r="FJ50">
            <v>0</v>
          </cell>
          <cell r="FK50">
            <v>13769.56</v>
          </cell>
          <cell r="FL50">
            <v>16465.28</v>
          </cell>
          <cell r="FM50">
            <v>0</v>
          </cell>
          <cell r="FN50">
            <v>0</v>
          </cell>
          <cell r="FO50">
            <v>5374.2</v>
          </cell>
          <cell r="FP50">
            <v>562.15</v>
          </cell>
          <cell r="FQ50">
            <v>0</v>
          </cell>
          <cell r="FR50">
            <v>0</v>
          </cell>
          <cell r="FS50">
            <v>0</v>
          </cell>
          <cell r="FT50">
            <v>0</v>
          </cell>
          <cell r="FU50">
            <v>0</v>
          </cell>
          <cell r="FV50">
            <v>1500</v>
          </cell>
          <cell r="FW50">
            <v>9800</v>
          </cell>
          <cell r="FX50">
            <v>39647</v>
          </cell>
          <cell r="FY50">
            <v>87118.19</v>
          </cell>
          <cell r="FZ50">
            <v>903726.15</v>
          </cell>
          <cell r="GA50">
            <v>0</v>
          </cell>
          <cell r="GB50">
            <v>461198.86</v>
          </cell>
          <cell r="GC50">
            <v>24661.47</v>
          </cell>
          <cell r="GD50">
            <v>77985.789999999994</v>
          </cell>
          <cell r="GE50">
            <v>0</v>
          </cell>
          <cell r="GF50">
            <v>5102.1499999999996</v>
          </cell>
          <cell r="GG50">
            <v>6957.96</v>
          </cell>
          <cell r="GH50">
            <v>2128.6999999999998</v>
          </cell>
          <cell r="GI50">
            <v>4401.6000000000004</v>
          </cell>
          <cell r="GJ50">
            <v>0</v>
          </cell>
          <cell r="GK50">
            <v>11149.49</v>
          </cell>
          <cell r="GL50">
            <v>3581.66</v>
          </cell>
          <cell r="GM50">
            <v>33830.93</v>
          </cell>
          <cell r="GN50">
            <v>3678.26</v>
          </cell>
          <cell r="GO50">
            <v>15200.67</v>
          </cell>
          <cell r="GP50">
            <v>19835.25</v>
          </cell>
          <cell r="GQ50">
            <v>12437.62</v>
          </cell>
          <cell r="GR50">
            <v>41146.14</v>
          </cell>
          <cell r="GS50">
            <v>2481.33</v>
          </cell>
          <cell r="GT50">
            <v>0</v>
          </cell>
          <cell r="GU50">
            <v>8484.8900000000012</v>
          </cell>
          <cell r="GV50">
            <v>6042</v>
          </cell>
          <cell r="GW50">
            <v>0</v>
          </cell>
          <cell r="GX50">
            <v>87768.91</v>
          </cell>
          <cell r="GY50">
            <v>6759.14</v>
          </cell>
          <cell r="GZ50">
            <v>39822.879999999997</v>
          </cell>
          <cell r="HA50">
            <v>42822.36</v>
          </cell>
          <cell r="HB50">
            <v>0</v>
          </cell>
          <cell r="HC50">
            <v>0</v>
          </cell>
          <cell r="HD50">
            <v>2071.61</v>
          </cell>
          <cell r="HE50">
            <v>0</v>
          </cell>
          <cell r="HF50">
            <v>0</v>
          </cell>
          <cell r="HG50">
            <v>1823275.8199999996</v>
          </cell>
          <cell r="HI50">
            <v>-9682.7199999995064</v>
          </cell>
          <cell r="HM50">
            <v>232060.3199999996</v>
          </cell>
          <cell r="HN50">
            <v>222377.59999999963</v>
          </cell>
          <cell r="HO50">
            <v>4.6566128730773926E-10</v>
          </cell>
          <cell r="HP50" t="str">
            <v>SURPLUS</v>
          </cell>
          <cell r="HQ50">
            <v>7336.75</v>
          </cell>
          <cell r="HR50">
            <v>0</v>
          </cell>
          <cell r="HV50">
            <v>360</v>
          </cell>
          <cell r="HW50">
            <v>299</v>
          </cell>
          <cell r="HX50">
            <v>3623</v>
          </cell>
          <cell r="HZ50">
            <v>222377.59999999963</v>
          </cell>
          <cell r="IA50">
            <v>18441.25</v>
          </cell>
        </row>
        <row r="51">
          <cell r="B51" t="str">
            <v>EE284</v>
          </cell>
          <cell r="C51">
            <v>-7490.62</v>
          </cell>
          <cell r="D51">
            <v>0</v>
          </cell>
          <cell r="E51">
            <v>-13999.99</v>
          </cell>
          <cell r="F51">
            <v>0</v>
          </cell>
          <cell r="G51">
            <v>-15760</v>
          </cell>
          <cell r="H51">
            <v>-51925.83</v>
          </cell>
          <cell r="I51">
            <v>-6423.56</v>
          </cell>
          <cell r="J51">
            <v>-28715.39</v>
          </cell>
          <cell r="K51">
            <v>-21850.58</v>
          </cell>
          <cell r="L51">
            <v>0</v>
          </cell>
          <cell r="M51">
            <v>0</v>
          </cell>
          <cell r="N51">
            <v>-11118.73</v>
          </cell>
          <cell r="O51">
            <v>-6925.15</v>
          </cell>
          <cell r="P51">
            <v>0</v>
          </cell>
          <cell r="Q51">
            <v>0</v>
          </cell>
          <cell r="R51">
            <v>0</v>
          </cell>
          <cell r="S51">
            <v>0</v>
          </cell>
          <cell r="T51">
            <v>468795.96</v>
          </cell>
          <cell r="U51">
            <v>34489.57</v>
          </cell>
          <cell r="V51">
            <v>148522.17000000001</v>
          </cell>
          <cell r="W51">
            <v>15160.03</v>
          </cell>
          <cell r="X51">
            <v>48180.15</v>
          </cell>
          <cell r="Y51">
            <v>0</v>
          </cell>
          <cell r="Z51">
            <v>40124.870000000003</v>
          </cell>
          <cell r="AA51">
            <v>2540.89</v>
          </cell>
          <cell r="AB51">
            <v>6560.56</v>
          </cell>
          <cell r="AC51">
            <v>1747</v>
          </cell>
          <cell r="AD51">
            <v>0</v>
          </cell>
          <cell r="AE51">
            <v>13953.34</v>
          </cell>
          <cell r="AF51">
            <v>6524.58</v>
          </cell>
          <cell r="AG51">
            <v>16455.240000000002</v>
          </cell>
          <cell r="AH51">
            <v>3635.89</v>
          </cell>
          <cell r="AI51">
            <v>13759.02</v>
          </cell>
          <cell r="AJ51">
            <v>0</v>
          </cell>
          <cell r="AK51">
            <v>21100.69</v>
          </cell>
          <cell r="AL51">
            <v>42771.63</v>
          </cell>
          <cell r="AM51">
            <v>7319.78</v>
          </cell>
          <cell r="AN51">
            <v>0</v>
          </cell>
          <cell r="AO51">
            <v>11439.62</v>
          </cell>
          <cell r="AP51">
            <v>3952</v>
          </cell>
          <cell r="AQ51">
            <v>1731.16</v>
          </cell>
          <cell r="AR51">
            <v>62056.89</v>
          </cell>
          <cell r="AS51">
            <v>0</v>
          </cell>
          <cell r="AT51">
            <v>12385.09</v>
          </cell>
          <cell r="AU51">
            <v>19073.650000000001</v>
          </cell>
          <cell r="AV51">
            <v>0</v>
          </cell>
          <cell r="AW51">
            <v>89394.57</v>
          </cell>
          <cell r="AX51">
            <v>0</v>
          </cell>
          <cell r="AY51">
            <v>0</v>
          </cell>
          <cell r="AZ51">
            <v>-7425.95</v>
          </cell>
          <cell r="BA51">
            <v>6518.15</v>
          </cell>
          <cell r="BC51">
            <v>926556.7000000003</v>
          </cell>
          <cell r="BE51">
            <v>0</v>
          </cell>
          <cell r="BF51">
            <v>0</v>
          </cell>
          <cell r="BG51">
            <v>0</v>
          </cell>
          <cell r="BH51">
            <v>0</v>
          </cell>
          <cell r="BI51">
            <v>0</v>
          </cell>
          <cell r="BJ51">
            <v>0</v>
          </cell>
          <cell r="BK51">
            <v>0</v>
          </cell>
          <cell r="BL51">
            <v>0</v>
          </cell>
          <cell r="BM51">
            <v>0</v>
          </cell>
          <cell r="BN51">
            <v>0</v>
          </cell>
          <cell r="BO51">
            <v>0</v>
          </cell>
          <cell r="BP51">
            <v>0</v>
          </cell>
          <cell r="BR51">
            <v>-907.80000000000018</v>
          </cell>
          <cell r="BS51">
            <v>-907.80000000000018</v>
          </cell>
          <cell r="BU51">
            <v>-12026.529999999999</v>
          </cell>
          <cell r="BV51">
            <v>42771.63</v>
          </cell>
          <cell r="BX51">
            <v>926556.70000000007</v>
          </cell>
          <cell r="BY51">
            <v>926556.70000000007</v>
          </cell>
          <cell r="BZ51">
            <v>926556.7000000003</v>
          </cell>
          <cell r="CB51">
            <v>0</v>
          </cell>
          <cell r="CF51">
            <v>237043.14999999979</v>
          </cell>
          <cell r="CG51">
            <v>170241.4499999996</v>
          </cell>
          <cell r="CH51">
            <v>18929.689999999999</v>
          </cell>
          <cell r="CI51">
            <v>26564.69</v>
          </cell>
          <cell r="CJ51">
            <v>237042.36888888828</v>
          </cell>
          <cell r="CK51">
            <v>859755</v>
          </cell>
          <cell r="CL51">
            <v>0</v>
          </cell>
          <cell r="CM51">
            <v>0</v>
          </cell>
          <cell r="CN51">
            <v>0</v>
          </cell>
          <cell r="CP51">
            <v>860345.62</v>
          </cell>
          <cell r="CQ51">
            <v>2000</v>
          </cell>
          <cell r="CS51">
            <v>340</v>
          </cell>
          <cell r="CT51">
            <v>6900</v>
          </cell>
          <cell r="CU51">
            <v>49585.83</v>
          </cell>
          <cell r="DA51">
            <v>7490.62</v>
          </cell>
          <cell r="DB51">
            <v>860345.62</v>
          </cell>
          <cell r="DC51">
            <v>0</v>
          </cell>
          <cell r="DD51">
            <v>13999.99</v>
          </cell>
          <cell r="DE51">
            <v>0</v>
          </cell>
          <cell r="DF51">
            <v>15760</v>
          </cell>
          <cell r="DG51">
            <v>51925.83</v>
          </cell>
          <cell r="DH51">
            <v>2000</v>
          </cell>
          <cell r="DI51">
            <v>6423.56</v>
          </cell>
          <cell r="DJ51">
            <v>28715.39</v>
          </cell>
          <cell r="DK51">
            <v>28715.39</v>
          </cell>
          <cell r="DL51">
            <v>0</v>
          </cell>
          <cell r="DM51">
            <v>21850.58</v>
          </cell>
          <cell r="DN51">
            <v>0</v>
          </cell>
          <cell r="DO51">
            <v>0</v>
          </cell>
          <cell r="DP51">
            <v>12026.53</v>
          </cell>
          <cell r="DQ51">
            <v>6925.15</v>
          </cell>
          <cell r="DR51">
            <v>0</v>
          </cell>
          <cell r="DS51">
            <v>0</v>
          </cell>
          <cell r="DT51">
            <v>0</v>
          </cell>
          <cell r="DU51">
            <v>0</v>
          </cell>
          <cell r="DV51">
            <v>0</v>
          </cell>
          <cell r="DW51">
            <v>340</v>
          </cell>
          <cell r="DX51">
            <v>6900</v>
          </cell>
          <cell r="DY51">
            <v>49585.83</v>
          </cell>
          <cell r="DZ51">
            <v>284</v>
          </cell>
          <cell r="EA51" t="str">
            <v>EE284</v>
          </cell>
          <cell r="EC51">
            <v>9353337</v>
          </cell>
          <cell r="ED51">
            <v>935</v>
          </cell>
          <cell r="EE51">
            <v>3337</v>
          </cell>
          <cell r="EF51" t="str">
            <v>EE284</v>
          </cell>
          <cell r="EG51" t="str">
            <v>St John's Church of England Voluntary Aided Primary School, Ipswich</v>
          </cell>
          <cell r="EH51" t="str">
            <v>Not under a federation</v>
          </cell>
          <cell r="EI51" t="str">
            <v/>
          </cell>
          <cell r="EJ51" t="str">
            <v>Diocese of St Edmundsbury and Ipswich</v>
          </cell>
          <cell r="EK51" t="str">
            <v>Local authority maintained schools</v>
          </cell>
          <cell r="EL51" t="str">
            <v>Mrs Janita Betts</v>
          </cell>
          <cell r="EM51" t="str">
            <v>office@st-johns.suffolk.sch.uk</v>
          </cell>
          <cell r="EN51" t="str">
            <v>01473727554</v>
          </cell>
          <cell r="EO51">
            <v>20212022</v>
          </cell>
          <cell r="EP51" t="str">
            <v>LEAS</v>
          </cell>
          <cell r="EQ51" t="str">
            <v>Y</v>
          </cell>
          <cell r="EX51" t="str">
            <v>206</v>
          </cell>
          <cell r="EY51">
            <v>237043.14999999979</v>
          </cell>
          <cell r="FA51">
            <v>18929.689999999999</v>
          </cell>
          <cell r="FB51">
            <v>860345.62</v>
          </cell>
          <cell r="FC51">
            <v>0</v>
          </cell>
          <cell r="FD51">
            <v>13999.99</v>
          </cell>
          <cell r="FE51">
            <v>0</v>
          </cell>
          <cell r="FF51">
            <v>15760</v>
          </cell>
          <cell r="FG51">
            <v>2000</v>
          </cell>
          <cell r="FH51">
            <v>6423.56</v>
          </cell>
          <cell r="FI51">
            <v>898529.17</v>
          </cell>
          <cell r="FJ51">
            <v>0</v>
          </cell>
          <cell r="FK51">
            <v>28715.39</v>
          </cell>
          <cell r="FL51">
            <v>21850.58</v>
          </cell>
          <cell r="FM51">
            <v>0</v>
          </cell>
          <cell r="FN51">
            <v>0</v>
          </cell>
          <cell r="FO51">
            <v>12026.53</v>
          </cell>
          <cell r="FP51">
            <v>6925.15</v>
          </cell>
          <cell r="FQ51">
            <v>0</v>
          </cell>
          <cell r="FR51">
            <v>0</v>
          </cell>
          <cell r="FS51">
            <v>0</v>
          </cell>
          <cell r="FT51">
            <v>0</v>
          </cell>
          <cell r="FU51">
            <v>0</v>
          </cell>
          <cell r="FV51">
            <v>340</v>
          </cell>
          <cell r="FW51">
            <v>6900</v>
          </cell>
          <cell r="FX51">
            <v>49585.83</v>
          </cell>
          <cell r="FY51">
            <v>126343.48</v>
          </cell>
          <cell r="FZ51">
            <v>468795.96</v>
          </cell>
          <cell r="GA51">
            <v>34489.57</v>
          </cell>
          <cell r="GB51">
            <v>148522.17000000001</v>
          </cell>
          <cell r="GC51">
            <v>15160.03</v>
          </cell>
          <cell r="GD51">
            <v>48180.15</v>
          </cell>
          <cell r="GE51">
            <v>0</v>
          </cell>
          <cell r="GF51">
            <v>40124.870000000003</v>
          </cell>
          <cell r="GG51">
            <v>2540.89</v>
          </cell>
          <cell r="GH51">
            <v>6560.56</v>
          </cell>
          <cell r="GI51">
            <v>1747</v>
          </cell>
          <cell r="GJ51">
            <v>0</v>
          </cell>
          <cell r="GK51">
            <v>13953.34</v>
          </cell>
          <cell r="GL51">
            <v>6524.58</v>
          </cell>
          <cell r="GM51">
            <v>16455.240000000002</v>
          </cell>
          <cell r="GN51">
            <v>3635.89</v>
          </cell>
          <cell r="GO51">
            <v>13759.02</v>
          </cell>
          <cell r="GP51">
            <v>0</v>
          </cell>
          <cell r="GQ51">
            <v>21100.69</v>
          </cell>
          <cell r="GR51">
            <v>42771.63</v>
          </cell>
          <cell r="GS51">
            <v>7319.78</v>
          </cell>
          <cell r="GT51">
            <v>0</v>
          </cell>
          <cell r="GU51">
            <v>11439.62</v>
          </cell>
          <cell r="GV51">
            <v>3952</v>
          </cell>
          <cell r="GW51">
            <v>1731.16</v>
          </cell>
          <cell r="GX51">
            <v>62056.89</v>
          </cell>
          <cell r="GY51">
            <v>0</v>
          </cell>
          <cell r="GZ51">
            <v>12385.09</v>
          </cell>
          <cell r="HA51">
            <v>19073.650000000001</v>
          </cell>
          <cell r="HB51">
            <v>0</v>
          </cell>
          <cell r="HC51">
            <v>0</v>
          </cell>
          <cell r="HD51">
            <v>89394.57</v>
          </cell>
          <cell r="HE51">
            <v>0</v>
          </cell>
          <cell r="HF51">
            <v>0</v>
          </cell>
          <cell r="HG51">
            <v>1091674.3500000001</v>
          </cell>
          <cell r="HI51">
            <v>-66801.70000000007</v>
          </cell>
          <cell r="HM51">
            <v>237043.14999999979</v>
          </cell>
          <cell r="HN51">
            <v>170241.4499999996</v>
          </cell>
          <cell r="HO51">
            <v>0</v>
          </cell>
          <cell r="HP51" t="str">
            <v>DEFICIT</v>
          </cell>
          <cell r="HQ51">
            <v>7635</v>
          </cell>
          <cell r="HR51">
            <v>0</v>
          </cell>
          <cell r="HV51">
            <v>0</v>
          </cell>
          <cell r="HW51">
            <v>0</v>
          </cell>
          <cell r="HX51">
            <v>0</v>
          </cell>
          <cell r="HZ51">
            <v>170241.4499999996</v>
          </cell>
          <cell r="IA51">
            <v>26564.69</v>
          </cell>
        </row>
        <row r="52">
          <cell r="B52" t="str">
            <v>EE285</v>
          </cell>
          <cell r="C52">
            <v>-60072.88</v>
          </cell>
          <cell r="D52">
            <v>0</v>
          </cell>
          <cell r="E52">
            <v>-64397.33</v>
          </cell>
          <cell r="F52">
            <v>0</v>
          </cell>
          <cell r="G52">
            <v>-83690</v>
          </cell>
          <cell r="H52">
            <v>-92456.83</v>
          </cell>
          <cell r="I52">
            <v>-23018.89</v>
          </cell>
          <cell r="J52">
            <v>-7091.89</v>
          </cell>
          <cell r="K52">
            <v>-30000.01</v>
          </cell>
          <cell r="L52">
            <v>-4320</v>
          </cell>
          <cell r="M52">
            <v>0</v>
          </cell>
          <cell r="N52">
            <v>-16524.27</v>
          </cell>
          <cell r="O52">
            <v>-1015.25</v>
          </cell>
          <cell r="P52">
            <v>0</v>
          </cell>
          <cell r="Q52">
            <v>0</v>
          </cell>
          <cell r="R52">
            <v>0</v>
          </cell>
          <cell r="S52">
            <v>0</v>
          </cell>
          <cell r="T52">
            <v>1028967.01</v>
          </cell>
          <cell r="U52">
            <v>47407.43</v>
          </cell>
          <cell r="V52">
            <v>377479.58</v>
          </cell>
          <cell r="W52">
            <v>58934.16</v>
          </cell>
          <cell r="X52">
            <v>76543.520000000004</v>
          </cell>
          <cell r="Y52">
            <v>0</v>
          </cell>
          <cell r="Z52">
            <v>24288.5</v>
          </cell>
          <cell r="AA52">
            <v>7395.14</v>
          </cell>
          <cell r="AB52">
            <v>22057.05</v>
          </cell>
          <cell r="AC52">
            <v>12919.33</v>
          </cell>
          <cell r="AD52">
            <v>0</v>
          </cell>
          <cell r="AE52">
            <v>37107.120000000003</v>
          </cell>
          <cell r="AF52">
            <v>3370.5</v>
          </cell>
          <cell r="AG52">
            <v>554.41999999999996</v>
          </cell>
          <cell r="AH52">
            <v>801.46</v>
          </cell>
          <cell r="AI52">
            <v>19167.47</v>
          </cell>
          <cell r="AJ52">
            <v>0</v>
          </cell>
          <cell r="AK52">
            <v>12448.08</v>
          </cell>
          <cell r="AL52">
            <v>68204</v>
          </cell>
          <cell r="AM52">
            <v>7004.86</v>
          </cell>
          <cell r="AN52">
            <v>0</v>
          </cell>
          <cell r="AO52">
            <v>17510.36</v>
          </cell>
          <cell r="AP52">
            <v>7980</v>
          </cell>
          <cell r="AQ52">
            <v>4592.01</v>
          </cell>
          <cell r="AR52">
            <v>100884.55</v>
          </cell>
          <cell r="AS52">
            <v>0</v>
          </cell>
          <cell r="AT52">
            <v>87061.37</v>
          </cell>
          <cell r="AU52">
            <v>35240.14</v>
          </cell>
          <cell r="AV52">
            <v>0</v>
          </cell>
          <cell r="AW52">
            <v>3608.41</v>
          </cell>
          <cell r="AX52">
            <v>0</v>
          </cell>
          <cell r="AY52">
            <v>0</v>
          </cell>
          <cell r="AZ52">
            <v>-742.48</v>
          </cell>
          <cell r="BA52">
            <v>986</v>
          </cell>
          <cell r="BC52">
            <v>1679182.6400000004</v>
          </cell>
          <cell r="BE52">
            <v>0</v>
          </cell>
          <cell r="BF52">
            <v>0</v>
          </cell>
          <cell r="BG52">
            <v>0</v>
          </cell>
          <cell r="BH52">
            <v>0</v>
          </cell>
          <cell r="BI52">
            <v>0</v>
          </cell>
          <cell r="BJ52">
            <v>0</v>
          </cell>
          <cell r="BK52">
            <v>0</v>
          </cell>
          <cell r="BL52">
            <v>0</v>
          </cell>
          <cell r="BM52">
            <v>0</v>
          </cell>
          <cell r="BN52">
            <v>0</v>
          </cell>
          <cell r="BO52">
            <v>0</v>
          </cell>
          <cell r="BP52">
            <v>0</v>
          </cell>
          <cell r="BR52">
            <v>243.51999999999998</v>
          </cell>
          <cell r="BT52">
            <v>243.51999999999998</v>
          </cell>
          <cell r="BU52">
            <v>-16524.27</v>
          </cell>
          <cell r="BV52">
            <v>68447.520000000004</v>
          </cell>
          <cell r="BX52">
            <v>1679182.64</v>
          </cell>
          <cell r="BY52">
            <v>1679182.64</v>
          </cell>
          <cell r="BZ52">
            <v>1679182.6400000004</v>
          </cell>
          <cell r="CB52">
            <v>0</v>
          </cell>
          <cell r="CF52">
            <v>258605.21999999927</v>
          </cell>
          <cell r="CG52">
            <v>294784.57999999891</v>
          </cell>
          <cell r="CH52">
            <v>14729.82</v>
          </cell>
          <cell r="CI52">
            <v>15089.82</v>
          </cell>
          <cell r="CJ52">
            <v>258601.5748634995</v>
          </cell>
          <cell r="CK52">
            <v>1715362</v>
          </cell>
          <cell r="CL52">
            <v>0</v>
          </cell>
          <cell r="CM52">
            <v>0</v>
          </cell>
          <cell r="CN52">
            <v>0</v>
          </cell>
          <cell r="CP52">
            <v>1761014.88</v>
          </cell>
          <cell r="CQ52">
            <v>660</v>
          </cell>
          <cell r="CS52">
            <v>6443</v>
          </cell>
          <cell r="CT52">
            <v>13760</v>
          </cell>
          <cell r="CU52">
            <v>86013.83</v>
          </cell>
          <cell r="DA52">
            <v>60072.88</v>
          </cell>
          <cell r="DB52">
            <v>1761014.88</v>
          </cell>
          <cell r="DC52">
            <v>0</v>
          </cell>
          <cell r="DD52">
            <v>64397.33</v>
          </cell>
          <cell r="DE52">
            <v>0</v>
          </cell>
          <cell r="DF52">
            <v>83690</v>
          </cell>
          <cell r="DG52">
            <v>92456.83</v>
          </cell>
          <cell r="DH52">
            <v>660</v>
          </cell>
          <cell r="DI52">
            <v>23018.89</v>
          </cell>
          <cell r="DJ52">
            <v>7091.89</v>
          </cell>
          <cell r="DK52">
            <v>6786.89</v>
          </cell>
          <cell r="DL52">
            <v>305</v>
          </cell>
          <cell r="DM52">
            <v>30000.01</v>
          </cell>
          <cell r="DN52">
            <v>4320</v>
          </cell>
          <cell r="DO52">
            <v>0</v>
          </cell>
          <cell r="DP52">
            <v>16524.27</v>
          </cell>
          <cell r="DQ52">
            <v>1015.25</v>
          </cell>
          <cell r="DR52">
            <v>0</v>
          </cell>
          <cell r="DS52">
            <v>0</v>
          </cell>
          <cell r="DT52">
            <v>0</v>
          </cell>
          <cell r="DU52">
            <v>0</v>
          </cell>
          <cell r="DV52">
            <v>0</v>
          </cell>
          <cell r="DW52">
            <v>6443</v>
          </cell>
          <cell r="DX52">
            <v>13760</v>
          </cell>
          <cell r="DY52">
            <v>86013.83</v>
          </cell>
          <cell r="DZ52">
            <v>285</v>
          </cell>
          <cell r="EA52" t="str">
            <v>EE285</v>
          </cell>
          <cell r="EC52">
            <v>9353338</v>
          </cell>
          <cell r="ED52">
            <v>935</v>
          </cell>
          <cell r="EE52">
            <v>3338</v>
          </cell>
          <cell r="EF52" t="str">
            <v>EE285</v>
          </cell>
          <cell r="EG52" t="str">
            <v>St Margaret's Church of England Voluntary Aided Primary School, Ipswich</v>
          </cell>
          <cell r="EH52" t="str">
            <v>Not under a federation</v>
          </cell>
          <cell r="EI52" t="str">
            <v/>
          </cell>
          <cell r="EJ52" t="str">
            <v>Diocese of St Edmundsbury and Ipswich</v>
          </cell>
          <cell r="EK52" t="str">
            <v>Local authority maintained schools</v>
          </cell>
          <cell r="EL52" t="str">
            <v>Canon Jo Gunn</v>
          </cell>
          <cell r="EM52" t="str">
            <v>admin@stmargaretsipswich.org</v>
          </cell>
          <cell r="EN52" t="str">
            <v>01473251613</v>
          </cell>
          <cell r="EO52">
            <v>20212022</v>
          </cell>
          <cell r="EP52" t="str">
            <v>LEAS</v>
          </cell>
          <cell r="EQ52" t="str">
            <v>Y</v>
          </cell>
          <cell r="EX52" t="str">
            <v>411</v>
          </cell>
          <cell r="EY52">
            <v>258605.21999999927</v>
          </cell>
          <cell r="FA52">
            <v>14729.82</v>
          </cell>
          <cell r="FB52">
            <v>1761014.88</v>
          </cell>
          <cell r="FC52">
            <v>0</v>
          </cell>
          <cell r="FD52">
            <v>64397.33</v>
          </cell>
          <cell r="FE52">
            <v>0</v>
          </cell>
          <cell r="FF52">
            <v>83690</v>
          </cell>
          <cell r="FG52">
            <v>660</v>
          </cell>
          <cell r="FH52">
            <v>23018.89</v>
          </cell>
          <cell r="FI52">
            <v>1932781.0999999999</v>
          </cell>
          <cell r="FJ52">
            <v>305</v>
          </cell>
          <cell r="FK52">
            <v>6786.89</v>
          </cell>
          <cell r="FL52">
            <v>30000.01</v>
          </cell>
          <cell r="FM52">
            <v>4320</v>
          </cell>
          <cell r="FN52">
            <v>0</v>
          </cell>
          <cell r="FO52">
            <v>16524.27</v>
          </cell>
          <cell r="FP52">
            <v>1015.25</v>
          </cell>
          <cell r="FQ52">
            <v>0</v>
          </cell>
          <cell r="FR52">
            <v>0</v>
          </cell>
          <cell r="FS52">
            <v>0</v>
          </cell>
          <cell r="FT52">
            <v>0</v>
          </cell>
          <cell r="FU52">
            <v>0</v>
          </cell>
          <cell r="FV52">
            <v>6443</v>
          </cell>
          <cell r="FW52">
            <v>13760</v>
          </cell>
          <cell r="FX52">
            <v>86013.83</v>
          </cell>
          <cell r="FY52">
            <v>165168.25</v>
          </cell>
          <cell r="FZ52">
            <v>1028967.01</v>
          </cell>
          <cell r="GA52">
            <v>47407.43</v>
          </cell>
          <cell r="GB52">
            <v>377479.58</v>
          </cell>
          <cell r="GC52">
            <v>58934.16</v>
          </cell>
          <cell r="GD52">
            <v>76543.520000000004</v>
          </cell>
          <cell r="GE52">
            <v>0</v>
          </cell>
          <cell r="GF52">
            <v>24288.5</v>
          </cell>
          <cell r="GG52">
            <v>7395.14</v>
          </cell>
          <cell r="GH52">
            <v>22057.05</v>
          </cell>
          <cell r="GI52">
            <v>12919.33</v>
          </cell>
          <cell r="GJ52">
            <v>0</v>
          </cell>
          <cell r="GK52">
            <v>37107.120000000003</v>
          </cell>
          <cell r="GL52">
            <v>3370.5</v>
          </cell>
          <cell r="GM52">
            <v>554.41999999999996</v>
          </cell>
          <cell r="GN52">
            <v>801.46</v>
          </cell>
          <cell r="GO52">
            <v>19167.47</v>
          </cell>
          <cell r="GP52">
            <v>0</v>
          </cell>
          <cell r="GQ52">
            <v>12448.08</v>
          </cell>
          <cell r="GR52">
            <v>68447.520000000004</v>
          </cell>
          <cell r="GS52">
            <v>7004.86</v>
          </cell>
          <cell r="GT52">
            <v>0</v>
          </cell>
          <cell r="GU52">
            <v>17510.36</v>
          </cell>
          <cell r="GV52">
            <v>7980</v>
          </cell>
          <cell r="GW52">
            <v>4592.01</v>
          </cell>
          <cell r="GX52">
            <v>100884.55</v>
          </cell>
          <cell r="GY52">
            <v>0</v>
          </cell>
          <cell r="GZ52">
            <v>87061.37</v>
          </cell>
          <cell r="HA52">
            <v>35240.14</v>
          </cell>
          <cell r="HB52">
            <v>0</v>
          </cell>
          <cell r="HC52">
            <v>0</v>
          </cell>
          <cell r="HD52">
            <v>3608.41</v>
          </cell>
          <cell r="HE52">
            <v>0</v>
          </cell>
          <cell r="HF52">
            <v>0</v>
          </cell>
          <cell r="HG52">
            <v>2061769.9900000002</v>
          </cell>
          <cell r="HI52">
            <v>36179.359999999404</v>
          </cell>
          <cell r="HM52">
            <v>258605.21999999927</v>
          </cell>
          <cell r="HN52">
            <v>294784.57999999891</v>
          </cell>
          <cell r="HO52">
            <v>0</v>
          </cell>
          <cell r="HP52" t="str">
            <v>SURPLUS</v>
          </cell>
          <cell r="HQ52">
            <v>10416</v>
          </cell>
          <cell r="HR52">
            <v>0</v>
          </cell>
          <cell r="HV52">
            <v>10056</v>
          </cell>
          <cell r="HW52">
            <v>0</v>
          </cell>
          <cell r="HX52">
            <v>0</v>
          </cell>
          <cell r="HY52">
            <v>294784.58</v>
          </cell>
          <cell r="HZ52">
            <v>-1.1059455573558807E-9</v>
          </cell>
          <cell r="IA52">
            <v>15089.82</v>
          </cell>
        </row>
        <row r="53">
          <cell r="B53" t="str">
            <v>EE287</v>
          </cell>
          <cell r="C53">
            <v>-9030.18</v>
          </cell>
          <cell r="D53">
            <v>0</v>
          </cell>
          <cell r="E53">
            <v>-33366.660000000003</v>
          </cell>
          <cell r="F53">
            <v>0</v>
          </cell>
          <cell r="G53">
            <v>-32587.5</v>
          </cell>
          <cell r="H53">
            <v>-47745.33</v>
          </cell>
          <cell r="I53">
            <v>-3063</v>
          </cell>
          <cell r="J53">
            <v>-16197.84</v>
          </cell>
          <cell r="K53">
            <v>-15464.69</v>
          </cell>
          <cell r="L53">
            <v>-5355</v>
          </cell>
          <cell r="M53">
            <v>0</v>
          </cell>
          <cell r="N53">
            <v>-23753</v>
          </cell>
          <cell r="O53">
            <v>-2709.22</v>
          </cell>
          <cell r="P53">
            <v>0</v>
          </cell>
          <cell r="Q53">
            <v>0</v>
          </cell>
          <cell r="R53">
            <v>0</v>
          </cell>
          <cell r="S53">
            <v>0</v>
          </cell>
          <cell r="T53">
            <v>546269.97</v>
          </cell>
          <cell r="U53">
            <v>0</v>
          </cell>
          <cell r="V53">
            <v>230909.7</v>
          </cell>
          <cell r="W53">
            <v>30536.82</v>
          </cell>
          <cell r="X53">
            <v>61922.78</v>
          </cell>
          <cell r="Y53">
            <v>0</v>
          </cell>
          <cell r="Z53">
            <v>15312.21</v>
          </cell>
          <cell r="AA53">
            <v>6348.78</v>
          </cell>
          <cell r="AB53">
            <v>4841.8</v>
          </cell>
          <cell r="AC53">
            <v>2953.5</v>
          </cell>
          <cell r="AD53">
            <v>0</v>
          </cell>
          <cell r="AE53">
            <v>12539.88</v>
          </cell>
          <cell r="AF53">
            <v>5481.06</v>
          </cell>
          <cell r="AG53">
            <v>142.22</v>
          </cell>
          <cell r="AH53">
            <v>1171.46</v>
          </cell>
          <cell r="AI53">
            <v>14985.37</v>
          </cell>
          <cell r="AJ53">
            <v>0</v>
          </cell>
          <cell r="AK53">
            <v>13272.55</v>
          </cell>
          <cell r="AL53">
            <v>44750.09</v>
          </cell>
          <cell r="AM53">
            <v>3897.69</v>
          </cell>
          <cell r="AN53">
            <v>0</v>
          </cell>
          <cell r="AO53">
            <v>22817.3</v>
          </cell>
          <cell r="AP53">
            <v>3990</v>
          </cell>
          <cell r="AQ53">
            <v>0</v>
          </cell>
          <cell r="AR53">
            <v>50810.47</v>
          </cell>
          <cell r="AS53">
            <v>17730.59</v>
          </cell>
          <cell r="AT53">
            <v>18149.939999999999</v>
          </cell>
          <cell r="AU53">
            <v>12322.62</v>
          </cell>
          <cell r="AV53">
            <v>0</v>
          </cell>
          <cell r="AW53">
            <v>1312.19</v>
          </cell>
          <cell r="AX53">
            <v>0</v>
          </cell>
          <cell r="AY53">
            <v>0</v>
          </cell>
          <cell r="AZ53">
            <v>-3660.43</v>
          </cell>
          <cell r="BA53">
            <v>0</v>
          </cell>
          <cell r="BC53">
            <v>929536.14000000013</v>
          </cell>
          <cell r="BE53">
            <v>0</v>
          </cell>
          <cell r="BF53">
            <v>0</v>
          </cell>
          <cell r="BG53">
            <v>0</v>
          </cell>
          <cell r="BH53">
            <v>0</v>
          </cell>
          <cell r="BI53">
            <v>0</v>
          </cell>
          <cell r="BJ53">
            <v>0</v>
          </cell>
          <cell r="BK53">
            <v>0</v>
          </cell>
          <cell r="BL53">
            <v>0</v>
          </cell>
          <cell r="BM53">
            <v>0</v>
          </cell>
          <cell r="BN53">
            <v>0</v>
          </cell>
          <cell r="BO53">
            <v>0</v>
          </cell>
          <cell r="BP53">
            <v>0</v>
          </cell>
          <cell r="BR53">
            <v>-3660.43</v>
          </cell>
          <cell r="BS53">
            <v>-3660.43</v>
          </cell>
          <cell r="BU53">
            <v>-27413.43</v>
          </cell>
          <cell r="BV53">
            <v>44750.09</v>
          </cell>
          <cell r="BX53">
            <v>929536.1399999999</v>
          </cell>
          <cell r="BY53">
            <v>929536.1399999999</v>
          </cell>
          <cell r="BZ53">
            <v>929536.14000000013</v>
          </cell>
          <cell r="CB53">
            <v>0</v>
          </cell>
          <cell r="CF53">
            <v>105392.84000000008</v>
          </cell>
          <cell r="CG53">
            <v>74286.699999999953</v>
          </cell>
          <cell r="CH53">
            <v>15391.06</v>
          </cell>
          <cell r="CI53">
            <v>10711.42</v>
          </cell>
          <cell r="CJ53">
            <v>105397.4313016698</v>
          </cell>
          <cell r="CK53">
            <v>898430</v>
          </cell>
          <cell r="CL53">
            <v>0</v>
          </cell>
          <cell r="CM53">
            <v>0</v>
          </cell>
          <cell r="CN53">
            <v>0</v>
          </cell>
          <cell r="CP53">
            <v>899729.38</v>
          </cell>
          <cell r="CQ53">
            <v>200</v>
          </cell>
          <cell r="CS53">
            <v>0</v>
          </cell>
          <cell r="CT53">
            <v>7000</v>
          </cell>
          <cell r="CU53">
            <v>48276.13</v>
          </cell>
          <cell r="DA53">
            <v>9030.18</v>
          </cell>
          <cell r="DB53">
            <v>899729.38</v>
          </cell>
          <cell r="DC53">
            <v>0</v>
          </cell>
          <cell r="DD53">
            <v>33366.660000000003</v>
          </cell>
          <cell r="DE53">
            <v>0</v>
          </cell>
          <cell r="DF53">
            <v>32587.5</v>
          </cell>
          <cell r="DG53">
            <v>47745.33</v>
          </cell>
          <cell r="DH53">
            <v>200</v>
          </cell>
          <cell r="DI53">
            <v>3063</v>
          </cell>
          <cell r="DJ53">
            <v>16197.84</v>
          </cell>
          <cell r="DK53">
            <v>16197.84</v>
          </cell>
          <cell r="DL53">
            <v>0</v>
          </cell>
          <cell r="DM53">
            <v>15464.69</v>
          </cell>
          <cell r="DN53">
            <v>5355</v>
          </cell>
          <cell r="DO53">
            <v>0</v>
          </cell>
          <cell r="DP53">
            <v>27413.43</v>
          </cell>
          <cell r="DQ53">
            <v>2709.22</v>
          </cell>
          <cell r="DR53">
            <v>0</v>
          </cell>
          <cell r="DS53">
            <v>0</v>
          </cell>
          <cell r="DT53">
            <v>0</v>
          </cell>
          <cell r="DU53">
            <v>0</v>
          </cell>
          <cell r="DV53">
            <v>0</v>
          </cell>
          <cell r="DW53">
            <v>0</v>
          </cell>
          <cell r="DX53">
            <v>7000</v>
          </cell>
          <cell r="DY53">
            <v>48276.13</v>
          </cell>
          <cell r="DZ53">
            <v>287</v>
          </cell>
          <cell r="EA53" t="str">
            <v>EE287</v>
          </cell>
          <cell r="EC53">
            <v>9353342</v>
          </cell>
          <cell r="ED53">
            <v>935</v>
          </cell>
          <cell r="EE53">
            <v>3342</v>
          </cell>
          <cell r="EF53" t="str">
            <v>EE287</v>
          </cell>
          <cell r="EG53" t="str">
            <v>St Mark's Catholic Primary School, Ipswich</v>
          </cell>
          <cell r="EH53" t="str">
            <v>Not under a federation</v>
          </cell>
          <cell r="EI53" t="str">
            <v/>
          </cell>
          <cell r="EJ53" t="str">
            <v>Diocese of East Anglia</v>
          </cell>
          <cell r="EK53" t="str">
            <v>Local authority maintained schools</v>
          </cell>
          <cell r="EL53" t="str">
            <v>Mrs Claire Jackson</v>
          </cell>
          <cell r="EM53" t="str">
            <v>admin@st-marks.suffolk.sch.uk</v>
          </cell>
          <cell r="EN53" t="str">
            <v>01473601748</v>
          </cell>
          <cell r="EO53">
            <v>20212022</v>
          </cell>
          <cell r="EP53" t="str">
            <v>LEAS</v>
          </cell>
          <cell r="EQ53" t="str">
            <v>Y</v>
          </cell>
          <cell r="EX53" t="str">
            <v>210</v>
          </cell>
          <cell r="EY53">
            <v>105392.84000000008</v>
          </cell>
          <cell r="FA53">
            <v>15391.06</v>
          </cell>
          <cell r="FB53">
            <v>899729.38</v>
          </cell>
          <cell r="FC53">
            <v>0</v>
          </cell>
          <cell r="FD53">
            <v>33366.660000000003</v>
          </cell>
          <cell r="FE53">
            <v>0</v>
          </cell>
          <cell r="FF53">
            <v>32587.5</v>
          </cell>
          <cell r="FG53">
            <v>200</v>
          </cell>
          <cell r="FH53">
            <v>3063</v>
          </cell>
          <cell r="FI53">
            <v>968946.54</v>
          </cell>
          <cell r="FJ53">
            <v>0</v>
          </cell>
          <cell r="FK53">
            <v>16197.84</v>
          </cell>
          <cell r="FL53">
            <v>15464.69</v>
          </cell>
          <cell r="FM53">
            <v>5355</v>
          </cell>
          <cell r="FN53">
            <v>0</v>
          </cell>
          <cell r="FO53">
            <v>27413.43</v>
          </cell>
          <cell r="FP53">
            <v>2709.22</v>
          </cell>
          <cell r="FQ53">
            <v>0</v>
          </cell>
          <cell r="FR53">
            <v>0</v>
          </cell>
          <cell r="FS53">
            <v>0</v>
          </cell>
          <cell r="FT53">
            <v>0</v>
          </cell>
          <cell r="FU53">
            <v>0</v>
          </cell>
          <cell r="FV53">
            <v>0</v>
          </cell>
          <cell r="FW53">
            <v>7000</v>
          </cell>
          <cell r="FX53">
            <v>48276.13</v>
          </cell>
          <cell r="FY53">
            <v>122416.31</v>
          </cell>
          <cell r="FZ53">
            <v>546269.97</v>
          </cell>
          <cell r="GA53">
            <v>0</v>
          </cell>
          <cell r="GB53">
            <v>230909.7</v>
          </cell>
          <cell r="GC53">
            <v>30536.82</v>
          </cell>
          <cell r="GD53">
            <v>61922.78</v>
          </cell>
          <cell r="GE53">
            <v>0</v>
          </cell>
          <cell r="GF53">
            <v>15312.21</v>
          </cell>
          <cell r="GG53">
            <v>6348.78</v>
          </cell>
          <cell r="GH53">
            <v>4841.8</v>
          </cell>
          <cell r="GI53">
            <v>2953.5</v>
          </cell>
          <cell r="GJ53">
            <v>0</v>
          </cell>
          <cell r="GK53">
            <v>12539.88</v>
          </cell>
          <cell r="GL53">
            <v>5481.06</v>
          </cell>
          <cell r="GM53">
            <v>142.22</v>
          </cell>
          <cell r="GN53">
            <v>1171.46</v>
          </cell>
          <cell r="GO53">
            <v>14985.37</v>
          </cell>
          <cell r="GP53">
            <v>0</v>
          </cell>
          <cell r="GQ53">
            <v>13272.55</v>
          </cell>
          <cell r="GR53">
            <v>44750.09</v>
          </cell>
          <cell r="GS53">
            <v>3897.69</v>
          </cell>
          <cell r="GT53">
            <v>0</v>
          </cell>
          <cell r="GU53">
            <v>22817.3</v>
          </cell>
          <cell r="GV53">
            <v>3990</v>
          </cell>
          <cell r="GW53">
            <v>0</v>
          </cell>
          <cell r="GX53">
            <v>50810.47</v>
          </cell>
          <cell r="GY53">
            <v>17730.59</v>
          </cell>
          <cell r="GZ53">
            <v>18149.939999999999</v>
          </cell>
          <cell r="HA53">
            <v>12322.62</v>
          </cell>
          <cell r="HB53">
            <v>0</v>
          </cell>
          <cell r="HC53">
            <v>0</v>
          </cell>
          <cell r="HD53">
            <v>1312.19</v>
          </cell>
          <cell r="HE53">
            <v>0</v>
          </cell>
          <cell r="HF53">
            <v>0</v>
          </cell>
          <cell r="HG53">
            <v>1122468.99</v>
          </cell>
          <cell r="HI53">
            <v>-31106.139999999898</v>
          </cell>
          <cell r="HM53">
            <v>105392.84000000008</v>
          </cell>
          <cell r="HN53">
            <v>74286.699999999953</v>
          </cell>
          <cell r="HO53">
            <v>2.3283064365386963E-10</v>
          </cell>
          <cell r="HP53" t="str">
            <v>SURPLUS</v>
          </cell>
          <cell r="HQ53">
            <v>7675.56</v>
          </cell>
          <cell r="HR53">
            <v>0</v>
          </cell>
          <cell r="HV53">
            <v>12355.2</v>
          </cell>
          <cell r="HW53">
            <v>0</v>
          </cell>
          <cell r="HX53">
            <v>0</v>
          </cell>
          <cell r="HY53">
            <v>24287</v>
          </cell>
          <cell r="HZ53">
            <v>49999.699999999953</v>
          </cell>
          <cell r="IA53">
            <v>10711.42</v>
          </cell>
        </row>
        <row r="54">
          <cell r="B54" t="str">
            <v>EE300</v>
          </cell>
          <cell r="C54">
            <v>-76972.7</v>
          </cell>
          <cell r="D54">
            <v>0</v>
          </cell>
          <cell r="E54">
            <v>-56866.66</v>
          </cell>
          <cell r="F54">
            <v>0</v>
          </cell>
          <cell r="G54">
            <v>-65561.25</v>
          </cell>
          <cell r="H54">
            <v>-65280</v>
          </cell>
          <cell r="I54">
            <v>-22082.6</v>
          </cell>
          <cell r="J54">
            <v>-11607.97</v>
          </cell>
          <cell r="K54">
            <v>-6515.25</v>
          </cell>
          <cell r="L54">
            <v>0</v>
          </cell>
          <cell r="M54">
            <v>-175</v>
          </cell>
          <cell r="N54">
            <v>-1092.75</v>
          </cell>
          <cell r="O54">
            <v>0</v>
          </cell>
          <cell r="P54">
            <v>0</v>
          </cell>
          <cell r="Q54">
            <v>0</v>
          </cell>
          <cell r="R54">
            <v>0</v>
          </cell>
          <cell r="S54">
            <v>0</v>
          </cell>
          <cell r="T54">
            <v>681163.77</v>
          </cell>
          <cell r="U54">
            <v>0</v>
          </cell>
          <cell r="V54">
            <v>203471.03</v>
          </cell>
          <cell r="W54">
            <v>43318.52</v>
          </cell>
          <cell r="X54">
            <v>64989.23</v>
          </cell>
          <cell r="Y54">
            <v>0</v>
          </cell>
          <cell r="Z54">
            <v>49049.01</v>
          </cell>
          <cell r="AA54">
            <v>5810.79</v>
          </cell>
          <cell r="AB54">
            <v>5709.5</v>
          </cell>
          <cell r="AC54">
            <v>0</v>
          </cell>
          <cell r="AD54">
            <v>0</v>
          </cell>
          <cell r="AE54">
            <v>15026.51</v>
          </cell>
          <cell r="AF54">
            <v>7884.76</v>
          </cell>
          <cell r="AG54">
            <v>3975.14</v>
          </cell>
          <cell r="AH54">
            <v>3022.33</v>
          </cell>
          <cell r="AI54">
            <v>14110.62</v>
          </cell>
          <cell r="AJ54">
            <v>21333.33</v>
          </cell>
          <cell r="AK54">
            <v>12986.84</v>
          </cell>
          <cell r="AL54">
            <v>21259.279999999999</v>
          </cell>
          <cell r="AM54">
            <v>20033.04</v>
          </cell>
          <cell r="AN54">
            <v>0</v>
          </cell>
          <cell r="AO54">
            <v>5729.59</v>
          </cell>
          <cell r="AP54">
            <v>4671.22</v>
          </cell>
          <cell r="AQ54">
            <v>365124.18</v>
          </cell>
          <cell r="AR54">
            <v>35512.94</v>
          </cell>
          <cell r="AS54">
            <v>0</v>
          </cell>
          <cell r="AT54">
            <v>9471.09</v>
          </cell>
          <cell r="AU54">
            <v>27587.88</v>
          </cell>
          <cell r="AV54">
            <v>0</v>
          </cell>
          <cell r="AW54">
            <v>1768.36</v>
          </cell>
          <cell r="AX54">
            <v>0</v>
          </cell>
          <cell r="AY54">
            <v>0</v>
          </cell>
          <cell r="AZ54">
            <v>-7045.7</v>
          </cell>
          <cell r="BA54">
            <v>1488.72</v>
          </cell>
          <cell r="BC54">
            <v>1322861.8000000007</v>
          </cell>
          <cell r="BE54">
            <v>10586.42</v>
          </cell>
          <cell r="BF54">
            <v>0</v>
          </cell>
          <cell r="BG54">
            <v>22150.42</v>
          </cell>
          <cell r="BH54">
            <v>0</v>
          </cell>
          <cell r="BI54">
            <v>22150.42</v>
          </cell>
          <cell r="BJ54">
            <v>0</v>
          </cell>
          <cell r="BK54">
            <v>0</v>
          </cell>
          <cell r="BL54">
            <v>0</v>
          </cell>
          <cell r="BM54">
            <v>0</v>
          </cell>
          <cell r="BN54">
            <v>0</v>
          </cell>
          <cell r="BO54">
            <v>0</v>
          </cell>
          <cell r="BP54">
            <v>22150.42</v>
          </cell>
          <cell r="BR54">
            <v>-5556.98</v>
          </cell>
          <cell r="BS54">
            <v>-5556.98</v>
          </cell>
          <cell r="BU54">
            <v>-6649.73</v>
          </cell>
          <cell r="BV54">
            <v>21259.279999999999</v>
          </cell>
          <cell r="BX54">
            <v>1311297.8000000005</v>
          </cell>
          <cell r="BY54">
            <v>1333448.2200000004</v>
          </cell>
          <cell r="BZ54">
            <v>1322861.8000000007</v>
          </cell>
          <cell r="CB54">
            <v>10586.419999999693</v>
          </cell>
          <cell r="CF54">
            <v>274038.80000000214</v>
          </cell>
          <cell r="CG54">
            <v>0</v>
          </cell>
          <cell r="CH54">
            <v>11563.45</v>
          </cell>
          <cell r="CI54">
            <v>0</v>
          </cell>
          <cell r="CJ54">
            <v>274039.87800089363</v>
          </cell>
          <cell r="CK54">
            <v>1037259</v>
          </cell>
          <cell r="CL54">
            <v>0</v>
          </cell>
          <cell r="CM54">
            <v>-54796.2</v>
          </cell>
          <cell r="CN54">
            <v>-2249</v>
          </cell>
          <cell r="CP54">
            <v>1095804.2</v>
          </cell>
          <cell r="CQ54">
            <v>0</v>
          </cell>
          <cell r="CS54">
            <v>0</v>
          </cell>
          <cell r="CT54">
            <v>18130</v>
          </cell>
          <cell r="CU54">
            <v>65577.5</v>
          </cell>
          <cell r="DA54">
            <v>76972.7</v>
          </cell>
          <cell r="DB54">
            <v>1095804.2</v>
          </cell>
          <cell r="DC54">
            <v>0</v>
          </cell>
          <cell r="DD54">
            <v>56866.66</v>
          </cell>
          <cell r="DE54">
            <v>0</v>
          </cell>
          <cell r="DF54">
            <v>65561.25</v>
          </cell>
          <cell r="DG54">
            <v>65280</v>
          </cell>
          <cell r="DH54">
            <v>0</v>
          </cell>
          <cell r="DI54">
            <v>22082.6</v>
          </cell>
          <cell r="DJ54">
            <v>11607.97</v>
          </cell>
          <cell r="DK54">
            <v>11337.97</v>
          </cell>
          <cell r="DL54">
            <v>270</v>
          </cell>
          <cell r="DM54">
            <v>6515.25</v>
          </cell>
          <cell r="DN54">
            <v>0</v>
          </cell>
          <cell r="DO54">
            <v>175</v>
          </cell>
          <cell r="DP54">
            <v>6649.73</v>
          </cell>
          <cell r="DQ54">
            <v>0</v>
          </cell>
          <cell r="DR54">
            <v>0</v>
          </cell>
          <cell r="DS54">
            <v>0</v>
          </cell>
          <cell r="DT54">
            <v>0</v>
          </cell>
          <cell r="DU54">
            <v>0</v>
          </cell>
          <cell r="DV54">
            <v>0</v>
          </cell>
          <cell r="DW54">
            <v>0</v>
          </cell>
          <cell r="DX54">
            <v>18130</v>
          </cell>
          <cell r="DY54">
            <v>65577.5</v>
          </cell>
          <cell r="DZ54">
            <v>300</v>
          </cell>
          <cell r="EA54" t="str">
            <v>EE300</v>
          </cell>
          <cell r="EC54">
            <v>9352176</v>
          </cell>
          <cell r="ED54">
            <v>935</v>
          </cell>
          <cell r="EE54">
            <v>2176</v>
          </cell>
          <cell r="EF54" t="str">
            <v>EE300</v>
          </cell>
          <cell r="EG54" t="str">
            <v>Whitehouse Community Primary School</v>
          </cell>
          <cell r="EH54" t="str">
            <v>Not applicable</v>
          </cell>
          <cell r="EI54" t="str">
            <v/>
          </cell>
          <cell r="EJ54" t="str">
            <v>Not applicable</v>
          </cell>
          <cell r="EK54" t="str">
            <v>Academies</v>
          </cell>
          <cell r="EL54" t="str">
            <v>Mrs Andrea Hall</v>
          </cell>
          <cell r="EM54" t="str">
            <v>admin@whcps.org</v>
          </cell>
          <cell r="EN54" t="str">
            <v>01473741249</v>
          </cell>
          <cell r="EO54">
            <v>20212022</v>
          </cell>
          <cell r="EP54" t="str">
            <v>LEAS</v>
          </cell>
          <cell r="EQ54" t="str">
            <v>N</v>
          </cell>
          <cell r="ES54" t="str">
            <v>Part Year</v>
          </cell>
          <cell r="EX54" t="str">
            <v/>
          </cell>
          <cell r="EY54">
            <v>274038.80000000214</v>
          </cell>
          <cell r="FA54">
            <v>11563.45</v>
          </cell>
          <cell r="FB54">
            <v>1095804.2</v>
          </cell>
          <cell r="FC54">
            <v>0</v>
          </cell>
          <cell r="FD54">
            <v>56866.66</v>
          </cell>
          <cell r="FE54">
            <v>0</v>
          </cell>
          <cell r="FF54">
            <v>65561.25</v>
          </cell>
          <cell r="FG54">
            <v>0</v>
          </cell>
          <cell r="FH54">
            <v>22082.6</v>
          </cell>
          <cell r="FI54">
            <v>1240314.71</v>
          </cell>
          <cell r="FJ54">
            <v>270</v>
          </cell>
          <cell r="FK54">
            <v>11337.97</v>
          </cell>
          <cell r="FL54">
            <v>6515.25</v>
          </cell>
          <cell r="FM54">
            <v>0</v>
          </cell>
          <cell r="FN54">
            <v>175</v>
          </cell>
          <cell r="FO54">
            <v>6649.73</v>
          </cell>
          <cell r="FP54">
            <v>0</v>
          </cell>
          <cell r="FQ54">
            <v>0</v>
          </cell>
          <cell r="FR54">
            <v>0</v>
          </cell>
          <cell r="FS54">
            <v>0</v>
          </cell>
          <cell r="FT54">
            <v>0</v>
          </cell>
          <cell r="FU54">
            <v>0</v>
          </cell>
          <cell r="FV54">
            <v>0</v>
          </cell>
          <cell r="FW54">
            <v>18130</v>
          </cell>
          <cell r="FX54">
            <v>65577.5</v>
          </cell>
          <cell r="FY54">
            <v>108655.45</v>
          </cell>
          <cell r="FZ54">
            <v>681163.77</v>
          </cell>
          <cell r="GA54">
            <v>0</v>
          </cell>
          <cell r="GB54">
            <v>203471.03</v>
          </cell>
          <cell r="GC54">
            <v>43318.52</v>
          </cell>
          <cell r="GD54">
            <v>64989.23</v>
          </cell>
          <cell r="GE54">
            <v>0</v>
          </cell>
          <cell r="GF54">
            <v>49049.01</v>
          </cell>
          <cell r="GG54">
            <v>5810.79</v>
          </cell>
          <cell r="GH54">
            <v>5709.5</v>
          </cell>
          <cell r="GI54">
            <v>0</v>
          </cell>
          <cell r="GJ54">
            <v>0</v>
          </cell>
          <cell r="GK54">
            <v>15026.51</v>
          </cell>
          <cell r="GL54">
            <v>7884.76</v>
          </cell>
          <cell r="GM54">
            <v>3975.14</v>
          </cell>
          <cell r="GN54">
            <v>3022.33</v>
          </cell>
          <cell r="GO54">
            <v>14110.62</v>
          </cell>
          <cell r="GP54">
            <v>21333.33</v>
          </cell>
          <cell r="GQ54">
            <v>12986.84</v>
          </cell>
          <cell r="GR54">
            <v>21259.279999999999</v>
          </cell>
          <cell r="GS54">
            <v>20033.04</v>
          </cell>
          <cell r="GT54">
            <v>0</v>
          </cell>
          <cell r="GU54">
            <v>5729.59</v>
          </cell>
          <cell r="GV54">
            <v>4671.22</v>
          </cell>
          <cell r="GW54">
            <v>365124.18</v>
          </cell>
          <cell r="GX54">
            <v>35512.94</v>
          </cell>
          <cell r="GY54">
            <v>0</v>
          </cell>
          <cell r="GZ54">
            <v>9471.09</v>
          </cell>
          <cell r="HA54">
            <v>27587.88</v>
          </cell>
          <cell r="HB54">
            <v>0</v>
          </cell>
          <cell r="HC54">
            <v>0</v>
          </cell>
          <cell r="HD54">
            <v>1768.36</v>
          </cell>
          <cell r="HE54">
            <v>0</v>
          </cell>
          <cell r="HF54">
            <v>0</v>
          </cell>
          <cell r="HG54">
            <v>1623008.9600000004</v>
          </cell>
          <cell r="HI54">
            <v>-274038.80000000051</v>
          </cell>
          <cell r="HM54">
            <v>274038.80000000214</v>
          </cell>
          <cell r="HN54">
            <v>0</v>
          </cell>
          <cell r="HO54">
            <v>1.6298145055770874E-9</v>
          </cell>
          <cell r="HP54" t="str">
            <v>SURPLUS</v>
          </cell>
          <cell r="HQ54">
            <v>10586.42</v>
          </cell>
          <cell r="HR54">
            <v>0</v>
          </cell>
          <cell r="HV54">
            <v>22150.42</v>
          </cell>
          <cell r="HW54">
            <v>0</v>
          </cell>
          <cell r="HX54">
            <v>0</v>
          </cell>
          <cell r="HZ54">
            <v>0</v>
          </cell>
          <cell r="IA54">
            <v>0</v>
          </cell>
        </row>
        <row r="55">
          <cell r="B55" t="str">
            <v>EE307</v>
          </cell>
          <cell r="C55">
            <v>-16952.759999999998</v>
          </cell>
          <cell r="D55">
            <v>0</v>
          </cell>
          <cell r="E55">
            <v>-95128.33</v>
          </cell>
          <cell r="F55">
            <v>0</v>
          </cell>
          <cell r="G55">
            <v>-58320</v>
          </cell>
          <cell r="H55">
            <v>-95789.1</v>
          </cell>
          <cell r="I55">
            <v>0</v>
          </cell>
          <cell r="J55">
            <v>-56089.86</v>
          </cell>
          <cell r="K55">
            <v>-26261.33</v>
          </cell>
          <cell r="L55">
            <v>-8388</v>
          </cell>
          <cell r="M55">
            <v>-866.7</v>
          </cell>
          <cell r="N55">
            <v>-6365</v>
          </cell>
          <cell r="O55">
            <v>-6745.79</v>
          </cell>
          <cell r="P55">
            <v>0</v>
          </cell>
          <cell r="Q55">
            <v>0</v>
          </cell>
          <cell r="R55">
            <v>0</v>
          </cell>
          <cell r="S55">
            <v>0</v>
          </cell>
          <cell r="T55">
            <v>932306.65</v>
          </cell>
          <cell r="U55">
            <v>52049.41</v>
          </cell>
          <cell r="V55">
            <v>430747.77</v>
          </cell>
          <cell r="W55">
            <v>5275.97</v>
          </cell>
          <cell r="X55">
            <v>138427.74</v>
          </cell>
          <cell r="Y55">
            <v>0</v>
          </cell>
          <cell r="Z55">
            <v>108250.96</v>
          </cell>
          <cell r="AA55">
            <v>14788.62</v>
          </cell>
          <cell r="AB55">
            <v>9919.99</v>
          </cell>
          <cell r="AC55">
            <v>3916.42</v>
          </cell>
          <cell r="AD55">
            <v>0</v>
          </cell>
          <cell r="AE55">
            <v>22990.59</v>
          </cell>
          <cell r="AF55">
            <v>12572.14</v>
          </cell>
          <cell r="AG55">
            <v>49301.13</v>
          </cell>
          <cell r="AH55">
            <v>4878.75</v>
          </cell>
          <cell r="AI55">
            <v>19674.57</v>
          </cell>
          <cell r="AJ55">
            <v>51712</v>
          </cell>
          <cell r="AK55">
            <v>10981.38</v>
          </cell>
          <cell r="AL55">
            <v>58740.42</v>
          </cell>
          <cell r="AM55">
            <v>19860.53</v>
          </cell>
          <cell r="AN55">
            <v>0</v>
          </cell>
          <cell r="AO55">
            <v>28876.93</v>
          </cell>
          <cell r="AP55">
            <v>7600</v>
          </cell>
          <cell r="AQ55">
            <v>4143.08</v>
          </cell>
          <cell r="AR55">
            <v>71813.47</v>
          </cell>
          <cell r="AS55">
            <v>10773.44</v>
          </cell>
          <cell r="AT55">
            <v>18110.28</v>
          </cell>
          <cell r="AU55">
            <v>22340.35</v>
          </cell>
          <cell r="AV55">
            <v>0</v>
          </cell>
          <cell r="AW55">
            <v>0</v>
          </cell>
          <cell r="AX55">
            <v>0</v>
          </cell>
          <cell r="AY55">
            <v>0</v>
          </cell>
          <cell r="AZ55">
            <v>-212.31</v>
          </cell>
          <cell r="BA55">
            <v>0</v>
          </cell>
          <cell r="BC55">
            <v>1740311.31</v>
          </cell>
          <cell r="BE55">
            <v>8702.5</v>
          </cell>
          <cell r="BF55">
            <v>0</v>
          </cell>
          <cell r="BG55">
            <v>7325.6</v>
          </cell>
          <cell r="BH55">
            <v>0</v>
          </cell>
          <cell r="BI55">
            <v>7325.6</v>
          </cell>
          <cell r="BJ55">
            <v>2754.8</v>
          </cell>
          <cell r="BK55">
            <v>0</v>
          </cell>
          <cell r="BL55">
            <v>2754.8</v>
          </cell>
          <cell r="BM55">
            <v>0</v>
          </cell>
          <cell r="BN55">
            <v>0</v>
          </cell>
          <cell r="BO55">
            <v>0</v>
          </cell>
          <cell r="BP55">
            <v>10080.400000000001</v>
          </cell>
          <cell r="BR55">
            <v>-212.31</v>
          </cell>
          <cell r="BS55">
            <v>-212.31</v>
          </cell>
          <cell r="BU55">
            <v>-6577.31</v>
          </cell>
          <cell r="BV55">
            <v>58740.42</v>
          </cell>
          <cell r="BX55">
            <v>1738933.4099999997</v>
          </cell>
          <cell r="BY55">
            <v>1749013.8099999996</v>
          </cell>
          <cell r="BZ55">
            <v>1740311.31</v>
          </cell>
          <cell r="CB55">
            <v>8702.4999999995343</v>
          </cell>
          <cell r="CF55">
            <v>188201.49000000069</v>
          </cell>
          <cell r="CG55">
            <v>178957.08000000101</v>
          </cell>
          <cell r="CH55">
            <v>3620.48</v>
          </cell>
          <cell r="CI55">
            <v>2242.5799999999986</v>
          </cell>
          <cell r="CJ55">
            <v>188201.48446461675</v>
          </cell>
          <cell r="CK55">
            <v>1729689</v>
          </cell>
          <cell r="CL55">
            <v>0</v>
          </cell>
          <cell r="CM55">
            <v>0</v>
          </cell>
          <cell r="CN55">
            <v>0</v>
          </cell>
          <cell r="CP55">
            <v>1732287.76</v>
          </cell>
          <cell r="CQ55">
            <v>5831.43</v>
          </cell>
          <cell r="CS55">
            <v>9891</v>
          </cell>
          <cell r="CT55">
            <v>13460</v>
          </cell>
          <cell r="CU55">
            <v>80960.67</v>
          </cell>
          <cell r="DA55">
            <v>16952.759999999998</v>
          </cell>
          <cell r="DB55">
            <v>1732287.76</v>
          </cell>
          <cell r="DC55">
            <v>0</v>
          </cell>
          <cell r="DD55">
            <v>95128.33</v>
          </cell>
          <cell r="DE55">
            <v>0</v>
          </cell>
          <cell r="DF55">
            <v>58320</v>
          </cell>
          <cell r="DG55">
            <v>95789.1</v>
          </cell>
          <cell r="DH55">
            <v>5831.43</v>
          </cell>
          <cell r="DI55">
            <v>0</v>
          </cell>
          <cell r="DJ55">
            <v>56089.86</v>
          </cell>
          <cell r="DK55">
            <v>53966.86</v>
          </cell>
          <cell r="DL55">
            <v>2123</v>
          </cell>
          <cell r="DM55">
            <v>26261.33</v>
          </cell>
          <cell r="DN55">
            <v>8388</v>
          </cell>
          <cell r="DO55">
            <v>866.7</v>
          </cell>
          <cell r="DP55">
            <v>6577.31</v>
          </cell>
          <cell r="DQ55">
            <v>6745.79</v>
          </cell>
          <cell r="DR55">
            <v>0</v>
          </cell>
          <cell r="DS55">
            <v>0</v>
          </cell>
          <cell r="DT55">
            <v>0</v>
          </cell>
          <cell r="DU55">
            <v>0</v>
          </cell>
          <cell r="DV55">
            <v>0</v>
          </cell>
          <cell r="DW55">
            <v>9891</v>
          </cell>
          <cell r="DX55">
            <v>13460</v>
          </cell>
          <cell r="DY55">
            <v>80960.67</v>
          </cell>
          <cell r="DZ55">
            <v>307</v>
          </cell>
          <cell r="EA55" t="str">
            <v>EE307</v>
          </cell>
          <cell r="EC55">
            <v>9352929</v>
          </cell>
          <cell r="ED55">
            <v>935</v>
          </cell>
          <cell r="EE55">
            <v>2929</v>
          </cell>
          <cell r="EF55" t="str">
            <v>EE307</v>
          </cell>
          <cell r="EG55" t="str">
            <v>Cedarwood Primary School</v>
          </cell>
          <cell r="EH55" t="str">
            <v>Not under a federation</v>
          </cell>
          <cell r="EI55" t="str">
            <v/>
          </cell>
          <cell r="EJ55" t="str">
            <v>Not applicable</v>
          </cell>
          <cell r="EK55" t="str">
            <v>Local authority maintained schools</v>
          </cell>
          <cell r="EL55" t="str">
            <v>Mrs Tina Shute</v>
          </cell>
          <cell r="EM55" t="str">
            <v>admin@cedarwoodprimary.org.uk</v>
          </cell>
          <cell r="EN55" t="str">
            <v>01473612981</v>
          </cell>
          <cell r="EO55">
            <v>20212022</v>
          </cell>
          <cell r="EP55" t="str">
            <v>LEAS</v>
          </cell>
          <cell r="EQ55" t="str">
            <v>Y</v>
          </cell>
          <cell r="EX55" t="str">
            <v>400</v>
          </cell>
          <cell r="EY55">
            <v>188201.49000000069</v>
          </cell>
          <cell r="FA55">
            <v>3620.48</v>
          </cell>
          <cell r="FB55">
            <v>1732287.76</v>
          </cell>
          <cell r="FC55">
            <v>0</v>
          </cell>
          <cell r="FD55">
            <v>95128.33</v>
          </cell>
          <cell r="FE55">
            <v>0</v>
          </cell>
          <cell r="FF55">
            <v>58320</v>
          </cell>
          <cell r="FG55">
            <v>0</v>
          </cell>
          <cell r="FH55">
            <v>0</v>
          </cell>
          <cell r="FI55">
            <v>1885736.09</v>
          </cell>
          <cell r="FJ55">
            <v>2123</v>
          </cell>
          <cell r="FK55">
            <v>53966.86</v>
          </cell>
          <cell r="FL55">
            <v>26261.33</v>
          </cell>
          <cell r="FM55">
            <v>8388</v>
          </cell>
          <cell r="FN55">
            <v>866.7</v>
          </cell>
          <cell r="FO55">
            <v>6577.31</v>
          </cell>
          <cell r="FP55">
            <v>6745.79</v>
          </cell>
          <cell r="FQ55">
            <v>0</v>
          </cell>
          <cell r="FR55">
            <v>0</v>
          </cell>
          <cell r="FS55">
            <v>0</v>
          </cell>
          <cell r="FT55">
            <v>0</v>
          </cell>
          <cell r="FU55">
            <v>5831.43</v>
          </cell>
          <cell r="FV55">
            <v>9891</v>
          </cell>
          <cell r="FW55">
            <v>13460</v>
          </cell>
          <cell r="FX55">
            <v>80960.67</v>
          </cell>
          <cell r="FY55">
            <v>215072.08999999997</v>
          </cell>
          <cell r="FZ55">
            <v>932306.65</v>
          </cell>
          <cell r="GA55">
            <v>52049.41</v>
          </cell>
          <cell r="GB55">
            <v>430747.77</v>
          </cell>
          <cell r="GC55">
            <v>5275.97</v>
          </cell>
          <cell r="GD55">
            <v>138427.74</v>
          </cell>
          <cell r="GE55">
            <v>0</v>
          </cell>
          <cell r="GF55">
            <v>108250.96</v>
          </cell>
          <cell r="GG55">
            <v>14788.62</v>
          </cell>
          <cell r="GH55">
            <v>9919.99</v>
          </cell>
          <cell r="GI55">
            <v>3916.42</v>
          </cell>
          <cell r="GJ55">
            <v>0</v>
          </cell>
          <cell r="GK55">
            <v>22990.59</v>
          </cell>
          <cell r="GL55">
            <v>12572.14</v>
          </cell>
          <cell r="GM55">
            <v>49301.13</v>
          </cell>
          <cell r="GN55">
            <v>4878.75</v>
          </cell>
          <cell r="GO55">
            <v>19674.57</v>
          </cell>
          <cell r="GP55">
            <v>51712</v>
          </cell>
          <cell r="GQ55">
            <v>10981.38</v>
          </cell>
          <cell r="GR55">
            <v>58740.42</v>
          </cell>
          <cell r="GS55">
            <v>19860.53</v>
          </cell>
          <cell r="GT55">
            <v>0</v>
          </cell>
          <cell r="GU55">
            <v>28876.93</v>
          </cell>
          <cell r="GV55">
            <v>7600</v>
          </cell>
          <cell r="GW55">
            <v>4143.08</v>
          </cell>
          <cell r="GX55">
            <v>71813.47</v>
          </cell>
          <cell r="GY55">
            <v>10773.44</v>
          </cell>
          <cell r="GZ55">
            <v>18110.28</v>
          </cell>
          <cell r="HA55">
            <v>22340.35</v>
          </cell>
          <cell r="HB55">
            <v>0</v>
          </cell>
          <cell r="HC55">
            <v>0</v>
          </cell>
          <cell r="HD55">
            <v>0</v>
          </cell>
          <cell r="HE55">
            <v>0</v>
          </cell>
          <cell r="HF55">
            <v>0</v>
          </cell>
          <cell r="HG55">
            <v>2110052.59</v>
          </cell>
          <cell r="HI55">
            <v>-9244.4099999996834</v>
          </cell>
          <cell r="HM55">
            <v>188201.49000000069</v>
          </cell>
          <cell r="HN55">
            <v>178957.08000000101</v>
          </cell>
          <cell r="HO55">
            <v>0</v>
          </cell>
          <cell r="HP55" t="str">
            <v>DEFICIT</v>
          </cell>
          <cell r="HQ55">
            <v>8702.5</v>
          </cell>
          <cell r="HR55">
            <v>0</v>
          </cell>
          <cell r="HV55">
            <v>7325.6</v>
          </cell>
          <cell r="HW55">
            <v>2754.8</v>
          </cell>
          <cell r="HX55">
            <v>0</v>
          </cell>
          <cell r="HY55">
            <v>97951</v>
          </cell>
          <cell r="HZ55">
            <v>81006.080000001006</v>
          </cell>
          <cell r="IA55">
            <v>2242.5799999999986</v>
          </cell>
        </row>
        <row r="56">
          <cell r="B56" t="str">
            <v>EE308</v>
          </cell>
          <cell r="C56">
            <v>-1507.19</v>
          </cell>
          <cell r="D56">
            <v>0</v>
          </cell>
          <cell r="E56">
            <v>-11499.99</v>
          </cell>
          <cell r="F56">
            <v>0</v>
          </cell>
          <cell r="G56">
            <v>-4017.5</v>
          </cell>
          <cell r="H56">
            <v>-10666</v>
          </cell>
          <cell r="I56">
            <v>0</v>
          </cell>
          <cell r="J56">
            <v>-31785.32</v>
          </cell>
          <cell r="K56">
            <v>-1484.9</v>
          </cell>
          <cell r="L56">
            <v>0</v>
          </cell>
          <cell r="M56">
            <v>-258.75</v>
          </cell>
          <cell r="N56">
            <v>0</v>
          </cell>
          <cell r="O56">
            <v>-700</v>
          </cell>
          <cell r="P56">
            <v>0</v>
          </cell>
          <cell r="Q56">
            <v>0</v>
          </cell>
          <cell r="R56">
            <v>0</v>
          </cell>
          <cell r="S56">
            <v>0</v>
          </cell>
          <cell r="T56">
            <v>82928.91</v>
          </cell>
          <cell r="U56">
            <v>400.58</v>
          </cell>
          <cell r="V56">
            <v>24271.19</v>
          </cell>
          <cell r="W56">
            <v>4169.3100000000004</v>
          </cell>
          <cell r="X56">
            <v>11578.99</v>
          </cell>
          <cell r="Y56">
            <v>0</v>
          </cell>
          <cell r="Z56">
            <v>4053.13</v>
          </cell>
          <cell r="AA56">
            <v>18933.97</v>
          </cell>
          <cell r="AB56">
            <v>556</v>
          </cell>
          <cell r="AC56">
            <v>462</v>
          </cell>
          <cell r="AD56">
            <v>0</v>
          </cell>
          <cell r="AE56">
            <v>3968.13</v>
          </cell>
          <cell r="AF56">
            <v>2088.7199999999998</v>
          </cell>
          <cell r="AG56">
            <v>88.76</v>
          </cell>
          <cell r="AH56">
            <v>29.16</v>
          </cell>
          <cell r="AI56">
            <v>1963.15</v>
          </cell>
          <cell r="AJ56">
            <v>2270.4499999999998</v>
          </cell>
          <cell r="AK56">
            <v>4234.3599999999997</v>
          </cell>
          <cell r="AL56">
            <v>8965.67</v>
          </cell>
          <cell r="AM56">
            <v>2867.35</v>
          </cell>
          <cell r="AN56">
            <v>0</v>
          </cell>
          <cell r="AO56">
            <v>4336.13</v>
          </cell>
          <cell r="AP56">
            <v>520.94000000000005</v>
          </cell>
          <cell r="AQ56">
            <v>90800.66</v>
          </cell>
          <cell r="AR56">
            <v>7608.45</v>
          </cell>
          <cell r="AS56">
            <v>2326.08</v>
          </cell>
          <cell r="AT56">
            <v>1316</v>
          </cell>
          <cell r="AU56">
            <v>16473.509999999998</v>
          </cell>
          <cell r="AV56">
            <v>0</v>
          </cell>
          <cell r="AW56">
            <v>0</v>
          </cell>
          <cell r="AX56">
            <v>0</v>
          </cell>
          <cell r="AY56">
            <v>0</v>
          </cell>
          <cell r="AZ56">
            <v>0</v>
          </cell>
          <cell r="BA56">
            <v>57.8</v>
          </cell>
          <cell r="BC56">
            <v>255394.25</v>
          </cell>
          <cell r="BE56">
            <v>4528.75</v>
          </cell>
          <cell r="BF56">
            <v>0</v>
          </cell>
          <cell r="BG56">
            <v>24573.25</v>
          </cell>
          <cell r="BH56">
            <v>0</v>
          </cell>
          <cell r="BI56">
            <v>24573.25</v>
          </cell>
          <cell r="BJ56">
            <v>0</v>
          </cell>
          <cell r="BK56">
            <v>0</v>
          </cell>
          <cell r="BL56">
            <v>0</v>
          </cell>
          <cell r="BM56">
            <v>0</v>
          </cell>
          <cell r="BN56">
            <v>0</v>
          </cell>
          <cell r="BO56">
            <v>0</v>
          </cell>
          <cell r="BP56">
            <v>24573.25</v>
          </cell>
          <cell r="BR56">
            <v>57.8</v>
          </cell>
          <cell r="BT56">
            <v>57.8</v>
          </cell>
          <cell r="BU56">
            <v>0</v>
          </cell>
          <cell r="BV56">
            <v>9023.4699999999993</v>
          </cell>
          <cell r="BX56">
            <v>235349.75000000003</v>
          </cell>
          <cell r="BY56">
            <v>259923.00000000003</v>
          </cell>
          <cell r="BZ56">
            <v>255394.25</v>
          </cell>
          <cell r="CB56">
            <v>4528.7500000000291</v>
          </cell>
          <cell r="CF56">
            <v>57967.75</v>
          </cell>
          <cell r="CG56">
            <v>0</v>
          </cell>
          <cell r="CH56">
            <v>20045</v>
          </cell>
          <cell r="CI56">
            <v>0</v>
          </cell>
          <cell r="CJ56">
            <v>57968.418322746526</v>
          </cell>
          <cell r="CK56">
            <v>177382</v>
          </cell>
          <cell r="CL56">
            <v>0</v>
          </cell>
          <cell r="CM56">
            <v>0</v>
          </cell>
          <cell r="CN56">
            <v>0</v>
          </cell>
          <cell r="CP56">
            <v>177559.19</v>
          </cell>
          <cell r="CQ56">
            <v>0</v>
          </cell>
          <cell r="CS56">
            <v>0</v>
          </cell>
          <cell r="CT56">
            <v>1330</v>
          </cell>
          <cell r="CU56">
            <v>10666</v>
          </cell>
          <cell r="DA56">
            <v>1507.19</v>
          </cell>
          <cell r="DB56">
            <v>177559.19</v>
          </cell>
          <cell r="DC56">
            <v>0</v>
          </cell>
          <cell r="DD56">
            <v>11499.99</v>
          </cell>
          <cell r="DE56">
            <v>0</v>
          </cell>
          <cell r="DF56">
            <v>4017.5</v>
          </cell>
          <cell r="DG56">
            <v>10666</v>
          </cell>
          <cell r="DH56">
            <v>0</v>
          </cell>
          <cell r="DI56">
            <v>0</v>
          </cell>
          <cell r="DJ56">
            <v>31785.32</v>
          </cell>
          <cell r="DK56">
            <v>31785.32</v>
          </cell>
          <cell r="DL56">
            <v>0</v>
          </cell>
          <cell r="DM56">
            <v>1484.9</v>
          </cell>
          <cell r="DN56">
            <v>0</v>
          </cell>
          <cell r="DO56">
            <v>258.75</v>
          </cell>
          <cell r="DP56">
            <v>0</v>
          </cell>
          <cell r="DQ56">
            <v>700</v>
          </cell>
          <cell r="DR56">
            <v>0</v>
          </cell>
          <cell r="DS56">
            <v>0</v>
          </cell>
          <cell r="DT56">
            <v>0</v>
          </cell>
          <cell r="DU56">
            <v>0</v>
          </cell>
          <cell r="DV56">
            <v>0</v>
          </cell>
          <cell r="DW56">
            <v>0</v>
          </cell>
          <cell r="DX56">
            <v>1330</v>
          </cell>
          <cell r="DY56">
            <v>10666</v>
          </cell>
          <cell r="DZ56">
            <v>308</v>
          </cell>
          <cell r="EA56" t="str">
            <v>EE308</v>
          </cell>
          <cell r="EC56">
            <v>9353042</v>
          </cell>
          <cell r="ED56">
            <v>935</v>
          </cell>
          <cell r="EE56">
            <v>3042</v>
          </cell>
          <cell r="EF56" t="str">
            <v>EE308</v>
          </cell>
          <cell r="EG56" t="str">
            <v>Kersey Church of England Voluntary Controlled Primary School</v>
          </cell>
          <cell r="EH56" t="str">
            <v>Not applicable</v>
          </cell>
          <cell r="EI56" t="str">
            <v/>
          </cell>
          <cell r="EJ56" t="str">
            <v>Diocese of St Edmundsbury and Ipswich</v>
          </cell>
          <cell r="EK56" t="str">
            <v>Academies</v>
          </cell>
          <cell r="EL56" t="str">
            <v>Mrs Claire Dunnell Paley (Acting Head maternity cover)</v>
          </cell>
          <cell r="EM56" t="str">
            <v>admin@kersey.suffolk.sch.uk</v>
          </cell>
          <cell r="EN56" t="str">
            <v>01473823397</v>
          </cell>
          <cell r="EO56">
            <v>20212022</v>
          </cell>
          <cell r="EP56" t="str">
            <v>LEAS</v>
          </cell>
          <cell r="EQ56" t="str">
            <v>N</v>
          </cell>
          <cell r="ES56" t="str">
            <v>Part Year</v>
          </cell>
          <cell r="EX56" t="str">
            <v/>
          </cell>
          <cell r="EY56">
            <v>57967.75</v>
          </cell>
          <cell r="FA56">
            <v>20045</v>
          </cell>
          <cell r="FB56">
            <v>177559.19</v>
          </cell>
          <cell r="FC56">
            <v>0</v>
          </cell>
          <cell r="FD56">
            <v>11499.99</v>
          </cell>
          <cell r="FE56">
            <v>0</v>
          </cell>
          <cell r="FF56">
            <v>4017.5</v>
          </cell>
          <cell r="FG56">
            <v>0</v>
          </cell>
          <cell r="FH56">
            <v>0</v>
          </cell>
          <cell r="FI56">
            <v>193076.68</v>
          </cell>
          <cell r="FJ56">
            <v>0</v>
          </cell>
          <cell r="FK56">
            <v>31785.32</v>
          </cell>
          <cell r="FL56">
            <v>1484.9</v>
          </cell>
          <cell r="FM56">
            <v>0</v>
          </cell>
          <cell r="FN56">
            <v>258.75</v>
          </cell>
          <cell r="FO56">
            <v>0</v>
          </cell>
          <cell r="FP56">
            <v>700</v>
          </cell>
          <cell r="FQ56">
            <v>0</v>
          </cell>
          <cell r="FR56">
            <v>0</v>
          </cell>
          <cell r="FS56">
            <v>0</v>
          </cell>
          <cell r="FT56">
            <v>0</v>
          </cell>
          <cell r="FU56">
            <v>0</v>
          </cell>
          <cell r="FV56">
            <v>0</v>
          </cell>
          <cell r="FW56">
            <v>1330</v>
          </cell>
          <cell r="FX56">
            <v>10666</v>
          </cell>
          <cell r="FY56">
            <v>46224.97</v>
          </cell>
          <cell r="FZ56">
            <v>82928.91</v>
          </cell>
          <cell r="GA56">
            <v>400.58</v>
          </cell>
          <cell r="GB56">
            <v>24271.19</v>
          </cell>
          <cell r="GC56">
            <v>4169.3100000000004</v>
          </cell>
          <cell r="GD56">
            <v>11578.99</v>
          </cell>
          <cell r="GE56">
            <v>0</v>
          </cell>
          <cell r="GF56">
            <v>4053.13</v>
          </cell>
          <cell r="GG56">
            <v>18933.97</v>
          </cell>
          <cell r="GH56">
            <v>556</v>
          </cell>
          <cell r="GI56">
            <v>462</v>
          </cell>
          <cell r="GJ56">
            <v>0</v>
          </cell>
          <cell r="GK56">
            <v>3968.13</v>
          </cell>
          <cell r="GL56">
            <v>2088.7199999999998</v>
          </cell>
          <cell r="GM56">
            <v>88.76</v>
          </cell>
          <cell r="GN56">
            <v>29.16</v>
          </cell>
          <cell r="GO56">
            <v>1963.15</v>
          </cell>
          <cell r="GP56">
            <v>2270.4499999999998</v>
          </cell>
          <cell r="GQ56">
            <v>4234.3599999999997</v>
          </cell>
          <cell r="GR56">
            <v>9023.4699999999993</v>
          </cell>
          <cell r="GS56">
            <v>2867.35</v>
          </cell>
          <cell r="GT56">
            <v>0</v>
          </cell>
          <cell r="GU56">
            <v>4336.13</v>
          </cell>
          <cell r="GV56">
            <v>520.94000000000005</v>
          </cell>
          <cell r="GW56">
            <v>90800.66</v>
          </cell>
          <cell r="GX56">
            <v>7608.45</v>
          </cell>
          <cell r="GY56">
            <v>2326.08</v>
          </cell>
          <cell r="GZ56">
            <v>1316</v>
          </cell>
          <cell r="HA56">
            <v>16473.509999999998</v>
          </cell>
          <cell r="HB56">
            <v>0</v>
          </cell>
          <cell r="HC56">
            <v>0</v>
          </cell>
          <cell r="HD56">
            <v>0</v>
          </cell>
          <cell r="HE56">
            <v>0</v>
          </cell>
          <cell r="HF56">
            <v>0</v>
          </cell>
          <cell r="HG56">
            <v>297269.40000000008</v>
          </cell>
          <cell r="HI56">
            <v>-57967.750000000087</v>
          </cell>
          <cell r="HM56">
            <v>57967.75</v>
          </cell>
          <cell r="HN56">
            <v>0</v>
          </cell>
          <cell r="HO56">
            <v>-8.7311491370201111E-11</v>
          </cell>
          <cell r="HP56" t="str">
            <v>SURPLUS</v>
          </cell>
          <cell r="HQ56">
            <v>4528.75</v>
          </cell>
          <cell r="HR56">
            <v>0</v>
          </cell>
          <cell r="HV56">
            <v>24573.25</v>
          </cell>
          <cell r="HW56">
            <v>0</v>
          </cell>
          <cell r="HX56">
            <v>0</v>
          </cell>
          <cell r="HZ56">
            <v>0</v>
          </cell>
          <cell r="IA56">
            <v>0</v>
          </cell>
        </row>
        <row r="57">
          <cell r="B57" t="str">
            <v>EE309</v>
          </cell>
          <cell r="C57">
            <v>-161509.35</v>
          </cell>
          <cell r="D57">
            <v>0</v>
          </cell>
          <cell r="E57">
            <v>-84000.01</v>
          </cell>
          <cell r="F57">
            <v>0</v>
          </cell>
          <cell r="G57">
            <v>-110485</v>
          </cell>
          <cell r="H57">
            <v>-99962.3</v>
          </cell>
          <cell r="I57">
            <v>-2000</v>
          </cell>
          <cell r="J57">
            <v>-155195.57</v>
          </cell>
          <cell r="K57">
            <v>-42880.92</v>
          </cell>
          <cell r="L57">
            <v>-24520</v>
          </cell>
          <cell r="M57">
            <v>0</v>
          </cell>
          <cell r="N57">
            <v>-7896.52</v>
          </cell>
          <cell r="O57">
            <v>-10211.32</v>
          </cell>
          <cell r="P57">
            <v>0</v>
          </cell>
          <cell r="Q57">
            <v>0</v>
          </cell>
          <cell r="R57">
            <v>0</v>
          </cell>
          <cell r="S57">
            <v>0</v>
          </cell>
          <cell r="T57">
            <v>1341176.05</v>
          </cell>
          <cell r="U57">
            <v>41700.379999999997</v>
          </cell>
          <cell r="V57">
            <v>617151.51</v>
          </cell>
          <cell r="W57">
            <v>2609.59</v>
          </cell>
          <cell r="X57">
            <v>172618.52</v>
          </cell>
          <cell r="Y57">
            <v>0</v>
          </cell>
          <cell r="Z57">
            <v>151799.64000000001</v>
          </cell>
          <cell r="AA57">
            <v>12221.02</v>
          </cell>
          <cell r="AB57">
            <v>7772</v>
          </cell>
          <cell r="AC57">
            <v>26400.97</v>
          </cell>
          <cell r="AD57">
            <v>0</v>
          </cell>
          <cell r="AE57">
            <v>30405.41</v>
          </cell>
          <cell r="AF57">
            <v>13285.94</v>
          </cell>
          <cell r="AG57">
            <v>46919.29</v>
          </cell>
          <cell r="AH57">
            <v>6107.04</v>
          </cell>
          <cell r="AI57">
            <v>38845.64</v>
          </cell>
          <cell r="AJ57">
            <v>42240</v>
          </cell>
          <cell r="AK57">
            <v>17934.38</v>
          </cell>
          <cell r="AL57">
            <v>99239.05</v>
          </cell>
          <cell r="AM57">
            <v>7416.2</v>
          </cell>
          <cell r="AN57">
            <v>0</v>
          </cell>
          <cell r="AO57">
            <v>28542.46</v>
          </cell>
          <cell r="AP57">
            <v>12198</v>
          </cell>
          <cell r="AQ57">
            <v>3593.79</v>
          </cell>
          <cell r="AR57">
            <v>102491.59</v>
          </cell>
          <cell r="AS57">
            <v>36656.61</v>
          </cell>
          <cell r="AT57">
            <v>12832.48</v>
          </cell>
          <cell r="AU57">
            <v>44168.4</v>
          </cell>
          <cell r="AV57">
            <v>0</v>
          </cell>
          <cell r="AW57">
            <v>22152.3</v>
          </cell>
          <cell r="AX57">
            <v>0</v>
          </cell>
          <cell r="AY57">
            <v>0</v>
          </cell>
          <cell r="AZ57">
            <v>-7680.35</v>
          </cell>
          <cell r="BA57">
            <v>5359.41</v>
          </cell>
          <cell r="BC57">
            <v>2185696.66</v>
          </cell>
          <cell r="BE57">
            <v>11076.7</v>
          </cell>
          <cell r="BF57">
            <v>40722.97</v>
          </cell>
          <cell r="BG57">
            <v>0</v>
          </cell>
          <cell r="BH57">
            <v>0</v>
          </cell>
          <cell r="BI57">
            <v>0</v>
          </cell>
          <cell r="BJ57">
            <v>0</v>
          </cell>
          <cell r="BK57">
            <v>0</v>
          </cell>
          <cell r="BL57">
            <v>0</v>
          </cell>
          <cell r="BM57">
            <v>0</v>
          </cell>
          <cell r="BN57">
            <v>0</v>
          </cell>
          <cell r="BO57">
            <v>0</v>
          </cell>
          <cell r="BP57">
            <v>0</v>
          </cell>
          <cell r="BR57">
            <v>-2320.9400000000005</v>
          </cell>
          <cell r="BS57">
            <v>-2320.9400000000005</v>
          </cell>
          <cell r="BU57">
            <v>-10217.460000000001</v>
          </cell>
          <cell r="BV57">
            <v>99239.05</v>
          </cell>
          <cell r="BX57">
            <v>2237496.3300000005</v>
          </cell>
          <cell r="BY57">
            <v>2237496.3300000005</v>
          </cell>
          <cell r="BZ57">
            <v>2185696.66</v>
          </cell>
          <cell r="CB57">
            <v>51799.670000000391</v>
          </cell>
          <cell r="CF57">
            <v>409782.73000000045</v>
          </cell>
          <cell r="CG57">
            <v>598581.40000000037</v>
          </cell>
          <cell r="CH57">
            <v>-957.12999999999988</v>
          </cell>
          <cell r="CI57">
            <v>50842.54</v>
          </cell>
          <cell r="CJ57">
            <v>409780.21547501022</v>
          </cell>
          <cell r="CK57">
            <v>2426295</v>
          </cell>
          <cell r="CL57">
            <v>0</v>
          </cell>
          <cell r="CM57">
            <v>-125544.73</v>
          </cell>
          <cell r="CN57">
            <v>-7555</v>
          </cell>
          <cell r="CP57">
            <v>2564237.85</v>
          </cell>
          <cell r="CQ57">
            <v>809.63</v>
          </cell>
          <cell r="CS57">
            <v>0</v>
          </cell>
          <cell r="CT57">
            <v>19130</v>
          </cell>
          <cell r="CU57">
            <v>103589.17</v>
          </cell>
          <cell r="DA57">
            <v>161509.35</v>
          </cell>
          <cell r="DB57">
            <v>2564237.85</v>
          </cell>
          <cell r="DC57">
            <v>0</v>
          </cell>
          <cell r="DD57">
            <v>84000.01</v>
          </cell>
          <cell r="DE57">
            <v>0</v>
          </cell>
          <cell r="DF57">
            <v>110485</v>
          </cell>
          <cell r="DG57">
            <v>99962.3</v>
          </cell>
          <cell r="DH57">
            <v>809.63</v>
          </cell>
          <cell r="DI57">
            <v>2000</v>
          </cell>
          <cell r="DJ57">
            <v>155195.57</v>
          </cell>
          <cell r="DK57">
            <v>149854.57</v>
          </cell>
          <cell r="DL57">
            <v>5341</v>
          </cell>
          <cell r="DM57">
            <v>42880.92</v>
          </cell>
          <cell r="DN57">
            <v>24520</v>
          </cell>
          <cell r="DO57">
            <v>0</v>
          </cell>
          <cell r="DP57">
            <v>10217.459999999999</v>
          </cell>
          <cell r="DQ57">
            <v>10211.32</v>
          </cell>
          <cell r="DR57">
            <v>0</v>
          </cell>
          <cell r="DS57">
            <v>0</v>
          </cell>
          <cell r="DT57">
            <v>0</v>
          </cell>
          <cell r="DU57">
            <v>0</v>
          </cell>
          <cell r="DV57">
            <v>0</v>
          </cell>
          <cell r="DW57">
            <v>0</v>
          </cell>
          <cell r="DX57">
            <v>19130</v>
          </cell>
          <cell r="DY57">
            <v>103589.17</v>
          </cell>
          <cell r="DZ57">
            <v>309</v>
          </cell>
          <cell r="EA57" t="str">
            <v>EE309</v>
          </cell>
          <cell r="EC57">
            <v>9352089</v>
          </cell>
          <cell r="ED57">
            <v>935</v>
          </cell>
          <cell r="EE57">
            <v>2089</v>
          </cell>
          <cell r="EF57" t="str">
            <v>EE309</v>
          </cell>
          <cell r="EG57" t="str">
            <v>Heath Primary School, Kesgrave</v>
          </cell>
          <cell r="EH57" t="str">
            <v>Not under a federation</v>
          </cell>
          <cell r="EI57" t="str">
            <v/>
          </cell>
          <cell r="EJ57" t="str">
            <v>Not applicable</v>
          </cell>
          <cell r="EK57" t="str">
            <v>Local authority maintained schools</v>
          </cell>
          <cell r="EL57" t="str">
            <v>Mr David Whatley</v>
          </cell>
          <cell r="EM57" t="str">
            <v>hthorpe@heathkesgrave.suffolk.sch.uk</v>
          </cell>
          <cell r="EN57" t="str">
            <v>01473622806</v>
          </cell>
          <cell r="EO57">
            <v>20212022</v>
          </cell>
          <cell r="EP57" t="str">
            <v>LEAS</v>
          </cell>
          <cell r="EQ57" t="str">
            <v>Y</v>
          </cell>
          <cell r="EX57" t="str">
            <v>617</v>
          </cell>
          <cell r="EY57">
            <v>409782.73000000045</v>
          </cell>
          <cell r="FA57">
            <v>-957.12999999999988</v>
          </cell>
          <cell r="FB57">
            <v>2564237.85</v>
          </cell>
          <cell r="FC57">
            <v>0</v>
          </cell>
          <cell r="FD57">
            <v>84000.01</v>
          </cell>
          <cell r="FE57">
            <v>0</v>
          </cell>
          <cell r="FF57">
            <v>110485</v>
          </cell>
          <cell r="FG57">
            <v>809.63</v>
          </cell>
          <cell r="FH57">
            <v>2000</v>
          </cell>
          <cell r="FI57">
            <v>2761532.4899999998</v>
          </cell>
          <cell r="FJ57">
            <v>5341</v>
          </cell>
          <cell r="FK57">
            <v>149854.57</v>
          </cell>
          <cell r="FL57">
            <v>42880.92</v>
          </cell>
          <cell r="FM57">
            <v>24520</v>
          </cell>
          <cell r="FN57">
            <v>0</v>
          </cell>
          <cell r="FO57">
            <v>10217.459999999999</v>
          </cell>
          <cell r="FP57">
            <v>10211.32</v>
          </cell>
          <cell r="FQ57">
            <v>0</v>
          </cell>
          <cell r="FR57">
            <v>0</v>
          </cell>
          <cell r="FS57">
            <v>0</v>
          </cell>
          <cell r="FT57">
            <v>0</v>
          </cell>
          <cell r="FU57">
            <v>0</v>
          </cell>
          <cell r="FV57">
            <v>0</v>
          </cell>
          <cell r="FW57">
            <v>19130</v>
          </cell>
          <cell r="FX57">
            <v>103589.17</v>
          </cell>
          <cell r="FY57">
            <v>365744.44</v>
          </cell>
          <cell r="FZ57">
            <v>1341176.05</v>
          </cell>
          <cell r="GA57">
            <v>41700.379999999997</v>
          </cell>
          <cell r="GB57">
            <v>617151.51</v>
          </cell>
          <cell r="GC57">
            <v>2609.59</v>
          </cell>
          <cell r="GD57">
            <v>172618.52</v>
          </cell>
          <cell r="GE57">
            <v>0</v>
          </cell>
          <cell r="GF57">
            <v>151799.64000000001</v>
          </cell>
          <cell r="GG57">
            <v>12221.02</v>
          </cell>
          <cell r="GH57">
            <v>7772</v>
          </cell>
          <cell r="GI57">
            <v>26400.97</v>
          </cell>
          <cell r="GJ57">
            <v>0</v>
          </cell>
          <cell r="GK57">
            <v>30405.41</v>
          </cell>
          <cell r="GL57">
            <v>13285.94</v>
          </cell>
          <cell r="GM57">
            <v>46919.29</v>
          </cell>
          <cell r="GN57">
            <v>6107.04</v>
          </cell>
          <cell r="GO57">
            <v>38845.64</v>
          </cell>
          <cell r="GP57">
            <v>42240</v>
          </cell>
          <cell r="GQ57">
            <v>17934.38</v>
          </cell>
          <cell r="GR57">
            <v>99239.05</v>
          </cell>
          <cell r="GS57">
            <v>7416.2</v>
          </cell>
          <cell r="GT57">
            <v>0</v>
          </cell>
          <cell r="GU57">
            <v>28542.46</v>
          </cell>
          <cell r="GV57">
            <v>12198</v>
          </cell>
          <cell r="GW57">
            <v>3593.79</v>
          </cell>
          <cell r="GX57">
            <v>102491.59</v>
          </cell>
          <cell r="GY57">
            <v>36656.61</v>
          </cell>
          <cell r="GZ57">
            <v>12832.48</v>
          </cell>
          <cell r="HA57">
            <v>44168.4</v>
          </cell>
          <cell r="HB57">
            <v>0</v>
          </cell>
          <cell r="HC57">
            <v>0</v>
          </cell>
          <cell r="HD57">
            <v>22152.3</v>
          </cell>
          <cell r="HE57">
            <v>0</v>
          </cell>
          <cell r="HF57">
            <v>0</v>
          </cell>
          <cell r="HG57">
            <v>2938478.26</v>
          </cell>
          <cell r="HI57">
            <v>188798.66999999993</v>
          </cell>
          <cell r="HM57">
            <v>409782.73000000045</v>
          </cell>
          <cell r="HN57">
            <v>598581.40000000037</v>
          </cell>
          <cell r="HO57">
            <v>0</v>
          </cell>
          <cell r="HP57" t="str">
            <v>DEFICIT</v>
          </cell>
          <cell r="HQ57">
            <v>11076.7</v>
          </cell>
          <cell r="HR57">
            <v>40722.97</v>
          </cell>
          <cell r="HV57">
            <v>0</v>
          </cell>
          <cell r="HW57">
            <v>0</v>
          </cell>
          <cell r="HX57">
            <v>0</v>
          </cell>
          <cell r="HY57">
            <v>68459</v>
          </cell>
          <cell r="HZ57">
            <v>530122.40000000037</v>
          </cell>
          <cell r="IA57">
            <v>50842.54</v>
          </cell>
        </row>
        <row r="58">
          <cell r="B58" t="str">
            <v>EE310</v>
          </cell>
          <cell r="C58">
            <v>-4196.26</v>
          </cell>
          <cell r="D58">
            <v>0</v>
          </cell>
          <cell r="E58">
            <v>-9900</v>
          </cell>
          <cell r="F58">
            <v>0</v>
          </cell>
          <cell r="G58">
            <v>-8035</v>
          </cell>
          <cell r="H58">
            <v>-36156.5</v>
          </cell>
          <cell r="I58">
            <v>0</v>
          </cell>
          <cell r="J58">
            <v>-150.15</v>
          </cell>
          <cell r="K58">
            <v>-7208.28</v>
          </cell>
          <cell r="L58">
            <v>-5688</v>
          </cell>
          <cell r="M58">
            <v>-271.8</v>
          </cell>
          <cell r="N58">
            <v>0</v>
          </cell>
          <cell r="O58">
            <v>-4760</v>
          </cell>
          <cell r="P58">
            <v>0</v>
          </cell>
          <cell r="Q58">
            <v>0</v>
          </cell>
          <cell r="R58">
            <v>0</v>
          </cell>
          <cell r="S58">
            <v>0</v>
          </cell>
          <cell r="T58">
            <v>277044.93</v>
          </cell>
          <cell r="U58">
            <v>4857.1499999999996</v>
          </cell>
          <cell r="V58">
            <v>95551.28</v>
          </cell>
          <cell r="W58">
            <v>0</v>
          </cell>
          <cell r="X58">
            <v>42753.46</v>
          </cell>
          <cell r="Y58">
            <v>1316.56</v>
          </cell>
          <cell r="Z58">
            <v>1176.0999999999999</v>
          </cell>
          <cell r="AA58">
            <v>1882.86</v>
          </cell>
          <cell r="AB58">
            <v>1837.33</v>
          </cell>
          <cell r="AC58">
            <v>4537.95</v>
          </cell>
          <cell r="AD58">
            <v>2096</v>
          </cell>
          <cell r="AE58">
            <v>7650.76</v>
          </cell>
          <cell r="AF58">
            <v>8814.42</v>
          </cell>
          <cell r="AG58">
            <v>10295.450000000001</v>
          </cell>
          <cell r="AH58">
            <v>1349.71</v>
          </cell>
          <cell r="AI58">
            <v>7617.82</v>
          </cell>
          <cell r="AJ58">
            <v>7984</v>
          </cell>
          <cell r="AK58">
            <v>4999.17</v>
          </cell>
          <cell r="AL58">
            <v>11332.99</v>
          </cell>
          <cell r="AM58">
            <v>2005.9</v>
          </cell>
          <cell r="AN58">
            <v>0</v>
          </cell>
          <cell r="AO58">
            <v>5273.33</v>
          </cell>
          <cell r="AP58">
            <v>2090</v>
          </cell>
          <cell r="AQ58">
            <v>0</v>
          </cell>
          <cell r="AR58">
            <v>28078.98</v>
          </cell>
          <cell r="AS58">
            <v>0</v>
          </cell>
          <cell r="AT58">
            <v>22657.15</v>
          </cell>
          <cell r="AU58">
            <v>11843.14</v>
          </cell>
          <cell r="AV58">
            <v>0</v>
          </cell>
          <cell r="AW58">
            <v>9276.43</v>
          </cell>
          <cell r="AX58">
            <v>0</v>
          </cell>
          <cell r="AY58">
            <v>0</v>
          </cell>
          <cell r="AZ58">
            <v>-1015</v>
          </cell>
          <cell r="BA58">
            <v>0</v>
          </cell>
          <cell r="BC58">
            <v>497836.37000000023</v>
          </cell>
          <cell r="BE58">
            <v>5215</v>
          </cell>
          <cell r="BF58">
            <v>0</v>
          </cell>
          <cell r="BG58">
            <v>3895.52</v>
          </cell>
          <cell r="BH58">
            <v>0</v>
          </cell>
          <cell r="BI58">
            <v>3895.52</v>
          </cell>
          <cell r="BJ58">
            <v>2213.9699999999998</v>
          </cell>
          <cell r="BK58">
            <v>0</v>
          </cell>
          <cell r="BL58">
            <v>2213.9699999999998</v>
          </cell>
          <cell r="BM58">
            <v>0</v>
          </cell>
          <cell r="BN58">
            <v>0</v>
          </cell>
          <cell r="BO58">
            <v>0</v>
          </cell>
          <cell r="BP58">
            <v>6109.49</v>
          </cell>
          <cell r="BR58">
            <v>-1015</v>
          </cell>
          <cell r="BS58">
            <v>-1015</v>
          </cell>
          <cell r="BU58">
            <v>-1015</v>
          </cell>
          <cell r="BV58">
            <v>11332.99</v>
          </cell>
          <cell r="BX58">
            <v>496941.88</v>
          </cell>
          <cell r="BY58">
            <v>503051.37</v>
          </cell>
          <cell r="BZ58">
            <v>497836.37000000023</v>
          </cell>
          <cell r="CB58">
            <v>5214.9999999997672</v>
          </cell>
          <cell r="CF58">
            <v>69984.5900000002</v>
          </cell>
          <cell r="CG58">
            <v>73763.709999999963</v>
          </cell>
          <cell r="CH58">
            <v>3355.94</v>
          </cell>
          <cell r="CI58">
            <v>2461.4500000000003</v>
          </cell>
          <cell r="CJ58">
            <v>69983.134477321</v>
          </cell>
          <cell r="CK58">
            <v>500721</v>
          </cell>
          <cell r="CL58">
            <v>0</v>
          </cell>
          <cell r="CM58">
            <v>0</v>
          </cell>
          <cell r="CN58">
            <v>0</v>
          </cell>
          <cell r="CP58">
            <v>500957.26</v>
          </cell>
          <cell r="CQ58">
            <v>0</v>
          </cell>
          <cell r="CS58">
            <v>0</v>
          </cell>
          <cell r="CT58">
            <v>3660</v>
          </cell>
          <cell r="CU58">
            <v>36456.5</v>
          </cell>
          <cell r="DA58">
            <v>4196.26</v>
          </cell>
          <cell r="DB58">
            <v>500957.26</v>
          </cell>
          <cell r="DC58">
            <v>0</v>
          </cell>
          <cell r="DD58">
            <v>9900</v>
          </cell>
          <cell r="DE58">
            <v>0</v>
          </cell>
          <cell r="DF58">
            <v>8035</v>
          </cell>
          <cell r="DG58">
            <v>36156.5</v>
          </cell>
          <cell r="DH58">
            <v>0</v>
          </cell>
          <cell r="DI58">
            <v>0</v>
          </cell>
          <cell r="DJ58">
            <v>150.15</v>
          </cell>
          <cell r="DK58">
            <v>150.15</v>
          </cell>
          <cell r="DL58">
            <v>0</v>
          </cell>
          <cell r="DM58">
            <v>7208.28</v>
          </cell>
          <cell r="DN58">
            <v>5688</v>
          </cell>
          <cell r="DO58">
            <v>271.8</v>
          </cell>
          <cell r="DP58">
            <v>1015</v>
          </cell>
          <cell r="DQ58">
            <v>4760</v>
          </cell>
          <cell r="DR58">
            <v>0</v>
          </cell>
          <cell r="DS58">
            <v>0</v>
          </cell>
          <cell r="DT58">
            <v>0</v>
          </cell>
          <cell r="DU58">
            <v>0</v>
          </cell>
          <cell r="DV58">
            <v>0</v>
          </cell>
          <cell r="DW58">
            <v>0</v>
          </cell>
          <cell r="DX58">
            <v>3660</v>
          </cell>
          <cell r="DY58">
            <v>36456.5</v>
          </cell>
          <cell r="DZ58">
            <v>310</v>
          </cell>
          <cell r="EA58" t="str">
            <v>EE310</v>
          </cell>
          <cell r="EC58">
            <v>9352092</v>
          </cell>
          <cell r="ED58">
            <v>935</v>
          </cell>
          <cell r="EE58">
            <v>2092</v>
          </cell>
          <cell r="EF58" t="str">
            <v>EE310</v>
          </cell>
          <cell r="EG58" t="str">
            <v>Bealings School</v>
          </cell>
          <cell r="EH58" t="str">
            <v>Not under a federation</v>
          </cell>
          <cell r="EI58" t="str">
            <v/>
          </cell>
          <cell r="EJ58" t="str">
            <v>Not applicable</v>
          </cell>
          <cell r="EK58" t="str">
            <v>Local authority maintained schools</v>
          </cell>
          <cell r="EL58" t="str">
            <v>Co Headteacher Duncan Bathgate</v>
          </cell>
          <cell r="EM58" t="str">
            <v>bealings_school@yahoo.co.uk</v>
          </cell>
          <cell r="EN58" t="str">
            <v>01473622376</v>
          </cell>
          <cell r="EO58">
            <v>20212022</v>
          </cell>
          <cell r="EP58" t="str">
            <v>LEAS</v>
          </cell>
          <cell r="EQ58" t="str">
            <v>Y</v>
          </cell>
          <cell r="EX58" t="str">
            <v>110</v>
          </cell>
          <cell r="EY58">
            <v>69984.5900000002</v>
          </cell>
          <cell r="FA58">
            <v>3355.94</v>
          </cell>
          <cell r="FB58">
            <v>500957.26</v>
          </cell>
          <cell r="FC58">
            <v>0</v>
          </cell>
          <cell r="FD58">
            <v>9900</v>
          </cell>
          <cell r="FE58">
            <v>0</v>
          </cell>
          <cell r="FF58">
            <v>8035</v>
          </cell>
          <cell r="FG58">
            <v>0</v>
          </cell>
          <cell r="FH58">
            <v>0</v>
          </cell>
          <cell r="FI58">
            <v>518892.26</v>
          </cell>
          <cell r="FJ58">
            <v>0</v>
          </cell>
          <cell r="FK58">
            <v>150.15</v>
          </cell>
          <cell r="FL58">
            <v>7208.28</v>
          </cell>
          <cell r="FM58">
            <v>5688</v>
          </cell>
          <cell r="FN58">
            <v>271.8</v>
          </cell>
          <cell r="FO58">
            <v>1015</v>
          </cell>
          <cell r="FP58">
            <v>4760</v>
          </cell>
          <cell r="FQ58">
            <v>0</v>
          </cell>
          <cell r="FR58">
            <v>0</v>
          </cell>
          <cell r="FS58">
            <v>0</v>
          </cell>
          <cell r="FT58">
            <v>0</v>
          </cell>
          <cell r="FU58">
            <v>0</v>
          </cell>
          <cell r="FV58">
            <v>0</v>
          </cell>
          <cell r="FW58">
            <v>3660</v>
          </cell>
          <cell r="FX58">
            <v>36456.5</v>
          </cell>
          <cell r="FY58">
            <v>59209.729999999996</v>
          </cell>
          <cell r="FZ58">
            <v>277044.93</v>
          </cell>
          <cell r="GA58">
            <v>4857.1499999999996</v>
          </cell>
          <cell r="GB58">
            <v>95551.28</v>
          </cell>
          <cell r="GC58">
            <v>0</v>
          </cell>
          <cell r="GD58">
            <v>42753.46</v>
          </cell>
          <cell r="GE58">
            <v>1316.56</v>
          </cell>
          <cell r="GF58">
            <v>1176.0999999999999</v>
          </cell>
          <cell r="GG58">
            <v>1882.86</v>
          </cell>
          <cell r="GH58">
            <v>1837.33</v>
          </cell>
          <cell r="GI58">
            <v>4537.95</v>
          </cell>
          <cell r="GJ58">
            <v>2096</v>
          </cell>
          <cell r="GK58">
            <v>7650.76</v>
          </cell>
          <cell r="GL58">
            <v>8814.42</v>
          </cell>
          <cell r="GM58">
            <v>10295.450000000001</v>
          </cell>
          <cell r="GN58">
            <v>1349.71</v>
          </cell>
          <cell r="GO58">
            <v>7617.82</v>
          </cell>
          <cell r="GP58">
            <v>7984</v>
          </cell>
          <cell r="GQ58">
            <v>4999.17</v>
          </cell>
          <cell r="GR58">
            <v>11332.99</v>
          </cell>
          <cell r="GS58">
            <v>2005.9</v>
          </cell>
          <cell r="GT58">
            <v>0</v>
          </cell>
          <cell r="GU58">
            <v>5273.33</v>
          </cell>
          <cell r="GV58">
            <v>2090</v>
          </cell>
          <cell r="GW58">
            <v>0</v>
          </cell>
          <cell r="GX58">
            <v>28078.98</v>
          </cell>
          <cell r="GY58">
            <v>0</v>
          </cell>
          <cell r="GZ58">
            <v>22657.15</v>
          </cell>
          <cell r="HA58">
            <v>11843.14</v>
          </cell>
          <cell r="HB58">
            <v>0</v>
          </cell>
          <cell r="HC58">
            <v>0</v>
          </cell>
          <cell r="HD58">
            <v>9276.43</v>
          </cell>
          <cell r="HE58">
            <v>0</v>
          </cell>
          <cell r="HF58">
            <v>0</v>
          </cell>
          <cell r="HG58">
            <v>574322.87000000011</v>
          </cell>
          <cell r="HI58">
            <v>3779.1199999998789</v>
          </cell>
          <cell r="HM58">
            <v>69984.5900000002</v>
          </cell>
          <cell r="HN58">
            <v>73763.709999999963</v>
          </cell>
          <cell r="HO58">
            <v>1.1641532182693481E-10</v>
          </cell>
          <cell r="HP58" t="str">
            <v>SURPLUS</v>
          </cell>
          <cell r="HQ58">
            <v>5215</v>
          </cell>
          <cell r="HR58">
            <v>0</v>
          </cell>
          <cell r="HV58">
            <v>3895.52</v>
          </cell>
          <cell r="HW58">
            <v>2213.9699999999998</v>
          </cell>
          <cell r="HX58">
            <v>0</v>
          </cell>
          <cell r="HZ58">
            <v>73763.709999999963</v>
          </cell>
          <cell r="IA58">
            <v>2461.4500000000003</v>
          </cell>
        </row>
        <row r="59">
          <cell r="B59" t="str">
            <v>EE311</v>
          </cell>
          <cell r="C59">
            <v>-8572.5</v>
          </cell>
          <cell r="D59">
            <v>0</v>
          </cell>
          <cell r="E59">
            <v>-25299.99</v>
          </cell>
          <cell r="F59">
            <v>0</v>
          </cell>
          <cell r="G59">
            <v>-16760</v>
          </cell>
          <cell r="H59">
            <v>-52128.27</v>
          </cell>
          <cell r="I59">
            <v>-2000</v>
          </cell>
          <cell r="J59">
            <v>-50528.13</v>
          </cell>
          <cell r="K59">
            <v>-18896.900000000001</v>
          </cell>
          <cell r="L59">
            <v>0</v>
          </cell>
          <cell r="M59">
            <v>0</v>
          </cell>
          <cell r="N59">
            <v>-1010</v>
          </cell>
          <cell r="O59">
            <v>204.01</v>
          </cell>
          <cell r="P59">
            <v>0</v>
          </cell>
          <cell r="Q59">
            <v>0</v>
          </cell>
          <cell r="R59">
            <v>0</v>
          </cell>
          <cell r="S59">
            <v>0</v>
          </cell>
          <cell r="T59">
            <v>509477.34</v>
          </cell>
          <cell r="U59">
            <v>0</v>
          </cell>
          <cell r="V59">
            <v>139038.06</v>
          </cell>
          <cell r="W59">
            <v>0</v>
          </cell>
          <cell r="X59">
            <v>41897.879999999997</v>
          </cell>
          <cell r="Y59">
            <v>43804.98</v>
          </cell>
          <cell r="Z59">
            <v>68911.62</v>
          </cell>
          <cell r="AA59">
            <v>6296.99</v>
          </cell>
          <cell r="AB59">
            <v>2335</v>
          </cell>
          <cell r="AC59">
            <v>1872</v>
          </cell>
          <cell r="AD59">
            <v>0</v>
          </cell>
          <cell r="AE59">
            <v>13549.32</v>
          </cell>
          <cell r="AF59">
            <v>2107.8000000000002</v>
          </cell>
          <cell r="AG59">
            <v>24395.08</v>
          </cell>
          <cell r="AH59">
            <v>2273.91</v>
          </cell>
          <cell r="AI59">
            <v>14715.75</v>
          </cell>
          <cell r="AJ59">
            <v>22954</v>
          </cell>
          <cell r="AK59">
            <v>3033.26</v>
          </cell>
          <cell r="AL59">
            <v>22484.67</v>
          </cell>
          <cell r="AM59">
            <v>12645.66</v>
          </cell>
          <cell r="AN59">
            <v>0</v>
          </cell>
          <cell r="AO59">
            <v>10676.03</v>
          </cell>
          <cell r="AP59">
            <v>4619</v>
          </cell>
          <cell r="AQ59">
            <v>6513.67</v>
          </cell>
          <cell r="AR59">
            <v>26422.34</v>
          </cell>
          <cell r="AS59">
            <v>0</v>
          </cell>
          <cell r="AT59">
            <v>7145.86</v>
          </cell>
          <cell r="AU59">
            <v>21979.82</v>
          </cell>
          <cell r="AV59">
            <v>0</v>
          </cell>
          <cell r="AW59">
            <v>36780.400000000001</v>
          </cell>
          <cell r="AX59">
            <v>0</v>
          </cell>
          <cell r="AY59">
            <v>0</v>
          </cell>
          <cell r="AZ59">
            <v>-10327.11</v>
          </cell>
          <cell r="BA59">
            <v>6245.31</v>
          </cell>
          <cell r="BC59">
            <v>879220.71000000008</v>
          </cell>
          <cell r="BE59">
            <v>6362.5</v>
          </cell>
          <cell r="BF59">
            <v>0</v>
          </cell>
          <cell r="BG59">
            <v>16691.669999999998</v>
          </cell>
          <cell r="BH59">
            <v>0</v>
          </cell>
          <cell r="BI59">
            <v>16691.669999999998</v>
          </cell>
          <cell r="BJ59">
            <v>0</v>
          </cell>
          <cell r="BK59">
            <v>0</v>
          </cell>
          <cell r="BL59">
            <v>0</v>
          </cell>
          <cell r="BM59">
            <v>2034.68</v>
          </cell>
          <cell r="BN59">
            <v>0</v>
          </cell>
          <cell r="BO59">
            <v>2034.68</v>
          </cell>
          <cell r="BP59">
            <v>18726.349999999999</v>
          </cell>
          <cell r="BR59">
            <v>-4081.8</v>
          </cell>
          <cell r="BS59">
            <v>-4081.8</v>
          </cell>
          <cell r="BU59">
            <v>-5091.8</v>
          </cell>
          <cell r="BV59">
            <v>22484.67</v>
          </cell>
          <cell r="BX59">
            <v>866856.86</v>
          </cell>
          <cell r="BY59">
            <v>885583.21</v>
          </cell>
          <cell r="BZ59">
            <v>879220.71000000008</v>
          </cell>
          <cell r="CB59">
            <v>6362.4999999998836</v>
          </cell>
          <cell r="CF59">
            <v>168765.61999999953</v>
          </cell>
          <cell r="CG59">
            <v>184621.75999999989</v>
          </cell>
          <cell r="CH59">
            <v>14316.1</v>
          </cell>
          <cell r="CI59">
            <v>1952.2500000000018</v>
          </cell>
          <cell r="CJ59">
            <v>168766.78479658347</v>
          </cell>
          <cell r="CK59">
            <v>882713</v>
          </cell>
          <cell r="CL59">
            <v>0</v>
          </cell>
          <cell r="CM59">
            <v>0</v>
          </cell>
          <cell r="CN59">
            <v>0</v>
          </cell>
          <cell r="CP59">
            <v>884385.5</v>
          </cell>
          <cell r="CQ59">
            <v>2107.44</v>
          </cell>
          <cell r="CS59">
            <v>0</v>
          </cell>
          <cell r="CT59">
            <v>6900</v>
          </cell>
          <cell r="CU59">
            <v>50020.83</v>
          </cell>
          <cell r="DA59">
            <v>8572.5</v>
          </cell>
          <cell r="DB59">
            <v>884385.5</v>
          </cell>
          <cell r="DC59">
            <v>0</v>
          </cell>
          <cell r="DD59">
            <v>25299.99</v>
          </cell>
          <cell r="DE59">
            <v>0</v>
          </cell>
          <cell r="DF59">
            <v>16760</v>
          </cell>
          <cell r="DG59">
            <v>52128.27</v>
          </cell>
          <cell r="DH59">
            <v>2107.44</v>
          </cell>
          <cell r="DI59">
            <v>2000</v>
          </cell>
          <cell r="DJ59">
            <v>50528.13</v>
          </cell>
          <cell r="DK59">
            <v>50528.13</v>
          </cell>
          <cell r="DL59">
            <v>0</v>
          </cell>
          <cell r="DM59">
            <v>18896.900000000001</v>
          </cell>
          <cell r="DN59">
            <v>0</v>
          </cell>
          <cell r="DO59">
            <v>0</v>
          </cell>
          <cell r="DP59">
            <v>5091.8</v>
          </cell>
          <cell r="DQ59">
            <v>-204.01</v>
          </cell>
          <cell r="DR59">
            <v>0</v>
          </cell>
          <cell r="DS59">
            <v>0</v>
          </cell>
          <cell r="DT59">
            <v>0</v>
          </cell>
          <cell r="DU59">
            <v>0</v>
          </cell>
          <cell r="DV59">
            <v>0</v>
          </cell>
          <cell r="DW59">
            <v>0</v>
          </cell>
          <cell r="DX59">
            <v>6900</v>
          </cell>
          <cell r="DY59">
            <v>50020.83</v>
          </cell>
          <cell r="DZ59">
            <v>311</v>
          </cell>
          <cell r="EA59" t="str">
            <v>EE311</v>
          </cell>
          <cell r="EC59">
            <v>9352924</v>
          </cell>
          <cell r="ED59">
            <v>935</v>
          </cell>
          <cell r="EE59">
            <v>2924</v>
          </cell>
          <cell r="EF59" t="str">
            <v>EE311</v>
          </cell>
          <cell r="EG59" t="str">
            <v>Birchwood Primary School</v>
          </cell>
          <cell r="EH59" t="str">
            <v>Not under a federation</v>
          </cell>
          <cell r="EI59" t="str">
            <v/>
          </cell>
          <cell r="EJ59" t="str">
            <v>Not applicable</v>
          </cell>
          <cell r="EK59" t="str">
            <v>Local authority maintained schools</v>
          </cell>
          <cell r="EL59" t="str">
            <v>Mrs Melanie Davies</v>
          </cell>
          <cell r="EM59" t="str">
            <v>admin@birchwood.suffolk.sch.uk</v>
          </cell>
          <cell r="EN59" t="str">
            <v>01473610701</v>
          </cell>
          <cell r="EO59">
            <v>20212022</v>
          </cell>
          <cell r="EP59" t="str">
            <v>LEAS</v>
          </cell>
          <cell r="EQ59" t="str">
            <v>Y</v>
          </cell>
          <cell r="EX59" t="str">
            <v>205</v>
          </cell>
          <cell r="EY59">
            <v>168765.61999999953</v>
          </cell>
          <cell r="FA59">
            <v>14316.1</v>
          </cell>
          <cell r="FB59">
            <v>884385.5</v>
          </cell>
          <cell r="FC59">
            <v>0</v>
          </cell>
          <cell r="FD59">
            <v>25299.99</v>
          </cell>
          <cell r="FE59">
            <v>0</v>
          </cell>
          <cell r="FF59">
            <v>16760</v>
          </cell>
          <cell r="FG59">
            <v>2107.44</v>
          </cell>
          <cell r="FH59">
            <v>2000</v>
          </cell>
          <cell r="FI59">
            <v>930552.92999999993</v>
          </cell>
          <cell r="FJ59">
            <v>0</v>
          </cell>
          <cell r="FK59">
            <v>50528.13</v>
          </cell>
          <cell r="FL59">
            <v>18896.900000000001</v>
          </cell>
          <cell r="FM59">
            <v>0</v>
          </cell>
          <cell r="FN59">
            <v>0</v>
          </cell>
          <cell r="FO59">
            <v>4887.79</v>
          </cell>
          <cell r="FP59">
            <v>0</v>
          </cell>
          <cell r="FQ59">
            <v>0</v>
          </cell>
          <cell r="FR59">
            <v>0</v>
          </cell>
          <cell r="FS59">
            <v>0</v>
          </cell>
          <cell r="FT59">
            <v>0</v>
          </cell>
          <cell r="FU59">
            <v>0</v>
          </cell>
          <cell r="FV59">
            <v>0</v>
          </cell>
          <cell r="FW59">
            <v>6900</v>
          </cell>
          <cell r="FX59">
            <v>50020.83</v>
          </cell>
          <cell r="FY59">
            <v>131233.65</v>
          </cell>
          <cell r="FZ59">
            <v>509477.34</v>
          </cell>
          <cell r="GA59">
            <v>0</v>
          </cell>
          <cell r="GB59">
            <v>139038.06</v>
          </cell>
          <cell r="GC59">
            <v>0</v>
          </cell>
          <cell r="GD59">
            <v>41897.879999999997</v>
          </cell>
          <cell r="GE59">
            <v>43804.98</v>
          </cell>
          <cell r="GF59">
            <v>68911.62</v>
          </cell>
          <cell r="GG59">
            <v>6296.99</v>
          </cell>
          <cell r="GH59">
            <v>2335</v>
          </cell>
          <cell r="GI59">
            <v>1872</v>
          </cell>
          <cell r="GJ59">
            <v>0</v>
          </cell>
          <cell r="GK59">
            <v>13549.32</v>
          </cell>
          <cell r="GL59">
            <v>2107.8000000000002</v>
          </cell>
          <cell r="GM59">
            <v>24395.08</v>
          </cell>
          <cell r="GN59">
            <v>2273.91</v>
          </cell>
          <cell r="GO59">
            <v>14715.75</v>
          </cell>
          <cell r="GP59">
            <v>22954</v>
          </cell>
          <cell r="GQ59">
            <v>3033.26</v>
          </cell>
          <cell r="GR59">
            <v>22484.67</v>
          </cell>
          <cell r="GS59">
            <v>12645.66</v>
          </cell>
          <cell r="GT59">
            <v>0</v>
          </cell>
          <cell r="GU59">
            <v>10676.03</v>
          </cell>
          <cell r="GV59">
            <v>4619</v>
          </cell>
          <cell r="GW59">
            <v>6513.67</v>
          </cell>
          <cell r="GX59">
            <v>26422.34</v>
          </cell>
          <cell r="GY59">
            <v>0</v>
          </cell>
          <cell r="GZ59">
            <v>7145.86</v>
          </cell>
          <cell r="HA59">
            <v>21979.82</v>
          </cell>
          <cell r="HB59">
            <v>0</v>
          </cell>
          <cell r="HC59">
            <v>0</v>
          </cell>
          <cell r="HD59">
            <v>36780.400000000001</v>
          </cell>
          <cell r="HE59">
            <v>0</v>
          </cell>
          <cell r="HF59">
            <v>0</v>
          </cell>
          <cell r="HG59">
            <v>1045930.4400000001</v>
          </cell>
          <cell r="HI59">
            <v>15856.139999999781</v>
          </cell>
          <cell r="HM59">
            <v>168765.61999999953</v>
          </cell>
          <cell r="HN59">
            <v>184621.75999999989</v>
          </cell>
          <cell r="HO59">
            <v>-5.8207660913467407E-10</v>
          </cell>
          <cell r="HP59" t="str">
            <v>SURPLUS</v>
          </cell>
          <cell r="HQ59">
            <v>6362.5</v>
          </cell>
          <cell r="HR59">
            <v>0</v>
          </cell>
          <cell r="HV59">
            <v>16691.669999999998</v>
          </cell>
          <cell r="HW59">
            <v>0</v>
          </cell>
          <cell r="HX59">
            <v>2034.68</v>
          </cell>
          <cell r="HY59">
            <v>76157</v>
          </cell>
          <cell r="HZ59">
            <v>108464.75999999989</v>
          </cell>
          <cell r="IA59">
            <v>1952.2500000000018</v>
          </cell>
        </row>
        <row r="60">
          <cell r="B60" t="str">
            <v>EE313</v>
          </cell>
          <cell r="C60">
            <v>-132320.47</v>
          </cell>
          <cell r="D60">
            <v>0</v>
          </cell>
          <cell r="E60">
            <v>-410490.66</v>
          </cell>
          <cell r="F60">
            <v>0</v>
          </cell>
          <cell r="G60">
            <v>-75801.5</v>
          </cell>
          <cell r="H60">
            <v>-83164.539999999994</v>
          </cell>
          <cell r="I60">
            <v>2137</v>
          </cell>
          <cell r="J60">
            <v>-126360.13</v>
          </cell>
          <cell r="K60">
            <v>-38959</v>
          </cell>
          <cell r="L60">
            <v>-17637.68</v>
          </cell>
          <cell r="M60">
            <v>0</v>
          </cell>
          <cell r="N60">
            <v>-38865.24</v>
          </cell>
          <cell r="O60">
            <v>-7019.64</v>
          </cell>
          <cell r="P60">
            <v>0</v>
          </cell>
          <cell r="Q60">
            <v>0</v>
          </cell>
          <cell r="R60">
            <v>0</v>
          </cell>
          <cell r="S60">
            <v>0</v>
          </cell>
          <cell r="T60">
            <v>1374144.6</v>
          </cell>
          <cell r="U60">
            <v>3060.75</v>
          </cell>
          <cell r="V60">
            <v>719039.97</v>
          </cell>
          <cell r="W60">
            <v>42995.02</v>
          </cell>
          <cell r="X60">
            <v>119227</v>
          </cell>
          <cell r="Y60">
            <v>46940.03</v>
          </cell>
          <cell r="Z60">
            <v>54970.77</v>
          </cell>
          <cell r="AA60">
            <v>16013.76</v>
          </cell>
          <cell r="AB60">
            <v>14208.94</v>
          </cell>
          <cell r="AC60">
            <v>0</v>
          </cell>
          <cell r="AD60">
            <v>21851.86</v>
          </cell>
          <cell r="AE60">
            <v>22780.44</v>
          </cell>
          <cell r="AF60">
            <v>6129.51</v>
          </cell>
          <cell r="AG60">
            <v>67980.259999999995</v>
          </cell>
          <cell r="AH60">
            <v>4081.98</v>
          </cell>
          <cell r="AI60">
            <v>19674.39</v>
          </cell>
          <cell r="AJ60">
            <v>47104</v>
          </cell>
          <cell r="AK60">
            <v>20297.62</v>
          </cell>
          <cell r="AL60">
            <v>103115.59</v>
          </cell>
          <cell r="AM60">
            <v>44451.49</v>
          </cell>
          <cell r="AN60">
            <v>0</v>
          </cell>
          <cell r="AO60">
            <v>16231.5</v>
          </cell>
          <cell r="AP60">
            <v>8683</v>
          </cell>
          <cell r="AQ60">
            <v>1527.61</v>
          </cell>
          <cell r="AR60">
            <v>66823.070000000007</v>
          </cell>
          <cell r="AS60">
            <v>1815.36</v>
          </cell>
          <cell r="AT60">
            <v>31609.4</v>
          </cell>
          <cell r="AU60">
            <v>24370.12</v>
          </cell>
          <cell r="AV60">
            <v>0</v>
          </cell>
          <cell r="AW60">
            <v>35402.400000000001</v>
          </cell>
          <cell r="AX60">
            <v>0</v>
          </cell>
          <cell r="AY60">
            <v>0</v>
          </cell>
          <cell r="AZ60">
            <v>-290</v>
          </cell>
          <cell r="BA60">
            <v>898.71</v>
          </cell>
          <cell r="BC60">
            <v>1999808.5400000003</v>
          </cell>
          <cell r="BE60">
            <v>9208.75</v>
          </cell>
          <cell r="BF60">
            <v>0</v>
          </cell>
          <cell r="BG60">
            <v>0</v>
          </cell>
          <cell r="BH60">
            <v>0</v>
          </cell>
          <cell r="BI60">
            <v>0</v>
          </cell>
          <cell r="BJ60">
            <v>2360</v>
          </cell>
          <cell r="BK60">
            <v>0</v>
          </cell>
          <cell r="BL60">
            <v>2360</v>
          </cell>
          <cell r="BM60">
            <v>0</v>
          </cell>
          <cell r="BN60">
            <v>0</v>
          </cell>
          <cell r="BO60">
            <v>0</v>
          </cell>
          <cell r="BP60">
            <v>2360</v>
          </cell>
          <cell r="BR60">
            <v>608.71</v>
          </cell>
          <cell r="BT60">
            <v>608.71</v>
          </cell>
          <cell r="BU60">
            <v>-38865.24</v>
          </cell>
          <cell r="BV60">
            <v>103724.3</v>
          </cell>
          <cell r="BX60">
            <v>2006657.2899999993</v>
          </cell>
          <cell r="BY60">
            <v>2009017.2899999993</v>
          </cell>
          <cell r="BZ60">
            <v>1999808.5400000003</v>
          </cell>
          <cell r="CB60">
            <v>9208.7499999990687</v>
          </cell>
          <cell r="CF60">
            <v>246663.35000000196</v>
          </cell>
          <cell r="CG60">
            <v>352754.06000000169</v>
          </cell>
          <cell r="CH60">
            <v>7039</v>
          </cell>
          <cell r="CI60">
            <v>13887.75</v>
          </cell>
          <cell r="CJ60">
            <v>246661.03624066198</v>
          </cell>
          <cell r="CK60">
            <v>2112748</v>
          </cell>
          <cell r="CL60">
            <v>0</v>
          </cell>
          <cell r="CM60">
            <v>-967.89</v>
          </cell>
          <cell r="CN60">
            <v>0</v>
          </cell>
          <cell r="CP60">
            <v>2226288.4700000002</v>
          </cell>
          <cell r="CQ60">
            <v>326.04000000000002</v>
          </cell>
          <cell r="CS60">
            <v>0</v>
          </cell>
          <cell r="CT60">
            <v>17130</v>
          </cell>
          <cell r="CU60">
            <v>84488.5</v>
          </cell>
          <cell r="DA60">
            <v>132320.47</v>
          </cell>
          <cell r="DB60">
            <v>2226288.4700000002</v>
          </cell>
          <cell r="DC60">
            <v>0</v>
          </cell>
          <cell r="DD60">
            <v>410490.66</v>
          </cell>
          <cell r="DE60">
            <v>0</v>
          </cell>
          <cell r="DF60">
            <v>75801.5</v>
          </cell>
          <cell r="DG60">
            <v>83164.539999999994</v>
          </cell>
          <cell r="DH60">
            <v>326.04000000000002</v>
          </cell>
          <cell r="DI60">
            <v>-2137</v>
          </cell>
          <cell r="DJ60">
            <v>126360.13</v>
          </cell>
          <cell r="DK60">
            <v>108519.93</v>
          </cell>
          <cell r="DL60">
            <v>17840.2</v>
          </cell>
          <cell r="DM60">
            <v>38959</v>
          </cell>
          <cell r="DN60">
            <v>17637.68</v>
          </cell>
          <cell r="DO60">
            <v>0</v>
          </cell>
          <cell r="DP60">
            <v>38865.24</v>
          </cell>
          <cell r="DQ60">
            <v>7019.64</v>
          </cell>
          <cell r="DR60">
            <v>0</v>
          </cell>
          <cell r="DS60">
            <v>0</v>
          </cell>
          <cell r="DT60">
            <v>0</v>
          </cell>
          <cell r="DU60">
            <v>0</v>
          </cell>
          <cell r="DV60">
            <v>0</v>
          </cell>
          <cell r="DW60">
            <v>0</v>
          </cell>
          <cell r="DX60">
            <v>17130</v>
          </cell>
          <cell r="DY60">
            <v>84488.5</v>
          </cell>
          <cell r="DZ60">
            <v>313</v>
          </cell>
          <cell r="EA60" t="str">
            <v>EE313</v>
          </cell>
          <cell r="EC60">
            <v>9352132</v>
          </cell>
          <cell r="ED60">
            <v>935</v>
          </cell>
          <cell r="EE60">
            <v>2132</v>
          </cell>
          <cell r="EF60" t="str">
            <v>EE313</v>
          </cell>
          <cell r="EG60" t="str">
            <v>Gorseland Primary School</v>
          </cell>
          <cell r="EH60" t="str">
            <v>Not under a federation</v>
          </cell>
          <cell r="EI60" t="str">
            <v/>
          </cell>
          <cell r="EJ60" t="str">
            <v>Not applicable</v>
          </cell>
          <cell r="EK60" t="str">
            <v>Local authority maintained schools</v>
          </cell>
          <cell r="EL60" t="str">
            <v>Mr Darron Jackson</v>
          </cell>
          <cell r="EM60" t="str">
            <v>slowe@gorseland.net</v>
          </cell>
          <cell r="EN60" t="str">
            <v>01473623790</v>
          </cell>
          <cell r="EO60">
            <v>20212022</v>
          </cell>
          <cell r="EP60" t="str">
            <v>LEAS</v>
          </cell>
          <cell r="EQ60" t="str">
            <v>Y</v>
          </cell>
          <cell r="EX60" t="str">
            <v>455</v>
          </cell>
          <cell r="EY60">
            <v>246663.35000000196</v>
          </cell>
          <cell r="FA60">
            <v>7039</v>
          </cell>
          <cell r="FB60">
            <v>2226288.4700000002</v>
          </cell>
          <cell r="FC60">
            <v>0</v>
          </cell>
          <cell r="FD60">
            <v>410490.66</v>
          </cell>
          <cell r="FE60">
            <v>0</v>
          </cell>
          <cell r="FF60">
            <v>75801.5</v>
          </cell>
          <cell r="FG60">
            <v>326.04000000000002</v>
          </cell>
          <cell r="FH60">
            <v>180</v>
          </cell>
          <cell r="FI60">
            <v>2713086.6700000004</v>
          </cell>
          <cell r="FJ60">
            <v>17840.2</v>
          </cell>
          <cell r="FK60">
            <v>106202.93</v>
          </cell>
          <cell r="FL60">
            <v>38959</v>
          </cell>
          <cell r="FM60">
            <v>17637.68</v>
          </cell>
          <cell r="FN60">
            <v>0</v>
          </cell>
          <cell r="FO60">
            <v>38865.24</v>
          </cell>
          <cell r="FP60">
            <v>7019.64</v>
          </cell>
          <cell r="FQ60">
            <v>0</v>
          </cell>
          <cell r="FR60">
            <v>0</v>
          </cell>
          <cell r="FS60">
            <v>0</v>
          </cell>
          <cell r="FT60">
            <v>0</v>
          </cell>
          <cell r="FU60">
            <v>0</v>
          </cell>
          <cell r="FV60">
            <v>0</v>
          </cell>
          <cell r="FW60">
            <v>17130</v>
          </cell>
          <cell r="FX60">
            <v>84488.5</v>
          </cell>
          <cell r="FY60">
            <v>328143.19</v>
          </cell>
          <cell r="FZ60">
            <v>1374144.6</v>
          </cell>
          <cell r="GA60">
            <v>3060.75</v>
          </cell>
          <cell r="GB60">
            <v>719039.97</v>
          </cell>
          <cell r="GC60">
            <v>42995.02</v>
          </cell>
          <cell r="GD60">
            <v>119227</v>
          </cell>
          <cell r="GE60">
            <v>46940.03</v>
          </cell>
          <cell r="GF60">
            <v>54970.77</v>
          </cell>
          <cell r="GG60">
            <v>16013.76</v>
          </cell>
          <cell r="GH60">
            <v>14208.94</v>
          </cell>
          <cell r="GI60">
            <v>0</v>
          </cell>
          <cell r="GJ60">
            <v>21851.86</v>
          </cell>
          <cell r="GK60">
            <v>22780.44</v>
          </cell>
          <cell r="GL60">
            <v>6129.51</v>
          </cell>
          <cell r="GM60">
            <v>67980.259999999995</v>
          </cell>
          <cell r="GN60">
            <v>4081.98</v>
          </cell>
          <cell r="GO60">
            <v>19674.39</v>
          </cell>
          <cell r="GP60">
            <v>47104</v>
          </cell>
          <cell r="GQ60">
            <v>20297.62</v>
          </cell>
          <cell r="GR60">
            <v>103724.3</v>
          </cell>
          <cell r="GS60">
            <v>44451.49</v>
          </cell>
          <cell r="GT60">
            <v>0</v>
          </cell>
          <cell r="GU60">
            <v>16231.5</v>
          </cell>
          <cell r="GV60">
            <v>8683</v>
          </cell>
          <cell r="GW60">
            <v>1527.61</v>
          </cell>
          <cell r="GX60">
            <v>66823.070000000007</v>
          </cell>
          <cell r="GY60">
            <v>1815.36</v>
          </cell>
          <cell r="GZ60">
            <v>31609.4</v>
          </cell>
          <cell r="HA60">
            <v>24370.12</v>
          </cell>
          <cell r="HB60">
            <v>0</v>
          </cell>
          <cell r="HC60">
            <v>0</v>
          </cell>
          <cell r="HD60">
            <v>35402.400000000001</v>
          </cell>
          <cell r="HE60">
            <v>0</v>
          </cell>
          <cell r="HF60">
            <v>0</v>
          </cell>
          <cell r="HG60">
            <v>2935139.1499999985</v>
          </cell>
          <cell r="HI60">
            <v>106090.71000000183</v>
          </cell>
          <cell r="HM60">
            <v>246663.35000000196</v>
          </cell>
          <cell r="HN60">
            <v>352754.06000000169</v>
          </cell>
          <cell r="HO60">
            <v>2.0954757928848267E-9</v>
          </cell>
          <cell r="HP60" t="str">
            <v>SURPLUS</v>
          </cell>
          <cell r="HQ60">
            <v>9208.75</v>
          </cell>
          <cell r="HR60">
            <v>0</v>
          </cell>
          <cell r="HV60">
            <v>0</v>
          </cell>
          <cell r="HW60">
            <v>2360</v>
          </cell>
          <cell r="HX60">
            <v>0</v>
          </cell>
          <cell r="HZ60">
            <v>352754.06000000169</v>
          </cell>
          <cell r="IA60">
            <v>13887.75</v>
          </cell>
        </row>
        <row r="61">
          <cell r="B61" t="str">
            <v>EE314</v>
          </cell>
          <cell r="C61">
            <v>-29278.46</v>
          </cell>
          <cell r="D61">
            <v>0</v>
          </cell>
          <cell r="E61">
            <v>-27999.99</v>
          </cell>
          <cell r="F61">
            <v>0</v>
          </cell>
          <cell r="G61">
            <v>-61287.5</v>
          </cell>
          <cell r="H61">
            <v>-35762.300000000003</v>
          </cell>
          <cell r="I61">
            <v>0</v>
          </cell>
          <cell r="J61">
            <v>-19738.25</v>
          </cell>
          <cell r="K61">
            <v>-4872.6000000000004</v>
          </cell>
          <cell r="L61">
            <v>-750</v>
          </cell>
          <cell r="M61">
            <v>-3407</v>
          </cell>
          <cell r="N61">
            <v>-2967.1</v>
          </cell>
          <cell r="O61">
            <v>-2682.14</v>
          </cell>
          <cell r="P61">
            <v>0</v>
          </cell>
          <cell r="Q61">
            <v>0</v>
          </cell>
          <cell r="R61">
            <v>0</v>
          </cell>
          <cell r="S61">
            <v>0</v>
          </cell>
          <cell r="T61">
            <v>448756.31</v>
          </cell>
          <cell r="U61">
            <v>0</v>
          </cell>
          <cell r="V61">
            <v>178191.62</v>
          </cell>
          <cell r="W61">
            <v>4390.34</v>
          </cell>
          <cell r="X61">
            <v>54762.35</v>
          </cell>
          <cell r="Y61">
            <v>0</v>
          </cell>
          <cell r="Z61">
            <v>47683.14</v>
          </cell>
          <cell r="AA61">
            <v>4010.31</v>
          </cell>
          <cell r="AB61">
            <v>2995.6</v>
          </cell>
          <cell r="AC61">
            <v>989</v>
          </cell>
          <cell r="AD61">
            <v>2993.07</v>
          </cell>
          <cell r="AE61">
            <v>18582.25</v>
          </cell>
          <cell r="AF61">
            <v>3851.88</v>
          </cell>
          <cell r="AG61">
            <v>24867.8</v>
          </cell>
          <cell r="AH61">
            <v>2916.03</v>
          </cell>
          <cell r="AI61">
            <v>9026.74</v>
          </cell>
          <cell r="AJ61">
            <v>18088.75</v>
          </cell>
          <cell r="AK61">
            <v>11580.36</v>
          </cell>
          <cell r="AL61">
            <v>25846.41</v>
          </cell>
          <cell r="AM61">
            <v>8578.4699999999993</v>
          </cell>
          <cell r="AN61">
            <v>0</v>
          </cell>
          <cell r="AO61">
            <v>8008.87</v>
          </cell>
          <cell r="AP61">
            <v>3268</v>
          </cell>
          <cell r="AQ61">
            <v>1215.1500000000001</v>
          </cell>
          <cell r="AR61">
            <v>37491.24</v>
          </cell>
          <cell r="AS61">
            <v>0</v>
          </cell>
          <cell r="AT61">
            <v>5780.85</v>
          </cell>
          <cell r="AU61">
            <v>16045.73</v>
          </cell>
          <cell r="AV61">
            <v>0</v>
          </cell>
          <cell r="AW61">
            <v>7149.83</v>
          </cell>
          <cell r="AX61">
            <v>0</v>
          </cell>
          <cell r="AY61">
            <v>0</v>
          </cell>
          <cell r="AZ61">
            <v>-981.42</v>
          </cell>
          <cell r="BA61">
            <v>1925.7</v>
          </cell>
          <cell r="BC61">
            <v>763707.78999999969</v>
          </cell>
          <cell r="BE61">
            <v>5856.25</v>
          </cell>
          <cell r="BF61">
            <v>0</v>
          </cell>
          <cell r="BG61">
            <v>10295</v>
          </cell>
          <cell r="BH61">
            <v>0</v>
          </cell>
          <cell r="BI61">
            <v>10295</v>
          </cell>
          <cell r="BJ61">
            <v>0</v>
          </cell>
          <cell r="BK61">
            <v>0</v>
          </cell>
          <cell r="BL61">
            <v>0</v>
          </cell>
          <cell r="BM61">
            <v>0</v>
          </cell>
          <cell r="BN61">
            <v>0</v>
          </cell>
          <cell r="BO61">
            <v>0</v>
          </cell>
          <cell r="BP61">
            <v>10295</v>
          </cell>
          <cell r="BR61">
            <v>944.28000000000009</v>
          </cell>
          <cell r="BT61">
            <v>944.28000000000009</v>
          </cell>
          <cell r="BU61">
            <v>-2967.1</v>
          </cell>
          <cell r="BV61">
            <v>26790.69</v>
          </cell>
          <cell r="BX61">
            <v>759269.04</v>
          </cell>
          <cell r="BY61">
            <v>769564.04</v>
          </cell>
          <cell r="BZ61">
            <v>763707.78999999969</v>
          </cell>
          <cell r="CB61">
            <v>5856.2500000003492</v>
          </cell>
          <cell r="CF61">
            <v>139089.10999999999</v>
          </cell>
          <cell r="CG61">
            <v>113825.0700000003</v>
          </cell>
          <cell r="CH61">
            <v>5399.2800000000007</v>
          </cell>
          <cell r="CI61">
            <v>960.53000000000065</v>
          </cell>
          <cell r="CJ61">
            <v>139092.75029073691</v>
          </cell>
          <cell r="CK61">
            <v>734005</v>
          </cell>
          <cell r="CL61">
            <v>0</v>
          </cell>
          <cell r="CM61">
            <v>-20607.34</v>
          </cell>
          <cell r="CN61">
            <v>0</v>
          </cell>
          <cell r="CP61">
            <v>757820.46</v>
          </cell>
          <cell r="CQ61">
            <v>3296.3</v>
          </cell>
          <cell r="CS61">
            <v>0</v>
          </cell>
          <cell r="CT61">
            <v>5330</v>
          </cell>
          <cell r="CU61">
            <v>32599</v>
          </cell>
          <cell r="DA61">
            <v>29278.46</v>
          </cell>
          <cell r="DB61">
            <v>757820.46</v>
          </cell>
          <cell r="DC61">
            <v>0</v>
          </cell>
          <cell r="DD61">
            <v>27999.99</v>
          </cell>
          <cell r="DE61">
            <v>0</v>
          </cell>
          <cell r="DF61">
            <v>61287.5</v>
          </cell>
          <cell r="DG61">
            <v>35762.300000000003</v>
          </cell>
          <cell r="DH61">
            <v>3296.3</v>
          </cell>
          <cell r="DI61">
            <v>0</v>
          </cell>
          <cell r="DJ61">
            <v>19738.25</v>
          </cell>
          <cell r="DK61">
            <v>19488.25</v>
          </cell>
          <cell r="DL61">
            <v>250</v>
          </cell>
          <cell r="DM61">
            <v>4872.6000000000004</v>
          </cell>
          <cell r="DN61">
            <v>750</v>
          </cell>
          <cell r="DO61">
            <v>3407</v>
          </cell>
          <cell r="DP61">
            <v>2967.1</v>
          </cell>
          <cell r="DQ61">
            <v>2682.14</v>
          </cell>
          <cell r="DR61">
            <v>0</v>
          </cell>
          <cell r="DS61">
            <v>0</v>
          </cell>
          <cell r="DT61">
            <v>0</v>
          </cell>
          <cell r="DU61">
            <v>0</v>
          </cell>
          <cell r="DV61">
            <v>0</v>
          </cell>
          <cell r="DW61">
            <v>0</v>
          </cell>
          <cell r="DX61">
            <v>5330</v>
          </cell>
          <cell r="DY61">
            <v>32599</v>
          </cell>
          <cell r="DZ61">
            <v>314</v>
          </cell>
          <cell r="EA61" t="str">
            <v>EE314</v>
          </cell>
          <cell r="EC61">
            <v>9352095</v>
          </cell>
          <cell r="ED61">
            <v>935</v>
          </cell>
          <cell r="EE61">
            <v>2095</v>
          </cell>
          <cell r="EF61" t="str">
            <v>EE314</v>
          </cell>
          <cell r="EG61" t="str">
            <v>Melton Primary School</v>
          </cell>
          <cell r="EH61" t="str">
            <v>Not under a federation</v>
          </cell>
          <cell r="EI61" t="str">
            <v/>
          </cell>
          <cell r="EJ61" t="str">
            <v>Not applicable</v>
          </cell>
          <cell r="EK61" t="str">
            <v>Local authority maintained schools</v>
          </cell>
          <cell r="EL61" t="str">
            <v>Mr Alun Davies</v>
          </cell>
          <cell r="EM61" t="str">
            <v>admin@melton.suffolk.sch.uk</v>
          </cell>
          <cell r="EN61" t="str">
            <v>01394382506</v>
          </cell>
          <cell r="EO61">
            <v>20212022</v>
          </cell>
          <cell r="EP61" t="str">
            <v>LEAS</v>
          </cell>
          <cell r="EQ61" t="str">
            <v>Y</v>
          </cell>
          <cell r="EX61" t="str">
            <v>162</v>
          </cell>
          <cell r="EY61">
            <v>139089.10999999999</v>
          </cell>
          <cell r="FA61">
            <v>5399.2800000000007</v>
          </cell>
          <cell r="FB61">
            <v>757820.46</v>
          </cell>
          <cell r="FC61">
            <v>0</v>
          </cell>
          <cell r="FD61">
            <v>27999.99</v>
          </cell>
          <cell r="FE61">
            <v>0</v>
          </cell>
          <cell r="FF61">
            <v>61287.5</v>
          </cell>
          <cell r="FG61">
            <v>3296.3</v>
          </cell>
          <cell r="FH61">
            <v>0</v>
          </cell>
          <cell r="FI61">
            <v>850404.25</v>
          </cell>
          <cell r="FJ61">
            <v>250</v>
          </cell>
          <cell r="FK61">
            <v>19488.25</v>
          </cell>
          <cell r="FL61">
            <v>4872.6000000000004</v>
          </cell>
          <cell r="FM61">
            <v>750</v>
          </cell>
          <cell r="FN61">
            <v>3407</v>
          </cell>
          <cell r="FO61">
            <v>2967.1</v>
          </cell>
          <cell r="FP61">
            <v>2682.14</v>
          </cell>
          <cell r="FQ61">
            <v>0</v>
          </cell>
          <cell r="FR61">
            <v>0</v>
          </cell>
          <cell r="FS61">
            <v>0</v>
          </cell>
          <cell r="FT61">
            <v>0</v>
          </cell>
          <cell r="FU61">
            <v>0</v>
          </cell>
          <cell r="FV61">
            <v>0</v>
          </cell>
          <cell r="FW61">
            <v>5330</v>
          </cell>
          <cell r="FX61">
            <v>32599</v>
          </cell>
          <cell r="FY61">
            <v>72346.09</v>
          </cell>
          <cell r="FZ61">
            <v>448756.31</v>
          </cell>
          <cell r="GA61">
            <v>0</v>
          </cell>
          <cell r="GB61">
            <v>178191.62</v>
          </cell>
          <cell r="GC61">
            <v>4390.34</v>
          </cell>
          <cell r="GD61">
            <v>54762.35</v>
          </cell>
          <cell r="GE61">
            <v>0</v>
          </cell>
          <cell r="GF61">
            <v>47683.14</v>
          </cell>
          <cell r="GG61">
            <v>4010.31</v>
          </cell>
          <cell r="GH61">
            <v>2995.6</v>
          </cell>
          <cell r="GI61">
            <v>989</v>
          </cell>
          <cell r="GJ61">
            <v>2993.07</v>
          </cell>
          <cell r="GK61">
            <v>18582.25</v>
          </cell>
          <cell r="GL61">
            <v>3851.88</v>
          </cell>
          <cell r="GM61">
            <v>24867.8</v>
          </cell>
          <cell r="GN61">
            <v>2916.03</v>
          </cell>
          <cell r="GO61">
            <v>9026.74</v>
          </cell>
          <cell r="GP61">
            <v>18088.75</v>
          </cell>
          <cell r="GQ61">
            <v>11580.36</v>
          </cell>
          <cell r="GR61">
            <v>26790.69</v>
          </cell>
          <cell r="GS61">
            <v>8578.4699999999993</v>
          </cell>
          <cell r="GT61">
            <v>0</v>
          </cell>
          <cell r="GU61">
            <v>8008.87</v>
          </cell>
          <cell r="GV61">
            <v>3268</v>
          </cell>
          <cell r="GW61">
            <v>1215.1500000000001</v>
          </cell>
          <cell r="GX61">
            <v>37491.24</v>
          </cell>
          <cell r="GY61">
            <v>0</v>
          </cell>
          <cell r="GZ61">
            <v>5780.85</v>
          </cell>
          <cell r="HA61">
            <v>16045.73</v>
          </cell>
          <cell r="HB61">
            <v>0</v>
          </cell>
          <cell r="HC61">
            <v>0</v>
          </cell>
          <cell r="HD61">
            <v>7149.83</v>
          </cell>
          <cell r="HE61">
            <v>0</v>
          </cell>
          <cell r="HF61">
            <v>0</v>
          </cell>
          <cell r="HG61">
            <v>948014.37999999977</v>
          </cell>
          <cell r="HI61">
            <v>-25264.039999999804</v>
          </cell>
          <cell r="HM61">
            <v>139089.10999999999</v>
          </cell>
          <cell r="HN61">
            <v>113825.0700000003</v>
          </cell>
          <cell r="HO61">
            <v>-1.1641532182693481E-10</v>
          </cell>
          <cell r="HP61" t="str">
            <v>SURPLUS</v>
          </cell>
          <cell r="HQ61">
            <v>5856.25</v>
          </cell>
          <cell r="HR61">
            <v>0</v>
          </cell>
          <cell r="HV61">
            <v>10295</v>
          </cell>
          <cell r="HW61">
            <v>0</v>
          </cell>
          <cell r="HX61">
            <v>0</v>
          </cell>
          <cell r="HY61">
            <v>43914</v>
          </cell>
          <cell r="HZ61">
            <v>69911.070000000298</v>
          </cell>
          <cell r="IA61">
            <v>960.53000000000065</v>
          </cell>
        </row>
        <row r="62">
          <cell r="B62" t="str">
            <v>EE317</v>
          </cell>
          <cell r="C62">
            <v>-48017.919999999998</v>
          </cell>
          <cell r="D62">
            <v>0</v>
          </cell>
          <cell r="E62">
            <v>-18166.669999999998</v>
          </cell>
          <cell r="F62">
            <v>0</v>
          </cell>
          <cell r="G62">
            <v>-20485</v>
          </cell>
          <cell r="H62">
            <v>-26934.400000000001</v>
          </cell>
          <cell r="I62">
            <v>-1687.5</v>
          </cell>
          <cell r="J62">
            <v>-10504.68</v>
          </cell>
          <cell r="K62">
            <v>-5632.91</v>
          </cell>
          <cell r="L62">
            <v>0</v>
          </cell>
          <cell r="M62">
            <v>0</v>
          </cell>
          <cell r="N62">
            <v>-2513.5</v>
          </cell>
          <cell r="O62">
            <v>-3566.63</v>
          </cell>
          <cell r="P62">
            <v>0</v>
          </cell>
          <cell r="Q62">
            <v>0</v>
          </cell>
          <cell r="R62">
            <v>0</v>
          </cell>
          <cell r="S62">
            <v>0</v>
          </cell>
          <cell r="T62">
            <v>203471.69</v>
          </cell>
          <cell r="U62">
            <v>0</v>
          </cell>
          <cell r="V62">
            <v>97668.17</v>
          </cell>
          <cell r="W62">
            <v>0</v>
          </cell>
          <cell r="X62">
            <v>37221.86</v>
          </cell>
          <cell r="Y62">
            <v>0</v>
          </cell>
          <cell r="Z62">
            <v>13494.15</v>
          </cell>
          <cell r="AA62">
            <v>817</v>
          </cell>
          <cell r="AB62">
            <v>5459.72</v>
          </cell>
          <cell r="AC62">
            <v>862.9</v>
          </cell>
          <cell r="AD62">
            <v>292.2</v>
          </cell>
          <cell r="AE62">
            <v>20359.03</v>
          </cell>
          <cell r="AF62">
            <v>0</v>
          </cell>
          <cell r="AG62">
            <v>20057.080000000002</v>
          </cell>
          <cell r="AH62">
            <v>2656.94</v>
          </cell>
          <cell r="AI62">
            <v>9528.07</v>
          </cell>
          <cell r="AJ62">
            <v>1280</v>
          </cell>
          <cell r="AK62">
            <v>6185.66</v>
          </cell>
          <cell r="AL62">
            <v>19594.48</v>
          </cell>
          <cell r="AM62">
            <v>8425.4699999999993</v>
          </cell>
          <cell r="AN62">
            <v>0</v>
          </cell>
          <cell r="AO62">
            <v>8577.32</v>
          </cell>
          <cell r="AP62">
            <v>1637</v>
          </cell>
          <cell r="AQ62">
            <v>197.47</v>
          </cell>
          <cell r="AR62">
            <v>22403.85</v>
          </cell>
          <cell r="AS62">
            <v>29031.1</v>
          </cell>
          <cell r="AT62">
            <v>8535</v>
          </cell>
          <cell r="AU62">
            <v>12137.37</v>
          </cell>
          <cell r="AV62">
            <v>0</v>
          </cell>
          <cell r="AW62">
            <v>0</v>
          </cell>
          <cell r="AX62">
            <v>0</v>
          </cell>
          <cell r="AY62">
            <v>0</v>
          </cell>
          <cell r="AZ62">
            <v>-983.86</v>
          </cell>
          <cell r="BA62">
            <v>1574.63</v>
          </cell>
          <cell r="BC62">
            <v>392975.09000000008</v>
          </cell>
          <cell r="BE62">
            <v>0</v>
          </cell>
          <cell r="BF62">
            <v>0</v>
          </cell>
          <cell r="BG62">
            <v>0</v>
          </cell>
          <cell r="BH62">
            <v>0</v>
          </cell>
          <cell r="BI62">
            <v>0</v>
          </cell>
          <cell r="BJ62">
            <v>0</v>
          </cell>
          <cell r="BK62">
            <v>0</v>
          </cell>
          <cell r="BL62">
            <v>0</v>
          </cell>
          <cell r="BM62">
            <v>0</v>
          </cell>
          <cell r="BN62">
            <v>0</v>
          </cell>
          <cell r="BO62">
            <v>0</v>
          </cell>
          <cell r="BP62">
            <v>0</v>
          </cell>
          <cell r="BR62">
            <v>590.7700000000001</v>
          </cell>
          <cell r="BT62">
            <v>590.7700000000001</v>
          </cell>
          <cell r="BU62">
            <v>-2513.5</v>
          </cell>
          <cell r="BV62">
            <v>20185.25</v>
          </cell>
          <cell r="BX62">
            <v>392975.08999999997</v>
          </cell>
          <cell r="BY62">
            <v>392975.08999999997</v>
          </cell>
          <cell r="BZ62">
            <v>392975.09000000008</v>
          </cell>
          <cell r="CB62">
            <v>0</v>
          </cell>
          <cell r="CF62">
            <v>62914.70000000007</v>
          </cell>
          <cell r="CG62">
            <v>59601.609999999986</v>
          </cell>
          <cell r="CH62">
            <v>21290.68</v>
          </cell>
          <cell r="CI62">
            <v>14571.07</v>
          </cell>
          <cell r="CJ62">
            <v>62914.496467167686</v>
          </cell>
          <cell r="CK62">
            <v>389662</v>
          </cell>
          <cell r="CL62">
            <v>0</v>
          </cell>
          <cell r="CM62">
            <v>-43452.92</v>
          </cell>
          <cell r="CN62">
            <v>0</v>
          </cell>
          <cell r="CP62">
            <v>435259.92</v>
          </cell>
          <cell r="CQ62">
            <v>0</v>
          </cell>
          <cell r="CS62">
            <v>2443.4</v>
          </cell>
          <cell r="CT62">
            <v>2060</v>
          </cell>
          <cell r="CU62">
            <v>24851</v>
          </cell>
          <cell r="DA62">
            <v>48017.919999999998</v>
          </cell>
          <cell r="DB62">
            <v>435259.92</v>
          </cell>
          <cell r="DC62">
            <v>0</v>
          </cell>
          <cell r="DD62">
            <v>18166.669999999998</v>
          </cell>
          <cell r="DE62">
            <v>0</v>
          </cell>
          <cell r="DF62">
            <v>20485</v>
          </cell>
          <cell r="DG62">
            <v>26934.400000000001</v>
          </cell>
          <cell r="DH62">
            <v>0</v>
          </cell>
          <cell r="DI62">
            <v>1687.5</v>
          </cell>
          <cell r="DJ62">
            <v>10504.68</v>
          </cell>
          <cell r="DK62">
            <v>10504.68</v>
          </cell>
          <cell r="DL62">
            <v>0</v>
          </cell>
          <cell r="DM62">
            <v>5632.91</v>
          </cell>
          <cell r="DN62">
            <v>0</v>
          </cell>
          <cell r="DO62">
            <v>0</v>
          </cell>
          <cell r="DP62">
            <v>2513.5</v>
          </cell>
          <cell r="DQ62">
            <v>3566.63</v>
          </cell>
          <cell r="DR62">
            <v>0</v>
          </cell>
          <cell r="DS62">
            <v>0</v>
          </cell>
          <cell r="DT62">
            <v>0</v>
          </cell>
          <cell r="DU62">
            <v>0</v>
          </cell>
          <cell r="DV62">
            <v>0</v>
          </cell>
          <cell r="DW62">
            <v>2443.4</v>
          </cell>
          <cell r="DX62">
            <v>2060</v>
          </cell>
          <cell r="DY62">
            <v>24851</v>
          </cell>
          <cell r="DZ62">
            <v>317</v>
          </cell>
          <cell r="EA62" t="str">
            <v>EE317</v>
          </cell>
          <cell r="EC62">
            <v>9353332</v>
          </cell>
          <cell r="ED62">
            <v>935</v>
          </cell>
          <cell r="EE62">
            <v>3332</v>
          </cell>
          <cell r="EF62" t="str">
            <v>EE317</v>
          </cell>
          <cell r="EG62" t="str">
            <v>Orford Church of England Voluntary Aided Primary School</v>
          </cell>
          <cell r="EH62" t="str">
            <v>Not under a federation</v>
          </cell>
          <cell r="EI62" t="str">
            <v/>
          </cell>
          <cell r="EJ62" t="str">
            <v>Diocese of St Edmundsbury and Ipswich</v>
          </cell>
          <cell r="EK62" t="str">
            <v>Local authority maintained schools</v>
          </cell>
          <cell r="EL62" t="str">
            <v>Mrs Katie Butler</v>
          </cell>
          <cell r="EM62" t="str">
            <v>ad.orford.p@talk21.com</v>
          </cell>
          <cell r="EN62" t="str">
            <v>01394450281</v>
          </cell>
          <cell r="EO62">
            <v>20212022</v>
          </cell>
          <cell r="EP62" t="str">
            <v>LEAS</v>
          </cell>
          <cell r="EQ62" t="str">
            <v>Y</v>
          </cell>
          <cell r="EX62" t="str">
            <v>60</v>
          </cell>
          <cell r="EY62">
            <v>62914.70000000007</v>
          </cell>
          <cell r="FA62">
            <v>21290.68</v>
          </cell>
          <cell r="FB62">
            <v>435259.92</v>
          </cell>
          <cell r="FC62">
            <v>0</v>
          </cell>
          <cell r="FD62">
            <v>18166.669999999998</v>
          </cell>
          <cell r="FE62">
            <v>0</v>
          </cell>
          <cell r="FF62">
            <v>20485</v>
          </cell>
          <cell r="FG62">
            <v>0</v>
          </cell>
          <cell r="FH62">
            <v>1687.5</v>
          </cell>
          <cell r="FI62">
            <v>475599.08999999997</v>
          </cell>
          <cell r="FJ62">
            <v>0</v>
          </cell>
          <cell r="FK62">
            <v>10504.68</v>
          </cell>
          <cell r="FL62">
            <v>5632.91</v>
          </cell>
          <cell r="FM62">
            <v>0</v>
          </cell>
          <cell r="FN62">
            <v>0</v>
          </cell>
          <cell r="FO62">
            <v>2513.5</v>
          </cell>
          <cell r="FP62">
            <v>3566.63</v>
          </cell>
          <cell r="FQ62">
            <v>0</v>
          </cell>
          <cell r="FR62">
            <v>0</v>
          </cell>
          <cell r="FS62">
            <v>0</v>
          </cell>
          <cell r="FT62">
            <v>0</v>
          </cell>
          <cell r="FU62">
            <v>0</v>
          </cell>
          <cell r="FV62">
            <v>2443.4</v>
          </cell>
          <cell r="FW62">
            <v>2060</v>
          </cell>
          <cell r="FX62">
            <v>24851</v>
          </cell>
          <cell r="FY62">
            <v>51572.12</v>
          </cell>
          <cell r="FZ62">
            <v>203471.69</v>
          </cell>
          <cell r="GA62">
            <v>0</v>
          </cell>
          <cell r="GB62">
            <v>97668.17</v>
          </cell>
          <cell r="GC62">
            <v>0</v>
          </cell>
          <cell r="GD62">
            <v>37221.86</v>
          </cell>
          <cell r="GE62">
            <v>0</v>
          </cell>
          <cell r="GF62">
            <v>13494.15</v>
          </cell>
          <cell r="GG62">
            <v>817</v>
          </cell>
          <cell r="GH62">
            <v>5459.72</v>
          </cell>
          <cell r="GI62">
            <v>862.9</v>
          </cell>
          <cell r="GJ62">
            <v>292.2</v>
          </cell>
          <cell r="GK62">
            <v>20359.03</v>
          </cell>
          <cell r="GL62">
            <v>0</v>
          </cell>
          <cell r="GM62">
            <v>20057.080000000002</v>
          </cell>
          <cell r="GN62">
            <v>2656.94</v>
          </cell>
          <cell r="GO62">
            <v>9528.07</v>
          </cell>
          <cell r="GP62">
            <v>1280</v>
          </cell>
          <cell r="GQ62">
            <v>6185.66</v>
          </cell>
          <cell r="GR62">
            <v>20185.25</v>
          </cell>
          <cell r="GS62">
            <v>8425.4699999999993</v>
          </cell>
          <cell r="GT62">
            <v>0</v>
          </cell>
          <cell r="GU62">
            <v>8577.32</v>
          </cell>
          <cell r="GV62">
            <v>1637</v>
          </cell>
          <cell r="GW62">
            <v>197.47</v>
          </cell>
          <cell r="GX62">
            <v>22403.85</v>
          </cell>
          <cell r="GY62">
            <v>29031.1</v>
          </cell>
          <cell r="GZ62">
            <v>8535</v>
          </cell>
          <cell r="HA62">
            <v>12137.37</v>
          </cell>
          <cell r="HB62">
            <v>0</v>
          </cell>
          <cell r="HC62">
            <v>0</v>
          </cell>
          <cell r="HD62">
            <v>0</v>
          </cell>
          <cell r="HE62">
            <v>0</v>
          </cell>
          <cell r="HF62">
            <v>0</v>
          </cell>
          <cell r="HG62">
            <v>530484.29999999993</v>
          </cell>
          <cell r="HI62">
            <v>-3313.0899999999674</v>
          </cell>
          <cell r="HM62">
            <v>62914.70000000007</v>
          </cell>
          <cell r="HN62">
            <v>59601.609999999986</v>
          </cell>
          <cell r="HO62">
            <v>1.1641532182693481E-10</v>
          </cell>
          <cell r="HP62" t="str">
            <v>SURPLUS</v>
          </cell>
          <cell r="HQ62">
            <v>5711.24</v>
          </cell>
          <cell r="HR62">
            <v>0</v>
          </cell>
          <cell r="HV62">
            <v>12430.85</v>
          </cell>
          <cell r="HW62">
            <v>0</v>
          </cell>
          <cell r="HX62">
            <v>0</v>
          </cell>
          <cell r="HZ62">
            <v>59601.609999999986</v>
          </cell>
          <cell r="IA62">
            <v>14571.07</v>
          </cell>
        </row>
        <row r="63">
          <cell r="B63" t="str">
            <v>EE318</v>
          </cell>
          <cell r="C63">
            <v>0</v>
          </cell>
          <cell r="D63">
            <v>0</v>
          </cell>
          <cell r="E63">
            <v>0</v>
          </cell>
          <cell r="F63">
            <v>0</v>
          </cell>
          <cell r="G63">
            <v>0</v>
          </cell>
          <cell r="H63">
            <v>-6862</v>
          </cell>
          <cell r="I63">
            <v>0</v>
          </cell>
          <cell r="J63">
            <v>126.54</v>
          </cell>
          <cell r="K63">
            <v>-1474.03</v>
          </cell>
          <cell r="L63">
            <v>0</v>
          </cell>
          <cell r="M63">
            <v>0</v>
          </cell>
          <cell r="N63">
            <v>-269</v>
          </cell>
          <cell r="O63">
            <v>-69.62</v>
          </cell>
          <cell r="P63">
            <v>0</v>
          </cell>
          <cell r="Q63">
            <v>0</v>
          </cell>
          <cell r="R63">
            <v>0</v>
          </cell>
          <cell r="S63">
            <v>0</v>
          </cell>
          <cell r="T63">
            <v>26446.02</v>
          </cell>
          <cell r="U63">
            <v>0</v>
          </cell>
          <cell r="V63">
            <v>6028.54</v>
          </cell>
          <cell r="W63">
            <v>1524.7</v>
          </cell>
          <cell r="X63">
            <v>4867.0200000000004</v>
          </cell>
          <cell r="Y63">
            <v>0</v>
          </cell>
          <cell r="Z63">
            <v>950.3</v>
          </cell>
          <cell r="AA63">
            <v>231.72</v>
          </cell>
          <cell r="AB63">
            <v>280</v>
          </cell>
          <cell r="AC63">
            <v>322</v>
          </cell>
          <cell r="AD63">
            <v>0</v>
          </cell>
          <cell r="AE63">
            <v>0</v>
          </cell>
          <cell r="AF63">
            <v>0</v>
          </cell>
          <cell r="AG63">
            <v>0</v>
          </cell>
          <cell r="AH63">
            <v>0</v>
          </cell>
          <cell r="AI63">
            <v>2816.21</v>
          </cell>
          <cell r="AJ63">
            <v>0</v>
          </cell>
          <cell r="AK63">
            <v>0</v>
          </cell>
          <cell r="AL63">
            <v>0</v>
          </cell>
          <cell r="AM63">
            <v>51.49</v>
          </cell>
          <cell r="AN63">
            <v>0</v>
          </cell>
          <cell r="AO63">
            <v>207.1</v>
          </cell>
          <cell r="AP63">
            <v>1064</v>
          </cell>
          <cell r="AQ63">
            <v>95271.65</v>
          </cell>
          <cell r="AR63">
            <v>-1579.3</v>
          </cell>
          <cell r="AS63">
            <v>0</v>
          </cell>
          <cell r="AT63">
            <v>0</v>
          </cell>
          <cell r="AU63">
            <v>790.03</v>
          </cell>
          <cell r="AV63">
            <v>0</v>
          </cell>
          <cell r="AW63">
            <v>0</v>
          </cell>
          <cell r="AX63">
            <v>0</v>
          </cell>
          <cell r="AY63">
            <v>0</v>
          </cell>
          <cell r="AZ63">
            <v>-10.84</v>
          </cell>
          <cell r="BA63">
            <v>10.84</v>
          </cell>
          <cell r="BC63">
            <v>147953.34</v>
          </cell>
          <cell r="BE63">
            <v>0</v>
          </cell>
          <cell r="BF63">
            <v>0</v>
          </cell>
          <cell r="BG63">
            <v>17229.97</v>
          </cell>
          <cell r="BH63">
            <v>0</v>
          </cell>
          <cell r="BI63">
            <v>17229.97</v>
          </cell>
          <cell r="BJ63">
            <v>0</v>
          </cell>
          <cell r="BK63">
            <v>0</v>
          </cell>
          <cell r="BL63">
            <v>0</v>
          </cell>
          <cell r="BM63">
            <v>0</v>
          </cell>
          <cell r="BN63">
            <v>0</v>
          </cell>
          <cell r="BO63">
            <v>0</v>
          </cell>
          <cell r="BP63">
            <v>17229.97</v>
          </cell>
          <cell r="BR63">
            <v>0</v>
          </cell>
          <cell r="BS63">
            <v>0</v>
          </cell>
          <cell r="BT63">
            <v>0</v>
          </cell>
          <cell r="BU63">
            <v>-269</v>
          </cell>
          <cell r="BV63">
            <v>0</v>
          </cell>
          <cell r="BX63">
            <v>130723.37</v>
          </cell>
          <cell r="BY63">
            <v>147953.34</v>
          </cell>
          <cell r="BZ63">
            <v>147953.34</v>
          </cell>
          <cell r="CB63">
            <v>0</v>
          </cell>
          <cell r="CF63">
            <v>130045.92000000022</v>
          </cell>
          <cell r="CG63">
            <v>-677.44999999977881</v>
          </cell>
          <cell r="CH63">
            <v>17230</v>
          </cell>
          <cell r="CI63">
            <v>0</v>
          </cell>
          <cell r="CJ63">
            <v>130045.81187927298</v>
          </cell>
          <cell r="CK63">
            <v>0</v>
          </cell>
          <cell r="CL63">
            <v>0</v>
          </cell>
          <cell r="CM63">
            <v>0</v>
          </cell>
          <cell r="CN63">
            <v>0</v>
          </cell>
          <cell r="CP63">
            <v>0</v>
          </cell>
          <cell r="CQ63">
            <v>0</v>
          </cell>
          <cell r="CS63">
            <v>0</v>
          </cell>
          <cell r="CT63">
            <v>0</v>
          </cell>
          <cell r="CU63">
            <v>6862</v>
          </cell>
          <cell r="DA63">
            <v>0</v>
          </cell>
          <cell r="DB63">
            <v>0</v>
          </cell>
          <cell r="DC63">
            <v>0</v>
          </cell>
          <cell r="DD63">
            <v>0</v>
          </cell>
          <cell r="DE63">
            <v>0</v>
          </cell>
          <cell r="DF63">
            <v>0</v>
          </cell>
          <cell r="DG63">
            <v>6862</v>
          </cell>
          <cell r="DH63">
            <v>0</v>
          </cell>
          <cell r="DI63">
            <v>0</v>
          </cell>
          <cell r="DJ63">
            <v>-126.54</v>
          </cell>
          <cell r="DK63">
            <v>-126.54</v>
          </cell>
          <cell r="DL63">
            <v>0</v>
          </cell>
          <cell r="DM63">
            <v>1474.03</v>
          </cell>
          <cell r="DN63">
            <v>0</v>
          </cell>
          <cell r="DO63">
            <v>0</v>
          </cell>
          <cell r="DP63">
            <v>269</v>
          </cell>
          <cell r="DQ63">
            <v>69.62</v>
          </cell>
          <cell r="DR63">
            <v>0</v>
          </cell>
          <cell r="DS63">
            <v>0</v>
          </cell>
          <cell r="DT63">
            <v>0</v>
          </cell>
          <cell r="DU63">
            <v>0</v>
          </cell>
          <cell r="DV63">
            <v>0</v>
          </cell>
          <cell r="DW63">
            <v>0</v>
          </cell>
          <cell r="DX63">
            <v>0</v>
          </cell>
          <cell r="DY63">
            <v>6862</v>
          </cell>
          <cell r="DZ63">
            <v>318</v>
          </cell>
          <cell r="EA63" t="str">
            <v>EE318</v>
          </cell>
          <cell r="EC63">
            <v>9352101</v>
          </cell>
          <cell r="ED63">
            <v>935</v>
          </cell>
          <cell r="EE63">
            <v>2101</v>
          </cell>
          <cell r="EF63" t="str">
            <v>EE318</v>
          </cell>
          <cell r="EG63" t="str">
            <v>Otley Primary School</v>
          </cell>
          <cell r="EH63" t="str">
            <v>N</v>
          </cell>
          <cell r="EI63" t="str">
            <v>Otley and Witnesham Federated Primary Schools</v>
          </cell>
          <cell r="EJ63" t="str">
            <v>Not applicable</v>
          </cell>
          <cell r="EK63" t="str">
            <v>Local authority maintained schools</v>
          </cell>
          <cell r="EL63" t="str">
            <v>Mrs Michaela Harris</v>
          </cell>
          <cell r="EM63" t="str">
            <v>head@owfed.co.uk</v>
          </cell>
          <cell r="EN63" t="str">
            <v>01473890302</v>
          </cell>
          <cell r="EO63">
            <v>20212022</v>
          </cell>
          <cell r="EP63" t="str">
            <v>LEAS</v>
          </cell>
          <cell r="EQ63" t="str">
            <v>Y</v>
          </cell>
          <cell r="EX63" t="str">
            <v>56</v>
          </cell>
          <cell r="EY63">
            <v>130045.92000000022</v>
          </cell>
          <cell r="FA63">
            <v>17230</v>
          </cell>
          <cell r="FB63">
            <v>0</v>
          </cell>
          <cell r="FC63">
            <v>0</v>
          </cell>
          <cell r="FD63">
            <v>0</v>
          </cell>
          <cell r="FE63">
            <v>0</v>
          </cell>
          <cell r="FF63">
            <v>0</v>
          </cell>
          <cell r="FG63">
            <v>0</v>
          </cell>
          <cell r="FH63">
            <v>0</v>
          </cell>
          <cell r="FI63">
            <v>0</v>
          </cell>
          <cell r="FJ63">
            <v>0</v>
          </cell>
          <cell r="FK63">
            <v>0</v>
          </cell>
          <cell r="FL63">
            <v>0</v>
          </cell>
          <cell r="FM63">
            <v>0</v>
          </cell>
          <cell r="FN63">
            <v>0</v>
          </cell>
          <cell r="FO63">
            <v>269</v>
          </cell>
          <cell r="FP63">
            <v>69.62</v>
          </cell>
          <cell r="FQ63">
            <v>0</v>
          </cell>
          <cell r="FR63">
            <v>0</v>
          </cell>
          <cell r="FS63">
            <v>0</v>
          </cell>
          <cell r="FT63">
            <v>0</v>
          </cell>
          <cell r="FU63">
            <v>0</v>
          </cell>
          <cell r="FV63">
            <v>0</v>
          </cell>
          <cell r="FW63">
            <v>0</v>
          </cell>
          <cell r="FX63">
            <v>6862</v>
          </cell>
          <cell r="FY63">
            <v>7200.62</v>
          </cell>
          <cell r="FZ63">
            <v>26446.02</v>
          </cell>
          <cell r="GA63">
            <v>0</v>
          </cell>
          <cell r="GB63">
            <v>6028.54</v>
          </cell>
          <cell r="GC63">
            <v>1524.7</v>
          </cell>
          <cell r="GD63">
            <v>4867.0200000000004</v>
          </cell>
          <cell r="GE63">
            <v>0</v>
          </cell>
          <cell r="GF63">
            <v>950.3</v>
          </cell>
          <cell r="GG63">
            <v>231.72</v>
          </cell>
          <cell r="GH63">
            <v>280</v>
          </cell>
          <cell r="GI63">
            <v>322</v>
          </cell>
          <cell r="GJ63">
            <v>0</v>
          </cell>
          <cell r="GK63">
            <v>0</v>
          </cell>
          <cell r="GL63">
            <v>0</v>
          </cell>
          <cell r="GM63">
            <v>0</v>
          </cell>
          <cell r="GN63">
            <v>0</v>
          </cell>
          <cell r="GO63">
            <v>791.27</v>
          </cell>
          <cell r="GP63">
            <v>0</v>
          </cell>
          <cell r="GQ63">
            <v>0</v>
          </cell>
          <cell r="GR63">
            <v>0</v>
          </cell>
          <cell r="GS63">
            <v>51.49</v>
          </cell>
          <cell r="GT63">
            <v>0</v>
          </cell>
          <cell r="GU63">
            <v>207.1</v>
          </cell>
          <cell r="GV63">
            <v>1064</v>
          </cell>
          <cell r="GW63">
            <v>93692.349999999991</v>
          </cell>
          <cell r="GX63">
            <v>0</v>
          </cell>
          <cell r="GY63">
            <v>0</v>
          </cell>
          <cell r="GZ63">
            <v>0</v>
          </cell>
          <cell r="HA63">
            <v>790.03</v>
          </cell>
          <cell r="HB63">
            <v>0</v>
          </cell>
          <cell r="HC63">
            <v>0</v>
          </cell>
          <cell r="HD63">
            <v>0</v>
          </cell>
          <cell r="HE63">
            <v>0</v>
          </cell>
          <cell r="HF63">
            <v>0</v>
          </cell>
          <cell r="HG63">
            <v>137246.53999999998</v>
          </cell>
          <cell r="HI63">
            <v>-130045.91999999998</v>
          </cell>
          <cell r="HM63">
            <v>130045.92000000022</v>
          </cell>
          <cell r="HN63">
            <v>0</v>
          </cell>
          <cell r="HO63">
            <v>2.3283064365386963E-10</v>
          </cell>
          <cell r="HP63" t="str">
            <v>SURPLUS</v>
          </cell>
          <cell r="HQ63">
            <v>0</v>
          </cell>
          <cell r="HR63">
            <v>0</v>
          </cell>
          <cell r="HV63">
            <v>17229.97</v>
          </cell>
          <cell r="HW63">
            <v>0</v>
          </cell>
          <cell r="HX63">
            <v>0</v>
          </cell>
          <cell r="HZ63">
            <v>0</v>
          </cell>
          <cell r="IA63">
            <v>0</v>
          </cell>
        </row>
        <row r="64">
          <cell r="B64" t="str">
            <v>EE324</v>
          </cell>
          <cell r="C64">
            <v>-3875</v>
          </cell>
          <cell r="D64">
            <v>0</v>
          </cell>
          <cell r="E64">
            <v>-31543.34</v>
          </cell>
          <cell r="F64">
            <v>0</v>
          </cell>
          <cell r="G64">
            <v>-19845</v>
          </cell>
          <cell r="H64">
            <v>-28277.67</v>
          </cell>
          <cell r="I64">
            <v>0</v>
          </cell>
          <cell r="J64">
            <v>-3.69</v>
          </cell>
          <cell r="K64">
            <v>-6038.66</v>
          </cell>
          <cell r="L64">
            <v>0</v>
          </cell>
          <cell r="M64">
            <v>0</v>
          </cell>
          <cell r="N64">
            <v>-9818</v>
          </cell>
          <cell r="O64">
            <v>-1473</v>
          </cell>
          <cell r="P64">
            <v>0</v>
          </cell>
          <cell r="Q64">
            <v>0</v>
          </cell>
          <cell r="R64">
            <v>0</v>
          </cell>
          <cell r="S64">
            <v>0</v>
          </cell>
          <cell r="T64">
            <v>295090.53999999998</v>
          </cell>
          <cell r="U64">
            <v>1264.8699999999999</v>
          </cell>
          <cell r="V64">
            <v>108515.54</v>
          </cell>
          <cell r="W64">
            <v>23160.12</v>
          </cell>
          <cell r="X64">
            <v>33809.72</v>
          </cell>
          <cell r="Y64">
            <v>0</v>
          </cell>
          <cell r="Z64">
            <v>16629.2</v>
          </cell>
          <cell r="AA64">
            <v>2629.32</v>
          </cell>
          <cell r="AB64">
            <v>1390.85</v>
          </cell>
          <cell r="AC64">
            <v>1550.5</v>
          </cell>
          <cell r="AD64">
            <v>0</v>
          </cell>
          <cell r="AE64">
            <v>4815.79</v>
          </cell>
          <cell r="AF64">
            <v>1915</v>
          </cell>
          <cell r="AG64">
            <v>2208.2399999999998</v>
          </cell>
          <cell r="AH64">
            <v>1854.99</v>
          </cell>
          <cell r="AI64">
            <v>8501.5</v>
          </cell>
          <cell r="AJ64">
            <v>7320.02</v>
          </cell>
          <cell r="AK64">
            <v>3130.52</v>
          </cell>
          <cell r="AL64">
            <v>21148.93</v>
          </cell>
          <cell r="AM64">
            <v>5315.55</v>
          </cell>
          <cell r="AN64">
            <v>0</v>
          </cell>
          <cell r="AO64">
            <v>3656.32</v>
          </cell>
          <cell r="AP64">
            <v>1634</v>
          </cell>
          <cell r="AQ64">
            <v>180</v>
          </cell>
          <cell r="AR64">
            <v>24657.439999999999</v>
          </cell>
          <cell r="AS64">
            <v>0</v>
          </cell>
          <cell r="AT64">
            <v>12794.82</v>
          </cell>
          <cell r="AU64">
            <v>12570.4</v>
          </cell>
          <cell r="AV64">
            <v>0</v>
          </cell>
          <cell r="AW64">
            <v>105.79</v>
          </cell>
          <cell r="AX64">
            <v>0</v>
          </cell>
          <cell r="AY64">
            <v>0</v>
          </cell>
          <cell r="AZ64">
            <v>-683.4</v>
          </cell>
          <cell r="BA64">
            <v>683.4</v>
          </cell>
          <cell r="BC64">
            <v>494513.10999999958</v>
          </cell>
          <cell r="BE64">
            <v>5057.5</v>
          </cell>
          <cell r="BF64">
            <v>0</v>
          </cell>
          <cell r="BG64">
            <v>4595</v>
          </cell>
          <cell r="BH64">
            <v>0</v>
          </cell>
          <cell r="BI64">
            <v>4595</v>
          </cell>
          <cell r="BJ64">
            <v>0</v>
          </cell>
          <cell r="BK64">
            <v>0</v>
          </cell>
          <cell r="BL64">
            <v>0</v>
          </cell>
          <cell r="BM64">
            <v>0</v>
          </cell>
          <cell r="BN64">
            <v>0</v>
          </cell>
          <cell r="BO64">
            <v>0</v>
          </cell>
          <cell r="BP64">
            <v>4595</v>
          </cell>
          <cell r="BR64">
            <v>0</v>
          </cell>
          <cell r="BS64">
            <v>0</v>
          </cell>
          <cell r="BT64">
            <v>0</v>
          </cell>
          <cell r="BU64">
            <v>-9818</v>
          </cell>
          <cell r="BV64">
            <v>21148.93</v>
          </cell>
          <cell r="BX64">
            <v>494975.60999999993</v>
          </cell>
          <cell r="BY64">
            <v>499570.60999999993</v>
          </cell>
          <cell r="BZ64">
            <v>494513.10999999958</v>
          </cell>
          <cell r="CB64">
            <v>5057.5000000003492</v>
          </cell>
          <cell r="CF64">
            <v>89995.769999999553</v>
          </cell>
          <cell r="CG64">
            <v>68349.159999999974</v>
          </cell>
          <cell r="CH64">
            <v>17667.25</v>
          </cell>
          <cell r="CI64">
            <v>18129.75</v>
          </cell>
          <cell r="CJ64">
            <v>89991.653155606939</v>
          </cell>
          <cell r="CK64">
            <v>473329</v>
          </cell>
          <cell r="CL64">
            <v>0</v>
          </cell>
          <cell r="CM64">
            <v>0</v>
          </cell>
          <cell r="CN64">
            <v>0</v>
          </cell>
          <cell r="CP64">
            <v>474274</v>
          </cell>
          <cell r="CQ64">
            <v>0</v>
          </cell>
          <cell r="CS64">
            <v>0</v>
          </cell>
          <cell r="CT64">
            <v>2930</v>
          </cell>
          <cell r="CU64">
            <v>28277.67</v>
          </cell>
          <cell r="DA64">
            <v>3875</v>
          </cell>
          <cell r="DB64">
            <v>474274</v>
          </cell>
          <cell r="DC64">
            <v>0</v>
          </cell>
          <cell r="DD64">
            <v>31543.34</v>
          </cell>
          <cell r="DE64">
            <v>0</v>
          </cell>
          <cell r="DF64">
            <v>19845</v>
          </cell>
          <cell r="DG64">
            <v>28277.67</v>
          </cell>
          <cell r="DH64">
            <v>0</v>
          </cell>
          <cell r="DI64">
            <v>0</v>
          </cell>
          <cell r="DJ64">
            <v>3.69</v>
          </cell>
          <cell r="DK64">
            <v>3.69</v>
          </cell>
          <cell r="DL64">
            <v>0</v>
          </cell>
          <cell r="DM64">
            <v>6038.66</v>
          </cell>
          <cell r="DN64">
            <v>0</v>
          </cell>
          <cell r="DO64">
            <v>0</v>
          </cell>
          <cell r="DP64">
            <v>9818</v>
          </cell>
          <cell r="DQ64">
            <v>1473</v>
          </cell>
          <cell r="DR64">
            <v>0</v>
          </cell>
          <cell r="DS64">
            <v>0</v>
          </cell>
          <cell r="DT64">
            <v>0</v>
          </cell>
          <cell r="DU64">
            <v>0</v>
          </cell>
          <cell r="DV64">
            <v>0</v>
          </cell>
          <cell r="DW64">
            <v>0</v>
          </cell>
          <cell r="DX64">
            <v>2930</v>
          </cell>
          <cell r="DY64">
            <v>28277.67</v>
          </cell>
          <cell r="DZ64">
            <v>324</v>
          </cell>
          <cell r="EA64" t="str">
            <v>EE324</v>
          </cell>
          <cell r="EC64">
            <v>9352110</v>
          </cell>
          <cell r="ED64">
            <v>935</v>
          </cell>
          <cell r="EE64">
            <v>2110</v>
          </cell>
          <cell r="EF64" t="str">
            <v>EE324</v>
          </cell>
          <cell r="EG64" t="str">
            <v>Somersham Primary School</v>
          </cell>
          <cell r="EH64" t="str">
            <v>N</v>
          </cell>
          <cell r="EI64" t="str">
            <v>Bramford and Somersham Primary School Federation</v>
          </cell>
          <cell r="EJ64" t="str">
            <v>Not applicable</v>
          </cell>
          <cell r="EK64" t="str">
            <v>Local authority maintained schools</v>
          </cell>
          <cell r="EL64" t="str">
            <v>Mrs Emma Burgess</v>
          </cell>
          <cell r="EM64" t="str">
            <v>office@somershamprimary.net</v>
          </cell>
          <cell r="EN64" t="str">
            <v>01473831251</v>
          </cell>
          <cell r="EO64">
            <v>20212022</v>
          </cell>
          <cell r="EP64" t="str">
            <v>LEAS</v>
          </cell>
          <cell r="EQ64" t="str">
            <v>Y</v>
          </cell>
          <cell r="EX64" t="str">
            <v>88</v>
          </cell>
          <cell r="EY64">
            <v>89995.769999999553</v>
          </cell>
          <cell r="FA64">
            <v>17667.25</v>
          </cell>
          <cell r="FB64">
            <v>474274</v>
          </cell>
          <cell r="FC64">
            <v>0</v>
          </cell>
          <cell r="FD64">
            <v>31543.34</v>
          </cell>
          <cell r="FE64">
            <v>0</v>
          </cell>
          <cell r="FF64">
            <v>19845</v>
          </cell>
          <cell r="FG64">
            <v>0</v>
          </cell>
          <cell r="FH64">
            <v>0</v>
          </cell>
          <cell r="FI64">
            <v>525662.34000000008</v>
          </cell>
          <cell r="FJ64">
            <v>0</v>
          </cell>
          <cell r="FK64">
            <v>3.69</v>
          </cell>
          <cell r="FL64">
            <v>6038.66</v>
          </cell>
          <cell r="FM64">
            <v>0</v>
          </cell>
          <cell r="FN64">
            <v>0</v>
          </cell>
          <cell r="FO64">
            <v>9818</v>
          </cell>
          <cell r="FP64">
            <v>1473</v>
          </cell>
          <cell r="FQ64">
            <v>0</v>
          </cell>
          <cell r="FR64">
            <v>0</v>
          </cell>
          <cell r="FS64">
            <v>0</v>
          </cell>
          <cell r="FT64">
            <v>0</v>
          </cell>
          <cell r="FU64">
            <v>0</v>
          </cell>
          <cell r="FV64">
            <v>0</v>
          </cell>
          <cell r="FW64">
            <v>2930</v>
          </cell>
          <cell r="FX64">
            <v>28277.67</v>
          </cell>
          <cell r="FY64">
            <v>48541.02</v>
          </cell>
          <cell r="FZ64">
            <v>295090.53999999998</v>
          </cell>
          <cell r="GA64">
            <v>1264.8699999999999</v>
          </cell>
          <cell r="GB64">
            <v>108515.54</v>
          </cell>
          <cell r="GC64">
            <v>23160.12</v>
          </cell>
          <cell r="GD64">
            <v>33809.72</v>
          </cell>
          <cell r="GE64">
            <v>0</v>
          </cell>
          <cell r="GF64">
            <v>16629.2</v>
          </cell>
          <cell r="GG64">
            <v>2629.32</v>
          </cell>
          <cell r="GH64">
            <v>1390.85</v>
          </cell>
          <cell r="GI64">
            <v>1550.5</v>
          </cell>
          <cell r="GJ64">
            <v>0</v>
          </cell>
          <cell r="GK64">
            <v>4815.79</v>
          </cell>
          <cell r="GL64">
            <v>1915</v>
          </cell>
          <cell r="GM64">
            <v>2208.2399999999998</v>
          </cell>
          <cell r="GN64">
            <v>1854.99</v>
          </cell>
          <cell r="GO64">
            <v>8501.5</v>
          </cell>
          <cell r="GP64">
            <v>7320.02</v>
          </cell>
          <cell r="GQ64">
            <v>3130.52</v>
          </cell>
          <cell r="GR64">
            <v>21148.93</v>
          </cell>
          <cell r="GS64">
            <v>5315.55</v>
          </cell>
          <cell r="GT64">
            <v>0</v>
          </cell>
          <cell r="GU64">
            <v>3656.32</v>
          </cell>
          <cell r="GV64">
            <v>1634</v>
          </cell>
          <cell r="GW64">
            <v>180</v>
          </cell>
          <cell r="GX64">
            <v>24657.439999999999</v>
          </cell>
          <cell r="GY64">
            <v>0</v>
          </cell>
          <cell r="GZ64">
            <v>12794.82</v>
          </cell>
          <cell r="HA64">
            <v>12570.4</v>
          </cell>
          <cell r="HB64">
            <v>0</v>
          </cell>
          <cell r="HC64">
            <v>0</v>
          </cell>
          <cell r="HD64">
            <v>105.79</v>
          </cell>
          <cell r="HE64">
            <v>0</v>
          </cell>
          <cell r="HF64">
            <v>0</v>
          </cell>
          <cell r="HG64">
            <v>595849.96999999986</v>
          </cell>
          <cell r="HI64">
            <v>-21646.609999999753</v>
          </cell>
          <cell r="HM64">
            <v>89995.769999999553</v>
          </cell>
          <cell r="HN64">
            <v>68349.159999999974</v>
          </cell>
          <cell r="HO64">
            <v>-1.7462298274040222E-10</v>
          </cell>
          <cell r="HP64" t="str">
            <v>DEFICIT</v>
          </cell>
          <cell r="HQ64">
            <v>5057.5</v>
          </cell>
          <cell r="HR64">
            <v>0</v>
          </cell>
          <cell r="HV64">
            <v>4595</v>
          </cell>
          <cell r="HW64">
            <v>0</v>
          </cell>
          <cell r="HX64">
            <v>0</v>
          </cell>
          <cell r="HY64">
            <v>26977</v>
          </cell>
          <cell r="HZ64">
            <v>41372.159999999974</v>
          </cell>
          <cell r="IA64">
            <v>18129.75</v>
          </cell>
        </row>
        <row r="65">
          <cell r="B65" t="str">
            <v>EE327</v>
          </cell>
          <cell r="C65">
            <v>-4056.88</v>
          </cell>
          <cell r="D65">
            <v>0</v>
          </cell>
          <cell r="E65">
            <v>-12833.34</v>
          </cell>
          <cell r="F65">
            <v>0</v>
          </cell>
          <cell r="G65">
            <v>-18795</v>
          </cell>
          <cell r="H65">
            <v>-33173.83</v>
          </cell>
          <cell r="I65">
            <v>0</v>
          </cell>
          <cell r="J65">
            <v>-14167.71</v>
          </cell>
          <cell r="K65">
            <v>-12884.82</v>
          </cell>
          <cell r="L65">
            <v>0</v>
          </cell>
          <cell r="M65">
            <v>-2609</v>
          </cell>
          <cell r="N65">
            <v>-3461.64</v>
          </cell>
          <cell r="O65">
            <v>-5867.44</v>
          </cell>
          <cell r="P65">
            <v>0</v>
          </cell>
          <cell r="Q65">
            <v>0</v>
          </cell>
          <cell r="R65">
            <v>0</v>
          </cell>
          <cell r="S65">
            <v>0</v>
          </cell>
          <cell r="T65">
            <v>282291.09000000003</v>
          </cell>
          <cell r="U65">
            <v>11574.02</v>
          </cell>
          <cell r="V65">
            <v>83934.52</v>
          </cell>
          <cell r="W65">
            <v>0</v>
          </cell>
          <cell r="X65">
            <v>22684.87</v>
          </cell>
          <cell r="Y65">
            <v>0</v>
          </cell>
          <cell r="Z65">
            <v>1010.42</v>
          </cell>
          <cell r="AA65">
            <v>2002.78</v>
          </cell>
          <cell r="AB65">
            <v>2592.4</v>
          </cell>
          <cell r="AC65">
            <v>1601.75</v>
          </cell>
          <cell r="AD65">
            <v>433.25</v>
          </cell>
          <cell r="AE65">
            <v>8618.9699999999993</v>
          </cell>
          <cell r="AF65">
            <v>1922.2</v>
          </cell>
          <cell r="AG65">
            <v>11788.32</v>
          </cell>
          <cell r="AH65">
            <v>1350.54</v>
          </cell>
          <cell r="AI65">
            <v>7942.79</v>
          </cell>
          <cell r="AJ65">
            <v>10229.5</v>
          </cell>
          <cell r="AK65">
            <v>4202.6499999999996</v>
          </cell>
          <cell r="AL65">
            <v>13415.85</v>
          </cell>
          <cell r="AM65">
            <v>3285</v>
          </cell>
          <cell r="AN65">
            <v>50</v>
          </cell>
          <cell r="AO65">
            <v>6782.54</v>
          </cell>
          <cell r="AP65">
            <v>1843</v>
          </cell>
          <cell r="AQ65">
            <v>14897.61</v>
          </cell>
          <cell r="AR65">
            <v>29661.96</v>
          </cell>
          <cell r="AS65">
            <v>3135</v>
          </cell>
          <cell r="AT65">
            <v>16955.89</v>
          </cell>
          <cell r="AU65">
            <v>13107.71</v>
          </cell>
          <cell r="AV65">
            <v>0</v>
          </cell>
          <cell r="AW65">
            <v>0</v>
          </cell>
          <cell r="AX65">
            <v>0</v>
          </cell>
          <cell r="AY65">
            <v>0</v>
          </cell>
          <cell r="AZ65">
            <v>0</v>
          </cell>
          <cell r="BA65">
            <v>0</v>
          </cell>
          <cell r="BC65">
            <v>458444.10999999981</v>
          </cell>
          <cell r="BE65">
            <v>5102.5</v>
          </cell>
          <cell r="BF65">
            <v>0</v>
          </cell>
          <cell r="BG65">
            <v>7943.18</v>
          </cell>
          <cell r="BH65">
            <v>0</v>
          </cell>
          <cell r="BI65">
            <v>7943.18</v>
          </cell>
          <cell r="BJ65">
            <v>0</v>
          </cell>
          <cell r="BK65">
            <v>0</v>
          </cell>
          <cell r="BL65">
            <v>0</v>
          </cell>
          <cell r="BM65">
            <v>6138.46</v>
          </cell>
          <cell r="BN65">
            <v>0</v>
          </cell>
          <cell r="BO65">
            <v>6138.46</v>
          </cell>
          <cell r="BP65">
            <v>14081.64</v>
          </cell>
          <cell r="BR65">
            <v>0</v>
          </cell>
          <cell r="BS65">
            <v>0</v>
          </cell>
          <cell r="BT65">
            <v>0</v>
          </cell>
          <cell r="BU65">
            <v>-3461.64</v>
          </cell>
          <cell r="BV65">
            <v>13415.85</v>
          </cell>
          <cell r="BX65">
            <v>449464.97</v>
          </cell>
          <cell r="BY65">
            <v>463546.61</v>
          </cell>
          <cell r="BZ65">
            <v>458444.10999999981</v>
          </cell>
          <cell r="CB65">
            <v>5102.5000000001746</v>
          </cell>
          <cell r="CF65">
            <v>138022.26999999984</v>
          </cell>
          <cell r="CG65">
            <v>131368.29999999993</v>
          </cell>
          <cell r="CH65">
            <v>21005.859999999997</v>
          </cell>
          <cell r="CI65">
            <v>12026.719999999998</v>
          </cell>
          <cell r="CJ65">
            <v>138020.02419354807</v>
          </cell>
          <cell r="CK65">
            <v>442811</v>
          </cell>
          <cell r="CL65">
            <v>0</v>
          </cell>
          <cell r="CM65">
            <v>0</v>
          </cell>
          <cell r="CN65">
            <v>0</v>
          </cell>
          <cell r="CP65">
            <v>443637.88</v>
          </cell>
          <cell r="CQ65">
            <v>0</v>
          </cell>
          <cell r="CS65">
            <v>0</v>
          </cell>
          <cell r="CT65">
            <v>3230</v>
          </cell>
          <cell r="CU65">
            <v>33173.83</v>
          </cell>
          <cell r="DA65">
            <v>4056.88</v>
          </cell>
          <cell r="DB65">
            <v>443637.88</v>
          </cell>
          <cell r="DC65">
            <v>0</v>
          </cell>
          <cell r="DD65">
            <v>12833.34</v>
          </cell>
          <cell r="DE65">
            <v>0</v>
          </cell>
          <cell r="DF65">
            <v>18795</v>
          </cell>
          <cell r="DG65">
            <v>33173.83</v>
          </cell>
          <cell r="DH65">
            <v>0</v>
          </cell>
          <cell r="DI65">
            <v>0</v>
          </cell>
          <cell r="DJ65">
            <v>14167.71</v>
          </cell>
          <cell r="DK65">
            <v>14167.71</v>
          </cell>
          <cell r="DL65">
            <v>0</v>
          </cell>
          <cell r="DM65">
            <v>12884.82</v>
          </cell>
          <cell r="DN65">
            <v>0</v>
          </cell>
          <cell r="DO65">
            <v>2609</v>
          </cell>
          <cell r="DP65">
            <v>3461.64</v>
          </cell>
          <cell r="DQ65">
            <v>5867.44</v>
          </cell>
          <cell r="DR65">
            <v>0</v>
          </cell>
          <cell r="DS65">
            <v>0</v>
          </cell>
          <cell r="DT65">
            <v>0</v>
          </cell>
          <cell r="DU65">
            <v>0</v>
          </cell>
          <cell r="DV65">
            <v>0</v>
          </cell>
          <cell r="DW65">
            <v>0</v>
          </cell>
          <cell r="DX65">
            <v>3230</v>
          </cell>
          <cell r="DY65">
            <v>33173.83</v>
          </cell>
          <cell r="DZ65">
            <v>327</v>
          </cell>
          <cell r="EA65" t="str">
            <v>EE327</v>
          </cell>
          <cell r="EC65">
            <v>9352918</v>
          </cell>
          <cell r="ED65">
            <v>935</v>
          </cell>
          <cell r="EE65">
            <v>2918</v>
          </cell>
          <cell r="EF65" t="str">
            <v>EE327</v>
          </cell>
          <cell r="EG65" t="str">
            <v>Stratford St Mary Primary School</v>
          </cell>
          <cell r="EH65" t="str">
            <v>Not under a federation</v>
          </cell>
          <cell r="EI65" t="str">
            <v/>
          </cell>
          <cell r="EJ65" t="str">
            <v>Not applicable</v>
          </cell>
          <cell r="EK65" t="str">
            <v>Local authority maintained schools</v>
          </cell>
          <cell r="EL65" t="str">
            <v>Mrs Karen Bilner</v>
          </cell>
          <cell r="EM65" t="str">
            <v>office@stratfordstmary.suffolk.sch.uk</v>
          </cell>
          <cell r="EN65" t="str">
            <v>01206323236</v>
          </cell>
          <cell r="EO65">
            <v>20212022</v>
          </cell>
          <cell r="EP65" t="str">
            <v>LEAS</v>
          </cell>
          <cell r="EQ65" t="str">
            <v>Y</v>
          </cell>
          <cell r="EX65" t="str">
            <v>94</v>
          </cell>
          <cell r="EY65">
            <v>138022.26999999984</v>
          </cell>
          <cell r="FA65">
            <v>21005.859999999997</v>
          </cell>
          <cell r="FB65">
            <v>443637.88</v>
          </cell>
          <cell r="FC65">
            <v>0</v>
          </cell>
          <cell r="FD65">
            <v>12833.34</v>
          </cell>
          <cell r="FE65">
            <v>0</v>
          </cell>
          <cell r="FF65">
            <v>18795</v>
          </cell>
          <cell r="FG65">
            <v>0</v>
          </cell>
          <cell r="FH65">
            <v>0</v>
          </cell>
          <cell r="FI65">
            <v>475266.22000000003</v>
          </cell>
          <cell r="FJ65">
            <v>0</v>
          </cell>
          <cell r="FK65">
            <v>14167.71</v>
          </cell>
          <cell r="FL65">
            <v>12884.82</v>
          </cell>
          <cell r="FM65">
            <v>0</v>
          </cell>
          <cell r="FN65">
            <v>2609</v>
          </cell>
          <cell r="FO65">
            <v>3461.64</v>
          </cell>
          <cell r="FP65">
            <v>5867.44</v>
          </cell>
          <cell r="FQ65">
            <v>0</v>
          </cell>
          <cell r="FR65">
            <v>0</v>
          </cell>
          <cell r="FS65">
            <v>0</v>
          </cell>
          <cell r="FT65">
            <v>0</v>
          </cell>
          <cell r="FU65">
            <v>0</v>
          </cell>
          <cell r="FV65">
            <v>0</v>
          </cell>
          <cell r="FW65">
            <v>3230</v>
          </cell>
          <cell r="FX65">
            <v>33173.83</v>
          </cell>
          <cell r="FY65">
            <v>75394.44</v>
          </cell>
          <cell r="FZ65">
            <v>282291.09000000003</v>
          </cell>
          <cell r="GA65">
            <v>11574.02</v>
          </cell>
          <cell r="GB65">
            <v>83934.52</v>
          </cell>
          <cell r="GC65">
            <v>0</v>
          </cell>
          <cell r="GD65">
            <v>22684.87</v>
          </cell>
          <cell r="GE65">
            <v>0</v>
          </cell>
          <cell r="GF65">
            <v>1010.42</v>
          </cell>
          <cell r="GG65">
            <v>2002.78</v>
          </cell>
          <cell r="GH65">
            <v>2592.4</v>
          </cell>
          <cell r="GI65">
            <v>1601.75</v>
          </cell>
          <cell r="GJ65">
            <v>433.25</v>
          </cell>
          <cell r="GK65">
            <v>8618.9699999999993</v>
          </cell>
          <cell r="GL65">
            <v>1922.2</v>
          </cell>
          <cell r="GM65">
            <v>11788.32</v>
          </cell>
          <cell r="GN65">
            <v>1350.54</v>
          </cell>
          <cell r="GO65">
            <v>7942.79</v>
          </cell>
          <cell r="GP65">
            <v>10229.5</v>
          </cell>
          <cell r="GQ65">
            <v>4202.6499999999996</v>
          </cell>
          <cell r="GR65">
            <v>13415.85</v>
          </cell>
          <cell r="GS65">
            <v>3335</v>
          </cell>
          <cell r="GT65">
            <v>0</v>
          </cell>
          <cell r="GU65">
            <v>6782.54</v>
          </cell>
          <cell r="GV65">
            <v>1843</v>
          </cell>
          <cell r="GW65">
            <v>14897.61</v>
          </cell>
          <cell r="GX65">
            <v>29661.96</v>
          </cell>
          <cell r="GY65">
            <v>3135</v>
          </cell>
          <cell r="GZ65">
            <v>16955.89</v>
          </cell>
          <cell r="HA65">
            <v>13107.71</v>
          </cell>
          <cell r="HB65">
            <v>0</v>
          </cell>
          <cell r="HC65">
            <v>0</v>
          </cell>
          <cell r="HD65">
            <v>0</v>
          </cell>
          <cell r="HE65">
            <v>0</v>
          </cell>
          <cell r="HF65">
            <v>0</v>
          </cell>
          <cell r="HG65">
            <v>557314.63</v>
          </cell>
          <cell r="HI65">
            <v>-6653.9699999999721</v>
          </cell>
          <cell r="HM65">
            <v>138022.26999999984</v>
          </cell>
          <cell r="HN65">
            <v>131368.29999999993</v>
          </cell>
          <cell r="HO65">
            <v>0</v>
          </cell>
          <cell r="HP65" t="str">
            <v>SURPLUS</v>
          </cell>
          <cell r="HQ65">
            <v>5102.5</v>
          </cell>
          <cell r="HR65">
            <v>0</v>
          </cell>
          <cell r="HV65">
            <v>7943.18</v>
          </cell>
          <cell r="HW65">
            <v>0</v>
          </cell>
          <cell r="HX65">
            <v>6138.46</v>
          </cell>
          <cell r="HY65">
            <v>0</v>
          </cell>
          <cell r="HZ65">
            <v>131368.29999999993</v>
          </cell>
          <cell r="IA65">
            <v>12026.719999999998</v>
          </cell>
        </row>
        <row r="66">
          <cell r="B66" t="str">
            <v>EE331</v>
          </cell>
          <cell r="C66">
            <v>-3398.65</v>
          </cell>
          <cell r="D66">
            <v>0</v>
          </cell>
          <cell r="E66">
            <v>-5000</v>
          </cell>
          <cell r="F66">
            <v>0</v>
          </cell>
          <cell r="G66">
            <v>-14760</v>
          </cell>
          <cell r="H66">
            <v>-31430.14</v>
          </cell>
          <cell r="I66">
            <v>-524.87</v>
          </cell>
          <cell r="J66">
            <v>-18961.12</v>
          </cell>
          <cell r="K66">
            <v>-3184.62</v>
          </cell>
          <cell r="L66">
            <v>0</v>
          </cell>
          <cell r="M66">
            <v>0</v>
          </cell>
          <cell r="N66">
            <v>-2081</v>
          </cell>
          <cell r="O66">
            <v>-5350.65</v>
          </cell>
          <cell r="P66">
            <v>0</v>
          </cell>
          <cell r="Q66">
            <v>0</v>
          </cell>
          <cell r="R66">
            <v>0</v>
          </cell>
          <cell r="S66">
            <v>0</v>
          </cell>
          <cell r="T66">
            <v>292265.19</v>
          </cell>
          <cell r="U66">
            <v>0</v>
          </cell>
          <cell r="V66">
            <v>58379.55</v>
          </cell>
          <cell r="W66">
            <v>14170.96</v>
          </cell>
          <cell r="X66">
            <v>25459.08</v>
          </cell>
          <cell r="Y66">
            <v>0</v>
          </cell>
          <cell r="Z66">
            <v>11565.24</v>
          </cell>
          <cell r="AA66">
            <v>1964.51</v>
          </cell>
          <cell r="AB66">
            <v>8000.2</v>
          </cell>
          <cell r="AC66">
            <v>0</v>
          </cell>
          <cell r="AD66">
            <v>0</v>
          </cell>
          <cell r="AE66">
            <v>7090.16</v>
          </cell>
          <cell r="AF66">
            <v>5508.17</v>
          </cell>
          <cell r="AG66">
            <v>757.11</v>
          </cell>
          <cell r="AH66">
            <v>359.68</v>
          </cell>
          <cell r="AI66">
            <v>9215.7199999999993</v>
          </cell>
          <cell r="AJ66">
            <v>5863.25</v>
          </cell>
          <cell r="AK66">
            <v>993.53</v>
          </cell>
          <cell r="AL66">
            <v>19514.28</v>
          </cell>
          <cell r="AM66">
            <v>5266.46</v>
          </cell>
          <cell r="AN66">
            <v>250</v>
          </cell>
          <cell r="AO66">
            <v>4001.27</v>
          </cell>
          <cell r="AP66">
            <v>1615</v>
          </cell>
          <cell r="AQ66">
            <v>6847.86</v>
          </cell>
          <cell r="AR66">
            <v>21152.47</v>
          </cell>
          <cell r="AS66">
            <v>560</v>
          </cell>
          <cell r="AT66">
            <v>9680.2000000000007</v>
          </cell>
          <cell r="AU66">
            <v>12903.38</v>
          </cell>
          <cell r="AV66">
            <v>0</v>
          </cell>
          <cell r="AW66">
            <v>329.61</v>
          </cell>
          <cell r="AX66">
            <v>0</v>
          </cell>
          <cell r="AY66">
            <v>0</v>
          </cell>
          <cell r="AZ66">
            <v>-252.4</v>
          </cell>
          <cell r="BA66">
            <v>1660.42</v>
          </cell>
          <cell r="BC66">
            <v>449468.59999999986</v>
          </cell>
          <cell r="BE66">
            <v>5046.25</v>
          </cell>
          <cell r="BF66">
            <v>0</v>
          </cell>
          <cell r="BG66">
            <v>0</v>
          </cell>
          <cell r="BH66">
            <v>0</v>
          </cell>
          <cell r="BI66">
            <v>0</v>
          </cell>
          <cell r="BJ66">
            <v>14085</v>
          </cell>
          <cell r="BK66">
            <v>0</v>
          </cell>
          <cell r="BL66">
            <v>14085</v>
          </cell>
          <cell r="BM66">
            <v>0</v>
          </cell>
          <cell r="BN66">
            <v>0</v>
          </cell>
          <cell r="BO66">
            <v>0</v>
          </cell>
          <cell r="BP66">
            <v>14085</v>
          </cell>
          <cell r="BR66">
            <v>1408.02</v>
          </cell>
          <cell r="BT66">
            <v>1408.02</v>
          </cell>
          <cell r="BU66">
            <v>-2081</v>
          </cell>
          <cell r="BV66">
            <v>20922.3</v>
          </cell>
          <cell r="BX66">
            <v>440429.84999999992</v>
          </cell>
          <cell r="BY66">
            <v>454514.84999999992</v>
          </cell>
          <cell r="BZ66">
            <v>449468.59999999986</v>
          </cell>
          <cell r="CB66">
            <v>5046.2500000000582</v>
          </cell>
          <cell r="CF66">
            <v>100676.74000000017</v>
          </cell>
          <cell r="CG66">
            <v>84019.890000000247</v>
          </cell>
          <cell r="CH66">
            <v>9630.74</v>
          </cell>
          <cell r="CI66">
            <v>591.98999999999978</v>
          </cell>
          <cell r="CJ66">
            <v>100677.16784105013</v>
          </cell>
          <cell r="CK66">
            <v>423773</v>
          </cell>
          <cell r="CL66">
            <v>0</v>
          </cell>
          <cell r="CM66">
            <v>0</v>
          </cell>
          <cell r="CN66">
            <v>0</v>
          </cell>
          <cell r="CP66">
            <v>424371.65</v>
          </cell>
          <cell r="CQ66">
            <v>3528.81</v>
          </cell>
          <cell r="CS66">
            <v>0</v>
          </cell>
          <cell r="CT66">
            <v>2800</v>
          </cell>
          <cell r="CU66">
            <v>27901.33</v>
          </cell>
          <cell r="DA66">
            <v>3398.65</v>
          </cell>
          <cell r="DB66">
            <v>424371.65</v>
          </cell>
          <cell r="DC66">
            <v>0</v>
          </cell>
          <cell r="DD66">
            <v>5000</v>
          </cell>
          <cell r="DE66">
            <v>0</v>
          </cell>
          <cell r="DF66">
            <v>14760</v>
          </cell>
          <cell r="DG66">
            <v>31430.14</v>
          </cell>
          <cell r="DH66">
            <v>3528.81</v>
          </cell>
          <cell r="DI66">
            <v>524.87</v>
          </cell>
          <cell r="DJ66">
            <v>18961.12</v>
          </cell>
          <cell r="DK66">
            <v>18961.12</v>
          </cell>
          <cell r="DL66">
            <v>0</v>
          </cell>
          <cell r="DM66">
            <v>3184.62</v>
          </cell>
          <cell r="DN66">
            <v>0</v>
          </cell>
          <cell r="DO66">
            <v>0</v>
          </cell>
          <cell r="DP66">
            <v>2081</v>
          </cell>
          <cell r="DQ66">
            <v>5350.65</v>
          </cell>
          <cell r="DR66">
            <v>0</v>
          </cell>
          <cell r="DS66">
            <v>0</v>
          </cell>
          <cell r="DT66">
            <v>0</v>
          </cell>
          <cell r="DU66">
            <v>0</v>
          </cell>
          <cell r="DV66">
            <v>0</v>
          </cell>
          <cell r="DW66">
            <v>0</v>
          </cell>
          <cell r="DX66">
            <v>2800</v>
          </cell>
          <cell r="DY66">
            <v>27901.33</v>
          </cell>
          <cell r="DZ66">
            <v>331</v>
          </cell>
          <cell r="EA66" t="str">
            <v>EE331</v>
          </cell>
          <cell r="EC66">
            <v>9353104</v>
          </cell>
          <cell r="ED66">
            <v>935</v>
          </cell>
          <cell r="EE66">
            <v>3104</v>
          </cell>
          <cell r="EF66" t="str">
            <v>EE331</v>
          </cell>
          <cell r="EG66" t="str">
            <v>Tattingstone Church of England Voluntary Controlled Primary School</v>
          </cell>
          <cell r="EH66" t="str">
            <v>Not under a federation</v>
          </cell>
          <cell r="EI66" t="str">
            <v/>
          </cell>
          <cell r="EJ66" t="str">
            <v>Diocese of St Edmundsbury and Ipswich</v>
          </cell>
          <cell r="EK66" t="str">
            <v>Local authority maintained schools</v>
          </cell>
          <cell r="EL66" t="str">
            <v>Mrs Beverley Derrett</v>
          </cell>
          <cell r="EM66" t="str">
            <v>admin@tattingstone.suffolk.sch.uk</v>
          </cell>
          <cell r="EN66" t="str">
            <v>01473328488</v>
          </cell>
          <cell r="EO66">
            <v>20212022</v>
          </cell>
          <cell r="EP66" t="str">
            <v>LEAS</v>
          </cell>
          <cell r="EQ66" t="str">
            <v>Y</v>
          </cell>
          <cell r="EX66" t="str">
            <v>83</v>
          </cell>
          <cell r="EY66">
            <v>100676.74000000017</v>
          </cell>
          <cell r="FA66">
            <v>9630.74</v>
          </cell>
          <cell r="FB66">
            <v>424371.65</v>
          </cell>
          <cell r="FC66">
            <v>0</v>
          </cell>
          <cell r="FD66">
            <v>5000</v>
          </cell>
          <cell r="FE66">
            <v>0</v>
          </cell>
          <cell r="FF66">
            <v>14760</v>
          </cell>
          <cell r="FG66">
            <v>3528.81</v>
          </cell>
          <cell r="FH66">
            <v>524.87</v>
          </cell>
          <cell r="FI66">
            <v>448185.33</v>
          </cell>
          <cell r="FJ66">
            <v>0</v>
          </cell>
          <cell r="FK66">
            <v>18961.12</v>
          </cell>
          <cell r="FL66">
            <v>3184.62</v>
          </cell>
          <cell r="FM66">
            <v>0</v>
          </cell>
          <cell r="FN66">
            <v>0</v>
          </cell>
          <cell r="FO66">
            <v>2081</v>
          </cell>
          <cell r="FP66">
            <v>5350.65</v>
          </cell>
          <cell r="FQ66">
            <v>0</v>
          </cell>
          <cell r="FR66">
            <v>0</v>
          </cell>
          <cell r="FS66">
            <v>0</v>
          </cell>
          <cell r="FT66">
            <v>0</v>
          </cell>
          <cell r="FU66">
            <v>0</v>
          </cell>
          <cell r="FV66">
            <v>0</v>
          </cell>
          <cell r="FW66">
            <v>2800</v>
          </cell>
          <cell r="FX66">
            <v>27901.33</v>
          </cell>
          <cell r="FY66">
            <v>60278.720000000001</v>
          </cell>
          <cell r="FZ66">
            <v>292265.19</v>
          </cell>
          <cell r="GA66">
            <v>0</v>
          </cell>
          <cell r="GB66">
            <v>58379.55</v>
          </cell>
          <cell r="GC66">
            <v>14170.96</v>
          </cell>
          <cell r="GD66">
            <v>25459.08</v>
          </cell>
          <cell r="GE66">
            <v>0</v>
          </cell>
          <cell r="GF66">
            <v>11565.24</v>
          </cell>
          <cell r="GG66">
            <v>1964.51</v>
          </cell>
          <cell r="GH66">
            <v>8000.2</v>
          </cell>
          <cell r="GI66">
            <v>0</v>
          </cell>
          <cell r="GJ66">
            <v>0</v>
          </cell>
          <cell r="GK66">
            <v>7090.16</v>
          </cell>
          <cell r="GL66">
            <v>5508.17</v>
          </cell>
          <cell r="GM66">
            <v>757.11</v>
          </cell>
          <cell r="GN66">
            <v>359.68</v>
          </cell>
          <cell r="GO66">
            <v>9215.7199999999993</v>
          </cell>
          <cell r="GP66">
            <v>5863.25</v>
          </cell>
          <cell r="GQ66">
            <v>993.53</v>
          </cell>
          <cell r="GR66">
            <v>21172.3</v>
          </cell>
          <cell r="GS66">
            <v>5266.46</v>
          </cell>
          <cell r="GT66">
            <v>0</v>
          </cell>
          <cell r="GU66">
            <v>4001.27</v>
          </cell>
          <cell r="GV66">
            <v>1615</v>
          </cell>
          <cell r="GW66">
            <v>6847.86</v>
          </cell>
          <cell r="GX66">
            <v>21152.47</v>
          </cell>
          <cell r="GY66">
            <v>560</v>
          </cell>
          <cell r="GZ66">
            <v>9680.2000000000007</v>
          </cell>
          <cell r="HA66">
            <v>12903.38</v>
          </cell>
          <cell r="HB66">
            <v>0</v>
          </cell>
          <cell r="HC66">
            <v>0</v>
          </cell>
          <cell r="HD66">
            <v>329.61</v>
          </cell>
          <cell r="HE66">
            <v>0</v>
          </cell>
          <cell r="HF66">
            <v>0</v>
          </cell>
          <cell r="HG66">
            <v>525120.89999999991</v>
          </cell>
          <cell r="HI66">
            <v>-16656.84999999986</v>
          </cell>
          <cell r="HM66">
            <v>100676.74000000017</v>
          </cell>
          <cell r="HN66">
            <v>84019.890000000247</v>
          </cell>
          <cell r="HO66">
            <v>0</v>
          </cell>
          <cell r="HP66" t="str">
            <v>SURPLUS</v>
          </cell>
          <cell r="HQ66">
            <v>5046.25</v>
          </cell>
          <cell r="HR66">
            <v>0</v>
          </cell>
          <cell r="HV66">
            <v>0</v>
          </cell>
          <cell r="HW66">
            <v>14085</v>
          </cell>
          <cell r="HX66">
            <v>0</v>
          </cell>
          <cell r="HZ66">
            <v>84019.890000000247</v>
          </cell>
          <cell r="IA66">
            <v>591.98999999999978</v>
          </cell>
        </row>
        <row r="67">
          <cell r="B67" t="str">
            <v>EE332</v>
          </cell>
          <cell r="C67">
            <v>-12905.6</v>
          </cell>
          <cell r="D67">
            <v>0</v>
          </cell>
          <cell r="E67">
            <v>-157635.67000000001</v>
          </cell>
          <cell r="F67">
            <v>0</v>
          </cell>
          <cell r="G67">
            <v>-40165</v>
          </cell>
          <cell r="H67">
            <v>-39608.17</v>
          </cell>
          <cell r="I67">
            <v>-17498</v>
          </cell>
          <cell r="J67">
            <v>-2339.84</v>
          </cell>
          <cell r="K67">
            <v>-10150.43</v>
          </cell>
          <cell r="L67">
            <v>-14526</v>
          </cell>
          <cell r="M67">
            <v>-9651.6</v>
          </cell>
          <cell r="N67">
            <v>-1433.86</v>
          </cell>
          <cell r="O67">
            <v>0</v>
          </cell>
          <cell r="P67">
            <v>0</v>
          </cell>
          <cell r="Q67">
            <v>0</v>
          </cell>
          <cell r="R67">
            <v>0</v>
          </cell>
          <cell r="S67">
            <v>0</v>
          </cell>
          <cell r="T67">
            <v>461107.67</v>
          </cell>
          <cell r="U67">
            <v>4108.9399999999996</v>
          </cell>
          <cell r="V67">
            <v>268440.12</v>
          </cell>
          <cell r="W67">
            <v>27792.67</v>
          </cell>
          <cell r="X67">
            <v>81081.17</v>
          </cell>
          <cell r="Y67">
            <v>0</v>
          </cell>
          <cell r="Z67">
            <v>30637.95</v>
          </cell>
          <cell r="AA67">
            <v>5689.8</v>
          </cell>
          <cell r="AB67">
            <v>2868.47</v>
          </cell>
          <cell r="AC67">
            <v>7610.5</v>
          </cell>
          <cell r="AD67">
            <v>3916.2</v>
          </cell>
          <cell r="AE67">
            <v>19663.400000000001</v>
          </cell>
          <cell r="AF67">
            <v>5184.6400000000003</v>
          </cell>
          <cell r="AG67">
            <v>0</v>
          </cell>
          <cell r="AH67">
            <v>1507.15</v>
          </cell>
          <cell r="AI67">
            <v>17116.759999999998</v>
          </cell>
          <cell r="AJ67">
            <v>21207.5</v>
          </cell>
          <cell r="AK67">
            <v>7951.56</v>
          </cell>
          <cell r="AL67">
            <v>34342.050000000003</v>
          </cell>
          <cell r="AM67">
            <v>2921.15</v>
          </cell>
          <cell r="AN67">
            <v>35.15</v>
          </cell>
          <cell r="AO67">
            <v>10963.83</v>
          </cell>
          <cell r="AP67">
            <v>3800</v>
          </cell>
          <cell r="AQ67">
            <v>60</v>
          </cell>
          <cell r="AR67">
            <v>47418.65</v>
          </cell>
          <cell r="AS67">
            <v>26017.48</v>
          </cell>
          <cell r="AT67">
            <v>19196.7</v>
          </cell>
          <cell r="AU67">
            <v>22311.46</v>
          </cell>
          <cell r="AV67">
            <v>0</v>
          </cell>
          <cell r="AW67">
            <v>13911.66</v>
          </cell>
          <cell r="AX67">
            <v>0</v>
          </cell>
          <cell r="AY67">
            <v>0</v>
          </cell>
          <cell r="AZ67">
            <v>-11324.94</v>
          </cell>
          <cell r="BA67">
            <v>6292.93</v>
          </cell>
          <cell r="BC67">
            <v>839594.75999999978</v>
          </cell>
          <cell r="BE67">
            <v>6295</v>
          </cell>
          <cell r="BF67">
            <v>0</v>
          </cell>
          <cell r="BG67">
            <v>4659.1000000000004</v>
          </cell>
          <cell r="BH67">
            <v>0</v>
          </cell>
          <cell r="BI67">
            <v>4659.1000000000004</v>
          </cell>
          <cell r="BJ67">
            <v>3314.21</v>
          </cell>
          <cell r="BK67">
            <v>0</v>
          </cell>
          <cell r="BL67">
            <v>3314.21</v>
          </cell>
          <cell r="BM67">
            <v>2000</v>
          </cell>
          <cell r="BN67">
            <v>0</v>
          </cell>
          <cell r="BO67">
            <v>2000</v>
          </cell>
          <cell r="BP67">
            <v>9973.3100000000013</v>
          </cell>
          <cell r="BR67">
            <v>-5032.01</v>
          </cell>
          <cell r="BS67">
            <v>-5032.01</v>
          </cell>
          <cell r="BU67">
            <v>-6465.87</v>
          </cell>
          <cell r="BV67">
            <v>34342.050000000003</v>
          </cell>
          <cell r="BX67">
            <v>835916.45000000019</v>
          </cell>
          <cell r="BY67">
            <v>845889.76000000024</v>
          </cell>
          <cell r="BZ67">
            <v>839594.75999999978</v>
          </cell>
          <cell r="CB67">
            <v>6295.0000000004657</v>
          </cell>
          <cell r="CF67">
            <v>139525.24</v>
          </cell>
          <cell r="CG67">
            <v>151339.79000000027</v>
          </cell>
          <cell r="CH67">
            <v>5571.93</v>
          </cell>
          <cell r="CI67">
            <v>1893.619999999999</v>
          </cell>
          <cell r="CJ67">
            <v>139523.9732711009</v>
          </cell>
          <cell r="CK67">
            <v>847731</v>
          </cell>
          <cell r="CL67">
            <v>0</v>
          </cell>
          <cell r="CM67">
            <v>0</v>
          </cell>
          <cell r="CN67">
            <v>0</v>
          </cell>
          <cell r="CP67">
            <v>853796.6</v>
          </cell>
          <cell r="CQ67">
            <v>0</v>
          </cell>
          <cell r="CS67">
            <v>0</v>
          </cell>
          <cell r="CT67">
            <v>6630</v>
          </cell>
          <cell r="CU67">
            <v>39818.17</v>
          </cell>
          <cell r="DA67">
            <v>12905.6</v>
          </cell>
          <cell r="DB67">
            <v>853796.6</v>
          </cell>
          <cell r="DC67">
            <v>0</v>
          </cell>
          <cell r="DD67">
            <v>157635.67000000001</v>
          </cell>
          <cell r="DE67">
            <v>0</v>
          </cell>
          <cell r="DF67">
            <v>40165</v>
          </cell>
          <cell r="DG67">
            <v>39608.17</v>
          </cell>
          <cell r="DH67">
            <v>0</v>
          </cell>
          <cell r="DI67">
            <v>17498</v>
          </cell>
          <cell r="DJ67">
            <v>2339.84</v>
          </cell>
          <cell r="DK67">
            <v>4.84</v>
          </cell>
          <cell r="DL67">
            <v>2335</v>
          </cell>
          <cell r="DM67">
            <v>10150.43</v>
          </cell>
          <cell r="DN67">
            <v>14526</v>
          </cell>
          <cell r="DO67">
            <v>9651.6</v>
          </cell>
          <cell r="DP67">
            <v>6465.87</v>
          </cell>
          <cell r="DQ67">
            <v>0</v>
          </cell>
          <cell r="DR67">
            <v>0</v>
          </cell>
          <cell r="DS67">
            <v>0</v>
          </cell>
          <cell r="DT67">
            <v>0</v>
          </cell>
          <cell r="DU67">
            <v>0</v>
          </cell>
          <cell r="DV67">
            <v>0</v>
          </cell>
          <cell r="DW67">
            <v>0</v>
          </cell>
          <cell r="DX67">
            <v>6630</v>
          </cell>
          <cell r="DY67">
            <v>39818.17</v>
          </cell>
          <cell r="DZ67">
            <v>332</v>
          </cell>
          <cell r="EA67" t="str">
            <v>EE332</v>
          </cell>
          <cell r="EC67">
            <v>9352118</v>
          </cell>
          <cell r="ED67">
            <v>935</v>
          </cell>
          <cell r="EE67">
            <v>2118</v>
          </cell>
          <cell r="EF67" t="str">
            <v>EE332</v>
          </cell>
          <cell r="EG67" t="str">
            <v>Trimley St Martin Primary School</v>
          </cell>
          <cell r="EH67" t="str">
            <v>Not under a federation</v>
          </cell>
          <cell r="EI67" t="str">
            <v/>
          </cell>
          <cell r="EJ67" t="str">
            <v>Not applicable</v>
          </cell>
          <cell r="EK67" t="str">
            <v>Local authority maintained schools</v>
          </cell>
          <cell r="EL67" t="str">
            <v>Mrs Samatha Ross</v>
          </cell>
          <cell r="EM67" t="str">
            <v>ad.trimleystmartin.p@talk21.com</v>
          </cell>
          <cell r="EN67" t="str">
            <v>01394448313</v>
          </cell>
          <cell r="EO67">
            <v>20212022</v>
          </cell>
          <cell r="EP67" t="str">
            <v>LEAS</v>
          </cell>
          <cell r="EQ67" t="str">
            <v>Y</v>
          </cell>
          <cell r="EX67" t="str">
            <v>197</v>
          </cell>
          <cell r="EY67">
            <v>139525.24</v>
          </cell>
          <cell r="FA67">
            <v>5571.93</v>
          </cell>
          <cell r="FB67">
            <v>853796.6</v>
          </cell>
          <cell r="FC67">
            <v>0</v>
          </cell>
          <cell r="FD67">
            <v>157635.67000000001</v>
          </cell>
          <cell r="FE67">
            <v>0</v>
          </cell>
          <cell r="FF67">
            <v>40165</v>
          </cell>
          <cell r="FG67">
            <v>0</v>
          </cell>
          <cell r="FH67">
            <v>17498</v>
          </cell>
          <cell r="FI67">
            <v>1069095.27</v>
          </cell>
          <cell r="FJ67">
            <v>2335</v>
          </cell>
          <cell r="FK67">
            <v>4.84</v>
          </cell>
          <cell r="FL67">
            <v>10150.43</v>
          </cell>
          <cell r="FM67">
            <v>14526</v>
          </cell>
          <cell r="FN67">
            <v>9651.6</v>
          </cell>
          <cell r="FO67">
            <v>6465.87</v>
          </cell>
          <cell r="FP67">
            <v>0</v>
          </cell>
          <cell r="FQ67">
            <v>0</v>
          </cell>
          <cell r="FR67">
            <v>0</v>
          </cell>
          <cell r="FS67">
            <v>0</v>
          </cell>
          <cell r="FT67">
            <v>0</v>
          </cell>
          <cell r="FU67">
            <v>0</v>
          </cell>
          <cell r="FV67">
            <v>0</v>
          </cell>
          <cell r="FW67">
            <v>6630</v>
          </cell>
          <cell r="FX67">
            <v>39818.17</v>
          </cell>
          <cell r="FY67">
            <v>89581.91</v>
          </cell>
          <cell r="FZ67">
            <v>461107.67</v>
          </cell>
          <cell r="GA67">
            <v>4108.9399999999996</v>
          </cell>
          <cell r="GB67">
            <v>268440.12</v>
          </cell>
          <cell r="GC67">
            <v>27792.67</v>
          </cell>
          <cell r="GD67">
            <v>81081.17</v>
          </cell>
          <cell r="GE67">
            <v>0</v>
          </cell>
          <cell r="GF67">
            <v>30637.95</v>
          </cell>
          <cell r="GG67">
            <v>5689.8</v>
          </cell>
          <cell r="GH67">
            <v>2868.47</v>
          </cell>
          <cell r="GI67">
            <v>7610.5</v>
          </cell>
          <cell r="GJ67">
            <v>3916.2</v>
          </cell>
          <cell r="GK67">
            <v>19663.400000000001</v>
          </cell>
          <cell r="GL67">
            <v>5184.6400000000003</v>
          </cell>
          <cell r="GM67">
            <v>0</v>
          </cell>
          <cell r="GN67">
            <v>1507.15</v>
          </cell>
          <cell r="GO67">
            <v>17116.759999999998</v>
          </cell>
          <cell r="GP67">
            <v>21207.5</v>
          </cell>
          <cell r="GQ67">
            <v>7951.56</v>
          </cell>
          <cell r="GR67">
            <v>34342.050000000003</v>
          </cell>
          <cell r="GS67">
            <v>2956.3</v>
          </cell>
          <cell r="GT67">
            <v>0</v>
          </cell>
          <cell r="GU67">
            <v>10963.83</v>
          </cell>
          <cell r="GV67">
            <v>3800</v>
          </cell>
          <cell r="GW67">
            <v>60</v>
          </cell>
          <cell r="GX67">
            <v>47418.65</v>
          </cell>
          <cell r="GY67">
            <v>26017.48</v>
          </cell>
          <cell r="GZ67">
            <v>19196.7</v>
          </cell>
          <cell r="HA67">
            <v>22311.46</v>
          </cell>
          <cell r="HB67">
            <v>0</v>
          </cell>
          <cell r="HC67">
            <v>0</v>
          </cell>
          <cell r="HD67">
            <v>13911.66</v>
          </cell>
          <cell r="HE67">
            <v>0</v>
          </cell>
          <cell r="HF67">
            <v>0</v>
          </cell>
          <cell r="HG67">
            <v>1146862.6299999999</v>
          </cell>
          <cell r="HI67">
            <v>11814.550000000047</v>
          </cell>
          <cell r="HM67">
            <v>139525.24</v>
          </cell>
          <cell r="HN67">
            <v>151339.79000000027</v>
          </cell>
          <cell r="HO67">
            <v>-2.3283064365386963E-10</v>
          </cell>
          <cell r="HP67" t="str">
            <v>SURPLUS</v>
          </cell>
          <cell r="HQ67">
            <v>6295</v>
          </cell>
          <cell r="HR67">
            <v>0</v>
          </cell>
          <cell r="HV67">
            <v>4659.1000000000004</v>
          </cell>
          <cell r="HW67">
            <v>3314.21</v>
          </cell>
          <cell r="HX67">
            <v>2000</v>
          </cell>
          <cell r="HY67">
            <v>36734</v>
          </cell>
          <cell r="HZ67">
            <v>114605.79000000027</v>
          </cell>
          <cell r="IA67">
            <v>1893.619999999999</v>
          </cell>
        </row>
        <row r="68">
          <cell r="B68" t="str">
            <v>EE333</v>
          </cell>
          <cell r="C68">
            <v>-16933.759999999998</v>
          </cell>
          <cell r="D68">
            <v>0</v>
          </cell>
          <cell r="E68">
            <v>-36266.67</v>
          </cell>
          <cell r="F68">
            <v>0</v>
          </cell>
          <cell r="G68">
            <v>-87945</v>
          </cell>
          <cell r="H68">
            <v>-67278</v>
          </cell>
          <cell r="I68">
            <v>-26837.5</v>
          </cell>
          <cell r="J68">
            <v>-14004.81</v>
          </cell>
          <cell r="K68">
            <v>-20977.69</v>
          </cell>
          <cell r="L68">
            <v>-1692</v>
          </cell>
          <cell r="M68">
            <v>-2609</v>
          </cell>
          <cell r="N68">
            <v>-22086.75</v>
          </cell>
          <cell r="O68">
            <v>-772</v>
          </cell>
          <cell r="P68">
            <v>0</v>
          </cell>
          <cell r="Q68">
            <v>0</v>
          </cell>
          <cell r="R68">
            <v>0</v>
          </cell>
          <cell r="S68">
            <v>0</v>
          </cell>
          <cell r="T68">
            <v>909110.45</v>
          </cell>
          <cell r="U68">
            <v>20401.34</v>
          </cell>
          <cell r="V68">
            <v>344735.97</v>
          </cell>
          <cell r="W68">
            <v>54581.68</v>
          </cell>
          <cell r="X68">
            <v>75771.14</v>
          </cell>
          <cell r="Y68">
            <v>0</v>
          </cell>
          <cell r="Z68">
            <v>22370.09</v>
          </cell>
          <cell r="AA68">
            <v>7952.23</v>
          </cell>
          <cell r="AB68">
            <v>9427.92</v>
          </cell>
          <cell r="AC68">
            <v>7037.05</v>
          </cell>
          <cell r="AD68">
            <v>0</v>
          </cell>
          <cell r="AE68">
            <v>13071.72</v>
          </cell>
          <cell r="AF68">
            <v>67466.55</v>
          </cell>
          <cell r="AG68">
            <v>4328.2299999999996</v>
          </cell>
          <cell r="AH68">
            <v>-622.21</v>
          </cell>
          <cell r="AI68">
            <v>16891.669999999998</v>
          </cell>
          <cell r="AJ68">
            <v>34560</v>
          </cell>
          <cell r="AK68">
            <v>5913.53</v>
          </cell>
          <cell r="AL68">
            <v>57978.09</v>
          </cell>
          <cell r="AM68">
            <v>18106.310000000001</v>
          </cell>
          <cell r="AN68">
            <v>0</v>
          </cell>
          <cell r="AO68">
            <v>28414.91</v>
          </cell>
          <cell r="AP68">
            <v>7087</v>
          </cell>
          <cell r="AQ68">
            <v>1684.41</v>
          </cell>
          <cell r="AR68">
            <v>77350.429999999993</v>
          </cell>
          <cell r="AS68">
            <v>20763</v>
          </cell>
          <cell r="AT68">
            <v>76395.06</v>
          </cell>
          <cell r="AU68">
            <v>20661.25</v>
          </cell>
          <cell r="AV68">
            <v>0</v>
          </cell>
          <cell r="AW68">
            <v>162917.53</v>
          </cell>
          <cell r="AX68">
            <v>0</v>
          </cell>
          <cell r="AY68">
            <v>0</v>
          </cell>
          <cell r="AZ68">
            <v>0</v>
          </cell>
          <cell r="BA68">
            <v>95</v>
          </cell>
          <cell r="BC68">
            <v>1774730.9200000002</v>
          </cell>
          <cell r="BE68">
            <v>8376.25</v>
          </cell>
          <cell r="BF68">
            <v>0</v>
          </cell>
          <cell r="BG68">
            <v>16060</v>
          </cell>
          <cell r="BH68">
            <v>0</v>
          </cell>
          <cell r="BI68">
            <v>16060</v>
          </cell>
          <cell r="BJ68">
            <v>0</v>
          </cell>
          <cell r="BK68">
            <v>0</v>
          </cell>
          <cell r="BL68">
            <v>0</v>
          </cell>
          <cell r="BM68">
            <v>0</v>
          </cell>
          <cell r="BN68">
            <v>0</v>
          </cell>
          <cell r="BO68">
            <v>0</v>
          </cell>
          <cell r="BP68">
            <v>16060</v>
          </cell>
          <cell r="BR68">
            <v>95</v>
          </cell>
          <cell r="BT68">
            <v>95</v>
          </cell>
          <cell r="BU68">
            <v>-22086.75</v>
          </cell>
          <cell r="BV68">
            <v>58073.09</v>
          </cell>
          <cell r="BX68">
            <v>1767047.1699999997</v>
          </cell>
          <cell r="BY68">
            <v>1783107.1699999997</v>
          </cell>
          <cell r="BZ68">
            <v>1774730.9200000002</v>
          </cell>
          <cell r="CB68">
            <v>8376.2499999995343</v>
          </cell>
          <cell r="CF68">
            <v>421612.16999999946</v>
          </cell>
          <cell r="CG68">
            <v>242504.9999999993</v>
          </cell>
          <cell r="CH68">
            <v>23103.32</v>
          </cell>
          <cell r="CI68">
            <v>15419.57</v>
          </cell>
          <cell r="CJ68">
            <v>421611.37344854698</v>
          </cell>
          <cell r="CK68">
            <v>1587940</v>
          </cell>
          <cell r="CL68">
            <v>0</v>
          </cell>
          <cell r="CM68">
            <v>0</v>
          </cell>
          <cell r="CN68">
            <v>0</v>
          </cell>
          <cell r="CP68">
            <v>1591483.76</v>
          </cell>
          <cell r="CQ68">
            <v>3500</v>
          </cell>
          <cell r="CS68">
            <v>0</v>
          </cell>
          <cell r="CT68">
            <v>12460</v>
          </cell>
          <cell r="CU68">
            <v>64708</v>
          </cell>
          <cell r="DA68">
            <v>16933.759999999998</v>
          </cell>
          <cell r="DB68">
            <v>1591483.76</v>
          </cell>
          <cell r="DC68">
            <v>0</v>
          </cell>
          <cell r="DD68">
            <v>36266.67</v>
          </cell>
          <cell r="DE68">
            <v>0</v>
          </cell>
          <cell r="DF68">
            <v>87945</v>
          </cell>
          <cell r="DG68">
            <v>67278</v>
          </cell>
          <cell r="DH68">
            <v>3500</v>
          </cell>
          <cell r="DI68">
            <v>26837.5</v>
          </cell>
          <cell r="DJ68">
            <v>14004.81</v>
          </cell>
          <cell r="DK68">
            <v>14004.81</v>
          </cell>
          <cell r="DL68">
            <v>0</v>
          </cell>
          <cell r="DM68">
            <v>20977.69</v>
          </cell>
          <cell r="DN68">
            <v>1692</v>
          </cell>
          <cell r="DO68">
            <v>2609</v>
          </cell>
          <cell r="DP68">
            <v>22086.75</v>
          </cell>
          <cell r="DQ68">
            <v>772</v>
          </cell>
          <cell r="DR68">
            <v>0</v>
          </cell>
          <cell r="DS68">
            <v>0</v>
          </cell>
          <cell r="DT68">
            <v>0</v>
          </cell>
          <cell r="DU68">
            <v>0</v>
          </cell>
          <cell r="DV68">
            <v>0</v>
          </cell>
          <cell r="DW68">
            <v>0</v>
          </cell>
          <cell r="DX68">
            <v>12460</v>
          </cell>
          <cell r="DY68">
            <v>64708</v>
          </cell>
          <cell r="DZ68">
            <v>333</v>
          </cell>
          <cell r="EA68" t="str">
            <v>EE333</v>
          </cell>
          <cell r="EC68">
            <v>9352117</v>
          </cell>
          <cell r="ED68">
            <v>935</v>
          </cell>
          <cell r="EE68">
            <v>2117</v>
          </cell>
          <cell r="EF68" t="str">
            <v>EE333</v>
          </cell>
          <cell r="EG68" t="str">
            <v>Trimley St Mary Primary School</v>
          </cell>
          <cell r="EH68" t="str">
            <v>Not under a federation</v>
          </cell>
          <cell r="EI68" t="str">
            <v/>
          </cell>
          <cell r="EJ68" t="str">
            <v>Not applicable</v>
          </cell>
          <cell r="EK68" t="str">
            <v>Local authority maintained schools</v>
          </cell>
          <cell r="EL68" t="str">
            <v>Mrs Christina Ashford</v>
          </cell>
          <cell r="EM68" t="str">
            <v>office@trimley.net</v>
          </cell>
          <cell r="EN68" t="str">
            <v>01394284130</v>
          </cell>
          <cell r="EO68">
            <v>20212022</v>
          </cell>
          <cell r="EP68" t="str">
            <v>LEAS</v>
          </cell>
          <cell r="EQ68" t="str">
            <v>Y</v>
          </cell>
          <cell r="EX68" t="str">
            <v>373</v>
          </cell>
          <cell r="EY68">
            <v>421612.16999999946</v>
          </cell>
          <cell r="FA68">
            <v>23103.32</v>
          </cell>
          <cell r="FB68">
            <v>1591483.76</v>
          </cell>
          <cell r="FC68">
            <v>0</v>
          </cell>
          <cell r="FD68">
            <v>36266.67</v>
          </cell>
          <cell r="FE68">
            <v>0</v>
          </cell>
          <cell r="FF68">
            <v>87945</v>
          </cell>
          <cell r="FG68">
            <v>3500</v>
          </cell>
          <cell r="FH68">
            <v>26837.5</v>
          </cell>
          <cell r="FI68">
            <v>1746032.93</v>
          </cell>
          <cell r="FJ68">
            <v>0</v>
          </cell>
          <cell r="FK68">
            <v>14004.81</v>
          </cell>
          <cell r="FL68">
            <v>20977.69</v>
          </cell>
          <cell r="FM68">
            <v>1692</v>
          </cell>
          <cell r="FN68">
            <v>2609</v>
          </cell>
          <cell r="FO68">
            <v>22086.75</v>
          </cell>
          <cell r="FP68">
            <v>772</v>
          </cell>
          <cell r="FQ68">
            <v>0</v>
          </cell>
          <cell r="FR68">
            <v>0</v>
          </cell>
          <cell r="FS68">
            <v>0</v>
          </cell>
          <cell r="FT68">
            <v>0</v>
          </cell>
          <cell r="FU68">
            <v>0</v>
          </cell>
          <cell r="FV68">
            <v>0</v>
          </cell>
          <cell r="FW68">
            <v>12460</v>
          </cell>
          <cell r="FX68">
            <v>64708</v>
          </cell>
          <cell r="FY68">
            <v>139310.25</v>
          </cell>
          <cell r="FZ68">
            <v>909110.45</v>
          </cell>
          <cell r="GA68">
            <v>20401.34</v>
          </cell>
          <cell r="GB68">
            <v>344735.97</v>
          </cell>
          <cell r="GC68">
            <v>54581.68</v>
          </cell>
          <cell r="GD68">
            <v>75771.14</v>
          </cell>
          <cell r="GE68">
            <v>0</v>
          </cell>
          <cell r="GF68">
            <v>22370.09</v>
          </cell>
          <cell r="GG68">
            <v>7952.23</v>
          </cell>
          <cell r="GH68">
            <v>9427.92</v>
          </cell>
          <cell r="GI68">
            <v>7037.05</v>
          </cell>
          <cell r="GJ68">
            <v>0</v>
          </cell>
          <cell r="GK68">
            <v>13071.72</v>
          </cell>
          <cell r="GL68">
            <v>67466.55</v>
          </cell>
          <cell r="GM68">
            <v>4328.2299999999996</v>
          </cell>
          <cell r="GN68">
            <v>0</v>
          </cell>
          <cell r="GO68">
            <v>16269.46</v>
          </cell>
          <cell r="GP68">
            <v>34560</v>
          </cell>
          <cell r="GQ68">
            <v>5913.53</v>
          </cell>
          <cell r="GR68">
            <v>58073.09</v>
          </cell>
          <cell r="GS68">
            <v>18106.310000000001</v>
          </cell>
          <cell r="GT68">
            <v>0</v>
          </cell>
          <cell r="GU68">
            <v>28414.91</v>
          </cell>
          <cell r="GV68">
            <v>7087</v>
          </cell>
          <cell r="GW68">
            <v>1684.41</v>
          </cell>
          <cell r="GX68">
            <v>77350.429999999993</v>
          </cell>
          <cell r="GY68">
            <v>20763</v>
          </cell>
          <cell r="GZ68">
            <v>76395.06</v>
          </cell>
          <cell r="HA68">
            <v>20661.25</v>
          </cell>
          <cell r="HB68">
            <v>0</v>
          </cell>
          <cell r="HC68">
            <v>0</v>
          </cell>
          <cell r="HD68">
            <v>162917.53</v>
          </cell>
          <cell r="HE68">
            <v>0</v>
          </cell>
          <cell r="HF68">
            <v>0</v>
          </cell>
          <cell r="HG68">
            <v>2064450.3499999996</v>
          </cell>
          <cell r="HI68">
            <v>-179107.16999999969</v>
          </cell>
          <cell r="HM68">
            <v>421612.16999999946</v>
          </cell>
          <cell r="HN68">
            <v>242504.9999999993</v>
          </cell>
          <cell r="HO68">
            <v>4.6566128730773926E-10</v>
          </cell>
          <cell r="HP68" t="str">
            <v>SURPLUS</v>
          </cell>
          <cell r="HQ68">
            <v>8376.25</v>
          </cell>
          <cell r="HR68">
            <v>0</v>
          </cell>
          <cell r="HV68">
            <v>16060</v>
          </cell>
          <cell r="HW68">
            <v>0</v>
          </cell>
          <cell r="HX68">
            <v>0</v>
          </cell>
          <cell r="HY68">
            <v>65400</v>
          </cell>
          <cell r="HZ68">
            <v>177104.9999999993</v>
          </cell>
          <cell r="IA68">
            <v>15419.57</v>
          </cell>
        </row>
        <row r="69">
          <cell r="B69" t="str">
            <v>EE337</v>
          </cell>
          <cell r="C69">
            <v>-5183.5</v>
          </cell>
          <cell r="D69">
            <v>0</v>
          </cell>
          <cell r="E69">
            <v>-48824.67</v>
          </cell>
          <cell r="F69">
            <v>0</v>
          </cell>
          <cell r="G69">
            <v>-11415</v>
          </cell>
          <cell r="H69">
            <v>-35651.33</v>
          </cell>
          <cell r="I69">
            <v>0</v>
          </cell>
          <cell r="J69">
            <v>-25369.279999999999</v>
          </cell>
          <cell r="K69">
            <v>-15235.34</v>
          </cell>
          <cell r="L69">
            <v>0</v>
          </cell>
          <cell r="M69">
            <v>0</v>
          </cell>
          <cell r="N69">
            <v>-3467</v>
          </cell>
          <cell r="O69">
            <v>-2646.18</v>
          </cell>
          <cell r="P69">
            <v>0</v>
          </cell>
          <cell r="Q69">
            <v>0</v>
          </cell>
          <cell r="R69">
            <v>0</v>
          </cell>
          <cell r="S69">
            <v>0</v>
          </cell>
          <cell r="T69">
            <v>259112.71</v>
          </cell>
          <cell r="U69">
            <v>12943.17</v>
          </cell>
          <cell r="V69">
            <v>125685.08</v>
          </cell>
          <cell r="W69">
            <v>10198.049999999999</v>
          </cell>
          <cell r="X69">
            <v>41709.72</v>
          </cell>
          <cell r="Y69">
            <v>22954.58</v>
          </cell>
          <cell r="Z69">
            <v>16778.34</v>
          </cell>
          <cell r="AA69">
            <v>2248.36</v>
          </cell>
          <cell r="AB69">
            <v>4662</v>
          </cell>
          <cell r="AC69">
            <v>1092</v>
          </cell>
          <cell r="AD69">
            <v>0</v>
          </cell>
          <cell r="AE69">
            <v>4021.65</v>
          </cell>
          <cell r="AF69">
            <v>2008.2</v>
          </cell>
          <cell r="AG69">
            <v>1716.05</v>
          </cell>
          <cell r="AH69">
            <v>1890.16</v>
          </cell>
          <cell r="AI69">
            <v>6035.43</v>
          </cell>
          <cell r="AJ69">
            <v>9730.5</v>
          </cell>
          <cell r="AK69">
            <v>3122.31</v>
          </cell>
          <cell r="AL69">
            <v>19351.759999999998</v>
          </cell>
          <cell r="AM69">
            <v>2195.15</v>
          </cell>
          <cell r="AN69">
            <v>0</v>
          </cell>
          <cell r="AO69">
            <v>6586.73</v>
          </cell>
          <cell r="AP69">
            <v>2283</v>
          </cell>
          <cell r="AQ69">
            <v>510.05</v>
          </cell>
          <cell r="AR69">
            <v>15558.07</v>
          </cell>
          <cell r="AS69">
            <v>2867.13</v>
          </cell>
          <cell r="AT69">
            <v>16305.02</v>
          </cell>
          <cell r="AU69">
            <v>14426.19</v>
          </cell>
          <cell r="AV69">
            <v>0</v>
          </cell>
          <cell r="AW69">
            <v>1542.98</v>
          </cell>
          <cell r="AX69">
            <v>0</v>
          </cell>
          <cell r="AY69">
            <v>0</v>
          </cell>
          <cell r="AZ69">
            <v>-5732.92</v>
          </cell>
          <cell r="BA69">
            <v>6919.01</v>
          </cell>
          <cell r="BC69">
            <v>463689.00999999989</v>
          </cell>
          <cell r="BE69">
            <v>5091.25</v>
          </cell>
          <cell r="BF69">
            <v>0</v>
          </cell>
          <cell r="BG69">
            <v>3111.2</v>
          </cell>
          <cell r="BH69">
            <v>0</v>
          </cell>
          <cell r="BI69">
            <v>3111.2</v>
          </cell>
          <cell r="BJ69">
            <v>0</v>
          </cell>
          <cell r="BK69">
            <v>0</v>
          </cell>
          <cell r="BL69">
            <v>0</v>
          </cell>
          <cell r="BM69">
            <v>4740.88</v>
          </cell>
          <cell r="BN69">
            <v>0</v>
          </cell>
          <cell r="BO69">
            <v>4740.88</v>
          </cell>
          <cell r="BP69">
            <v>7852.08</v>
          </cell>
          <cell r="BR69">
            <v>1186.0900000000001</v>
          </cell>
          <cell r="BT69">
            <v>1186.0900000000001</v>
          </cell>
          <cell r="BU69">
            <v>-3467</v>
          </cell>
          <cell r="BV69">
            <v>20537.849999999999</v>
          </cell>
          <cell r="BX69">
            <v>460928.18000000005</v>
          </cell>
          <cell r="BY69">
            <v>468780.26000000007</v>
          </cell>
          <cell r="BZ69">
            <v>463689.00999999989</v>
          </cell>
          <cell r="CB69">
            <v>5091.2500000001746</v>
          </cell>
          <cell r="CF69">
            <v>149525.06999999966</v>
          </cell>
          <cell r="CG69">
            <v>195791.88999999966</v>
          </cell>
          <cell r="CH69">
            <v>4240.5899999999992</v>
          </cell>
          <cell r="CI69">
            <v>1479.7599999999993</v>
          </cell>
          <cell r="CJ69">
            <v>149527.78324434196</v>
          </cell>
          <cell r="CK69">
            <v>507195</v>
          </cell>
          <cell r="CL69">
            <v>0</v>
          </cell>
          <cell r="CM69">
            <v>0</v>
          </cell>
          <cell r="CN69">
            <v>0</v>
          </cell>
          <cell r="CP69">
            <v>508867.5</v>
          </cell>
          <cell r="CQ69">
            <v>0</v>
          </cell>
          <cell r="CS69">
            <v>0</v>
          </cell>
          <cell r="CT69">
            <v>3430</v>
          </cell>
          <cell r="CU69">
            <v>35732.33</v>
          </cell>
          <cell r="DA69">
            <v>5183.5</v>
          </cell>
          <cell r="DB69">
            <v>508867.5</v>
          </cell>
          <cell r="DC69">
            <v>0</v>
          </cell>
          <cell r="DD69">
            <v>48824.67</v>
          </cell>
          <cell r="DE69">
            <v>0</v>
          </cell>
          <cell r="DF69">
            <v>11415</v>
          </cell>
          <cell r="DG69">
            <v>35651.33</v>
          </cell>
          <cell r="DH69">
            <v>0</v>
          </cell>
          <cell r="DI69">
            <v>0</v>
          </cell>
          <cell r="DJ69">
            <v>25369.279999999999</v>
          </cell>
          <cell r="DK69">
            <v>25369.279999999999</v>
          </cell>
          <cell r="DL69">
            <v>0</v>
          </cell>
          <cell r="DM69">
            <v>15235.34</v>
          </cell>
          <cell r="DN69">
            <v>0</v>
          </cell>
          <cell r="DO69">
            <v>0</v>
          </cell>
          <cell r="DP69">
            <v>3467</v>
          </cell>
          <cell r="DQ69">
            <v>2646.18</v>
          </cell>
          <cell r="DR69">
            <v>0</v>
          </cell>
          <cell r="DS69">
            <v>0</v>
          </cell>
          <cell r="DT69">
            <v>0</v>
          </cell>
          <cell r="DU69">
            <v>0</v>
          </cell>
          <cell r="DV69">
            <v>0</v>
          </cell>
          <cell r="DW69">
            <v>0</v>
          </cell>
          <cell r="DX69">
            <v>3430</v>
          </cell>
          <cell r="DY69">
            <v>35732.33</v>
          </cell>
          <cell r="DZ69">
            <v>337</v>
          </cell>
          <cell r="EA69" t="str">
            <v>EE337</v>
          </cell>
          <cell r="EC69">
            <v>9352121</v>
          </cell>
          <cell r="ED69">
            <v>935</v>
          </cell>
          <cell r="EE69">
            <v>2121</v>
          </cell>
          <cell r="EF69" t="str">
            <v>EE337</v>
          </cell>
          <cell r="EG69" t="str">
            <v>Waldringfield Primary School</v>
          </cell>
          <cell r="EH69" t="str">
            <v>Supported by a federation</v>
          </cell>
          <cell r="EI69" t="str">
            <v>The Hollesley and Waldringfield Partnership</v>
          </cell>
          <cell r="EJ69" t="str">
            <v>Not applicable</v>
          </cell>
          <cell r="EK69" t="str">
            <v>Local authority maintained schools</v>
          </cell>
          <cell r="EL69" t="str">
            <v>Mrs Sarah Wood</v>
          </cell>
          <cell r="EM69" t="str">
            <v>office@waldringfield.suffolk.sch.uk</v>
          </cell>
          <cell r="EN69" t="str">
            <v>01473736276</v>
          </cell>
          <cell r="EO69">
            <v>20212022</v>
          </cell>
          <cell r="EP69" t="str">
            <v>LEAS</v>
          </cell>
          <cell r="EQ69" t="str">
            <v>Y</v>
          </cell>
          <cell r="EX69" t="str">
            <v>104</v>
          </cell>
          <cell r="EY69">
            <v>149525.06999999966</v>
          </cell>
          <cell r="FA69">
            <v>4240.5899999999992</v>
          </cell>
          <cell r="FB69">
            <v>508867.5</v>
          </cell>
          <cell r="FC69">
            <v>0</v>
          </cell>
          <cell r="FD69">
            <v>48824.67</v>
          </cell>
          <cell r="FE69">
            <v>0</v>
          </cell>
          <cell r="FF69">
            <v>11415</v>
          </cell>
          <cell r="FG69">
            <v>0</v>
          </cell>
          <cell r="FH69">
            <v>0</v>
          </cell>
          <cell r="FI69">
            <v>569107.17000000004</v>
          </cell>
          <cell r="FJ69">
            <v>0</v>
          </cell>
          <cell r="FK69">
            <v>25369.279999999999</v>
          </cell>
          <cell r="FL69">
            <v>15235.34</v>
          </cell>
          <cell r="FM69">
            <v>0</v>
          </cell>
          <cell r="FN69">
            <v>0</v>
          </cell>
          <cell r="FO69">
            <v>3467</v>
          </cell>
          <cell r="FP69">
            <v>2646.18</v>
          </cell>
          <cell r="FQ69">
            <v>0</v>
          </cell>
          <cell r="FR69">
            <v>0</v>
          </cell>
          <cell r="FS69">
            <v>0</v>
          </cell>
          <cell r="FT69">
            <v>0</v>
          </cell>
          <cell r="FU69">
            <v>0</v>
          </cell>
          <cell r="FV69">
            <v>0</v>
          </cell>
          <cell r="FW69">
            <v>3430</v>
          </cell>
          <cell r="FX69">
            <v>35732.33</v>
          </cell>
          <cell r="FY69">
            <v>85880.13</v>
          </cell>
          <cell r="FZ69">
            <v>259112.71</v>
          </cell>
          <cell r="GA69">
            <v>12943.17</v>
          </cell>
          <cell r="GB69">
            <v>125685.08</v>
          </cell>
          <cell r="GC69">
            <v>10198.049999999999</v>
          </cell>
          <cell r="GD69">
            <v>41709.72</v>
          </cell>
          <cell r="GE69">
            <v>22954.58</v>
          </cell>
          <cell r="GF69">
            <v>16778.34</v>
          </cell>
          <cell r="GG69">
            <v>2248.36</v>
          </cell>
          <cell r="GH69">
            <v>4662</v>
          </cell>
          <cell r="GI69">
            <v>1092</v>
          </cell>
          <cell r="GJ69">
            <v>0</v>
          </cell>
          <cell r="GK69">
            <v>4021.65</v>
          </cell>
          <cell r="GL69">
            <v>2008.2</v>
          </cell>
          <cell r="GM69">
            <v>1716.05</v>
          </cell>
          <cell r="GN69">
            <v>1890.16</v>
          </cell>
          <cell r="GO69">
            <v>6035.43</v>
          </cell>
          <cell r="GP69">
            <v>9730.5</v>
          </cell>
          <cell r="GQ69">
            <v>3122.31</v>
          </cell>
          <cell r="GR69">
            <v>20537.849999999999</v>
          </cell>
          <cell r="GS69">
            <v>2195.15</v>
          </cell>
          <cell r="GT69">
            <v>0</v>
          </cell>
          <cell r="GU69">
            <v>6586.73</v>
          </cell>
          <cell r="GV69">
            <v>2283</v>
          </cell>
          <cell r="GW69">
            <v>510.05</v>
          </cell>
          <cell r="GX69">
            <v>15558.07</v>
          </cell>
          <cell r="GY69">
            <v>2867.13</v>
          </cell>
          <cell r="GZ69">
            <v>16305.02</v>
          </cell>
          <cell r="HA69">
            <v>14426.19</v>
          </cell>
          <cell r="HB69">
            <v>0</v>
          </cell>
          <cell r="HC69">
            <v>0</v>
          </cell>
          <cell r="HD69">
            <v>1542.98</v>
          </cell>
          <cell r="HE69">
            <v>0</v>
          </cell>
          <cell r="HF69">
            <v>0</v>
          </cell>
          <cell r="HG69">
            <v>608720.48</v>
          </cell>
          <cell r="HI69">
            <v>46266.820000000065</v>
          </cell>
          <cell r="HM69">
            <v>149525.06999999966</v>
          </cell>
          <cell r="HN69">
            <v>195791.88999999966</v>
          </cell>
          <cell r="HO69">
            <v>0</v>
          </cell>
          <cell r="HP69" t="str">
            <v>SURPLUS</v>
          </cell>
          <cell r="HQ69">
            <v>5091.25</v>
          </cell>
          <cell r="HR69">
            <v>0</v>
          </cell>
          <cell r="HV69">
            <v>3111.2</v>
          </cell>
          <cell r="HW69">
            <v>0</v>
          </cell>
          <cell r="HX69">
            <v>4740.88</v>
          </cell>
          <cell r="HY69">
            <v>17020</v>
          </cell>
          <cell r="HZ69">
            <v>178771.88999999966</v>
          </cell>
          <cell r="IA69">
            <v>1479.7599999999993</v>
          </cell>
        </row>
        <row r="70">
          <cell r="B70" t="str">
            <v>EE339</v>
          </cell>
          <cell r="C70">
            <v>-7229.76</v>
          </cell>
          <cell r="D70">
            <v>0</v>
          </cell>
          <cell r="E70">
            <v>-22366.65</v>
          </cell>
          <cell r="F70">
            <v>0</v>
          </cell>
          <cell r="G70">
            <v>-18140</v>
          </cell>
          <cell r="H70">
            <v>-52869.66</v>
          </cell>
          <cell r="I70">
            <v>0</v>
          </cell>
          <cell r="J70">
            <v>-9505.26</v>
          </cell>
          <cell r="K70">
            <v>-13533.01</v>
          </cell>
          <cell r="L70">
            <v>0</v>
          </cell>
          <cell r="M70">
            <v>-2609</v>
          </cell>
          <cell r="N70">
            <v>-2244.5</v>
          </cell>
          <cell r="O70">
            <v>-1637.5</v>
          </cell>
          <cell r="P70">
            <v>0</v>
          </cell>
          <cell r="Q70">
            <v>0</v>
          </cell>
          <cell r="R70">
            <v>0</v>
          </cell>
          <cell r="S70">
            <v>0</v>
          </cell>
          <cell r="T70">
            <v>423634.69</v>
          </cell>
          <cell r="U70">
            <v>0</v>
          </cell>
          <cell r="V70">
            <v>140279.35</v>
          </cell>
          <cell r="W70">
            <v>26937.87</v>
          </cell>
          <cell r="X70">
            <v>55765.88</v>
          </cell>
          <cell r="Y70">
            <v>0</v>
          </cell>
          <cell r="Z70">
            <v>8180.69</v>
          </cell>
          <cell r="AA70">
            <v>5079.8</v>
          </cell>
          <cell r="AB70">
            <v>7047</v>
          </cell>
          <cell r="AC70">
            <v>1799.25</v>
          </cell>
          <cell r="AD70">
            <v>0</v>
          </cell>
          <cell r="AE70">
            <v>8471.7900000000009</v>
          </cell>
          <cell r="AF70">
            <v>5440.56</v>
          </cell>
          <cell r="AG70">
            <v>2138.44</v>
          </cell>
          <cell r="AH70">
            <v>1532</v>
          </cell>
          <cell r="AI70">
            <v>16502.23</v>
          </cell>
          <cell r="AJ70">
            <v>19922.580000000002</v>
          </cell>
          <cell r="AK70">
            <v>5563.46</v>
          </cell>
          <cell r="AL70">
            <v>56023.56</v>
          </cell>
          <cell r="AM70">
            <v>9090.4</v>
          </cell>
          <cell r="AN70">
            <v>0</v>
          </cell>
          <cell r="AO70">
            <v>7584.19</v>
          </cell>
          <cell r="AP70">
            <v>1881</v>
          </cell>
          <cell r="AQ70">
            <v>-122441.62</v>
          </cell>
          <cell r="AR70">
            <v>47098.76</v>
          </cell>
          <cell r="AS70">
            <v>9524</v>
          </cell>
          <cell r="AT70">
            <v>17453.45</v>
          </cell>
          <cell r="AU70">
            <v>15656.75</v>
          </cell>
          <cell r="AV70">
            <v>0</v>
          </cell>
          <cell r="AW70">
            <v>50815.15</v>
          </cell>
          <cell r="AX70">
            <v>0</v>
          </cell>
          <cell r="AY70">
            <v>0</v>
          </cell>
          <cell r="AZ70">
            <v>0</v>
          </cell>
          <cell r="BA70">
            <v>0</v>
          </cell>
          <cell r="BC70">
            <v>684025.89999999991</v>
          </cell>
          <cell r="BE70">
            <v>9755</v>
          </cell>
          <cell r="BF70">
            <v>53004.49</v>
          </cell>
          <cell r="BG70">
            <v>55248.67000000002</v>
          </cell>
          <cell r="BH70">
            <v>0</v>
          </cell>
          <cell r="BI70">
            <v>55248.67000000002</v>
          </cell>
          <cell r="BJ70">
            <v>284.82999999999993</v>
          </cell>
          <cell r="BK70">
            <v>0</v>
          </cell>
          <cell r="BL70">
            <v>284.82999999999993</v>
          </cell>
          <cell r="BM70">
            <v>406</v>
          </cell>
          <cell r="BN70">
            <v>0</v>
          </cell>
          <cell r="BO70">
            <v>406</v>
          </cell>
          <cell r="BP70">
            <v>55939.500000000022</v>
          </cell>
          <cell r="BR70">
            <v>0</v>
          </cell>
          <cell r="BS70">
            <v>0</v>
          </cell>
          <cell r="BT70">
            <v>0</v>
          </cell>
          <cell r="BU70">
            <v>-2244.5</v>
          </cell>
          <cell r="BV70">
            <v>56023.56</v>
          </cell>
          <cell r="BX70">
            <v>690845.8899999999</v>
          </cell>
          <cell r="BY70">
            <v>746785.3899999999</v>
          </cell>
          <cell r="BZ70">
            <v>684025.89999999991</v>
          </cell>
          <cell r="CB70">
            <v>62759.489999999991</v>
          </cell>
          <cell r="CF70">
            <v>93246.890000000014</v>
          </cell>
          <cell r="CG70">
            <v>245828.00000000012</v>
          </cell>
          <cell r="CH70">
            <v>6485.75</v>
          </cell>
          <cell r="CI70">
            <v>13305.739999999998</v>
          </cell>
          <cell r="CJ70">
            <v>93247.005454545026</v>
          </cell>
          <cell r="CK70">
            <v>843427</v>
          </cell>
          <cell r="CL70">
            <v>0</v>
          </cell>
          <cell r="CM70">
            <v>0</v>
          </cell>
          <cell r="CN70">
            <v>0</v>
          </cell>
          <cell r="CP70">
            <v>845335.76</v>
          </cell>
          <cell r="CQ70">
            <v>525</v>
          </cell>
          <cell r="CS70">
            <v>0</v>
          </cell>
          <cell r="CT70">
            <v>5160</v>
          </cell>
          <cell r="CU70">
            <v>52505.66</v>
          </cell>
          <cell r="DA70">
            <v>7229.76</v>
          </cell>
          <cell r="DB70">
            <v>845335.76</v>
          </cell>
          <cell r="DC70">
            <v>0</v>
          </cell>
          <cell r="DD70">
            <v>22366.65</v>
          </cell>
          <cell r="DE70">
            <v>0</v>
          </cell>
          <cell r="DF70">
            <v>18140</v>
          </cell>
          <cell r="DG70">
            <v>52869.66</v>
          </cell>
          <cell r="DH70">
            <v>525</v>
          </cell>
          <cell r="DI70">
            <v>0</v>
          </cell>
          <cell r="DJ70">
            <v>9505.26</v>
          </cell>
          <cell r="DK70">
            <v>9008.26</v>
          </cell>
          <cell r="DL70">
            <v>497</v>
          </cell>
          <cell r="DM70">
            <v>13533.01</v>
          </cell>
          <cell r="DN70">
            <v>0</v>
          </cell>
          <cell r="DO70">
            <v>2609</v>
          </cell>
          <cell r="DP70">
            <v>2244.5</v>
          </cell>
          <cell r="DQ70">
            <v>1637.5</v>
          </cell>
          <cell r="DR70">
            <v>0</v>
          </cell>
          <cell r="DS70">
            <v>0</v>
          </cell>
          <cell r="DT70">
            <v>0</v>
          </cell>
          <cell r="DU70">
            <v>0</v>
          </cell>
          <cell r="DV70">
            <v>0</v>
          </cell>
          <cell r="DW70">
            <v>0</v>
          </cell>
          <cell r="DX70">
            <v>5160</v>
          </cell>
          <cell r="DY70">
            <v>52505.66</v>
          </cell>
          <cell r="DZ70">
            <v>339</v>
          </cell>
          <cell r="EA70" t="str">
            <v>EE339</v>
          </cell>
          <cell r="EC70">
            <v>9352124</v>
          </cell>
          <cell r="ED70">
            <v>935</v>
          </cell>
          <cell r="EE70">
            <v>2124</v>
          </cell>
          <cell r="EF70" t="str">
            <v>EE339</v>
          </cell>
          <cell r="EG70" t="str">
            <v>Witnesham Primary School</v>
          </cell>
          <cell r="EH70" t="str">
            <v>N</v>
          </cell>
          <cell r="EI70" t="str">
            <v>Otley and Witnesham Federated Primary Schools</v>
          </cell>
          <cell r="EJ70" t="str">
            <v>Not applicable</v>
          </cell>
          <cell r="EK70" t="str">
            <v>Local authority maintained schools</v>
          </cell>
          <cell r="EL70" t="str">
            <v>Mrs Michaela Harris</v>
          </cell>
          <cell r="EM70" t="str">
            <v>head@owfed.co.uk</v>
          </cell>
          <cell r="EN70" t="str">
            <v>01473785252</v>
          </cell>
          <cell r="EO70">
            <v>20212022</v>
          </cell>
          <cell r="EP70" t="str">
            <v>LEAS</v>
          </cell>
          <cell r="EQ70" t="str">
            <v>Y</v>
          </cell>
          <cell r="EX70" t="str">
            <v>100</v>
          </cell>
          <cell r="EY70">
            <v>93246.890000000014</v>
          </cell>
          <cell r="FA70">
            <v>6485.75</v>
          </cell>
          <cell r="FB70">
            <v>845335.76</v>
          </cell>
          <cell r="FC70">
            <v>0</v>
          </cell>
          <cell r="FD70">
            <v>22366.65</v>
          </cell>
          <cell r="FE70">
            <v>0</v>
          </cell>
          <cell r="FF70">
            <v>18140</v>
          </cell>
          <cell r="FG70">
            <v>525</v>
          </cell>
          <cell r="FH70">
            <v>0</v>
          </cell>
          <cell r="FI70">
            <v>886367.41</v>
          </cell>
          <cell r="FJ70">
            <v>497</v>
          </cell>
          <cell r="FK70">
            <v>9008.26</v>
          </cell>
          <cell r="FL70">
            <v>13533.01</v>
          </cell>
          <cell r="FM70">
            <v>0</v>
          </cell>
          <cell r="FN70">
            <v>2609</v>
          </cell>
          <cell r="FO70">
            <v>2244.5</v>
          </cell>
          <cell r="FP70">
            <v>1637.5</v>
          </cell>
          <cell r="FQ70">
            <v>0</v>
          </cell>
          <cell r="FR70">
            <v>0</v>
          </cell>
          <cell r="FS70">
            <v>0</v>
          </cell>
          <cell r="FT70">
            <v>0</v>
          </cell>
          <cell r="FU70">
            <v>0</v>
          </cell>
          <cell r="FV70">
            <v>0</v>
          </cell>
          <cell r="FW70">
            <v>5160</v>
          </cell>
          <cell r="FX70">
            <v>52505.66</v>
          </cell>
          <cell r="FY70">
            <v>87194.930000000008</v>
          </cell>
          <cell r="FZ70">
            <v>423634.69</v>
          </cell>
          <cell r="GA70">
            <v>0</v>
          </cell>
          <cell r="GB70">
            <v>140279.35</v>
          </cell>
          <cell r="GC70">
            <v>26937.87</v>
          </cell>
          <cell r="GD70">
            <v>55765.88</v>
          </cell>
          <cell r="GE70">
            <v>0</v>
          </cell>
          <cell r="GF70">
            <v>8180.69</v>
          </cell>
          <cell r="GG70">
            <v>5079.8</v>
          </cell>
          <cell r="GH70">
            <v>7047</v>
          </cell>
          <cell r="GI70">
            <v>1799.25</v>
          </cell>
          <cell r="GJ70">
            <v>0</v>
          </cell>
          <cell r="GK70">
            <v>8471.7900000000009</v>
          </cell>
          <cell r="GL70">
            <v>5440.56</v>
          </cell>
          <cell r="GM70">
            <v>2138.44</v>
          </cell>
          <cell r="GN70">
            <v>1532</v>
          </cell>
          <cell r="GO70">
            <v>16502.23</v>
          </cell>
          <cell r="GP70">
            <v>19922.580000000002</v>
          </cell>
          <cell r="GQ70">
            <v>5563.46</v>
          </cell>
          <cell r="GR70">
            <v>56023.56</v>
          </cell>
          <cell r="GS70">
            <v>9090.4</v>
          </cell>
          <cell r="GT70">
            <v>0</v>
          </cell>
          <cell r="GU70">
            <v>7584.19</v>
          </cell>
          <cell r="GV70">
            <v>1881</v>
          </cell>
          <cell r="GW70">
            <v>-95211.65</v>
          </cell>
          <cell r="GX70">
            <v>47098.76</v>
          </cell>
          <cell r="GY70">
            <v>9524</v>
          </cell>
          <cell r="GZ70">
            <v>17453.45</v>
          </cell>
          <cell r="HA70">
            <v>15656.75</v>
          </cell>
          <cell r="HB70">
            <v>0</v>
          </cell>
          <cell r="HC70">
            <v>0</v>
          </cell>
          <cell r="HD70">
            <v>50815.15</v>
          </cell>
          <cell r="HE70">
            <v>0</v>
          </cell>
          <cell r="HF70">
            <v>0</v>
          </cell>
          <cell r="HG70">
            <v>848211.19999999984</v>
          </cell>
          <cell r="HI70">
            <v>125351.14000000025</v>
          </cell>
          <cell r="HM70">
            <v>93246.890000000014</v>
          </cell>
          <cell r="HN70">
            <v>218600.03</v>
          </cell>
          <cell r="HO70">
            <v>-1.9999999997380655</v>
          </cell>
          <cell r="HP70" t="str">
            <v>SURPLUS</v>
          </cell>
          <cell r="HQ70">
            <v>36984.97</v>
          </cell>
          <cell r="HR70">
            <v>53004.49</v>
          </cell>
          <cell r="HV70">
            <v>55248.67000000002</v>
          </cell>
          <cell r="HW70">
            <v>284.82999999999993</v>
          </cell>
          <cell r="HX70">
            <v>406</v>
          </cell>
          <cell r="HZ70">
            <v>218600.03</v>
          </cell>
          <cell r="IA70">
            <v>40535.71</v>
          </cell>
        </row>
        <row r="71">
          <cell r="B71" t="str">
            <v>EE341</v>
          </cell>
          <cell r="C71">
            <v>-4266.26</v>
          </cell>
          <cell r="D71">
            <v>0</v>
          </cell>
          <cell r="E71">
            <v>-7333.33</v>
          </cell>
          <cell r="F71">
            <v>0</v>
          </cell>
          <cell r="G71">
            <v>-28185</v>
          </cell>
          <cell r="H71">
            <v>-32829.17</v>
          </cell>
          <cell r="I71">
            <v>-6616</v>
          </cell>
          <cell r="J71">
            <v>-3093.83</v>
          </cell>
          <cell r="K71">
            <v>-4576.3999999999996</v>
          </cell>
          <cell r="L71">
            <v>-280</v>
          </cell>
          <cell r="M71">
            <v>0</v>
          </cell>
          <cell r="N71">
            <v>-1764.96</v>
          </cell>
          <cell r="O71">
            <v>-468.46</v>
          </cell>
          <cell r="P71">
            <v>0</v>
          </cell>
          <cell r="Q71">
            <v>0</v>
          </cell>
          <cell r="R71">
            <v>0</v>
          </cell>
          <cell r="S71">
            <v>0</v>
          </cell>
          <cell r="T71">
            <v>291098.56</v>
          </cell>
          <cell r="U71">
            <v>0</v>
          </cell>
          <cell r="V71">
            <v>64622.39</v>
          </cell>
          <cell r="W71">
            <v>0</v>
          </cell>
          <cell r="X71">
            <v>21051.360000000001</v>
          </cell>
          <cell r="Y71">
            <v>0</v>
          </cell>
          <cell r="Z71">
            <v>3795.42</v>
          </cell>
          <cell r="AA71">
            <v>1779.73</v>
          </cell>
          <cell r="AB71">
            <v>5610.5</v>
          </cell>
          <cell r="AC71">
            <v>3127.46</v>
          </cell>
          <cell r="AD71">
            <v>0</v>
          </cell>
          <cell r="AE71">
            <v>10266.86</v>
          </cell>
          <cell r="AF71">
            <v>2816.4</v>
          </cell>
          <cell r="AG71">
            <v>25712.16</v>
          </cell>
          <cell r="AH71">
            <v>0</v>
          </cell>
          <cell r="AI71">
            <v>0</v>
          </cell>
          <cell r="AJ71">
            <v>12100.75</v>
          </cell>
          <cell r="AK71">
            <v>51464.79</v>
          </cell>
          <cell r="AL71">
            <v>12903.74</v>
          </cell>
          <cell r="AM71">
            <v>9467.85</v>
          </cell>
          <cell r="AN71">
            <v>0</v>
          </cell>
          <cell r="AO71">
            <v>7318.72</v>
          </cell>
          <cell r="AP71">
            <v>1615</v>
          </cell>
          <cell r="AQ71">
            <v>326.27</v>
          </cell>
          <cell r="AR71">
            <v>23206.39</v>
          </cell>
          <cell r="AS71">
            <v>0</v>
          </cell>
          <cell r="AT71">
            <v>3710.8</v>
          </cell>
          <cell r="AU71">
            <v>22285.23</v>
          </cell>
          <cell r="AV71">
            <v>0</v>
          </cell>
          <cell r="AW71">
            <v>1198</v>
          </cell>
          <cell r="AX71">
            <v>0</v>
          </cell>
          <cell r="AY71">
            <v>0</v>
          </cell>
          <cell r="AZ71">
            <v>-186.27</v>
          </cell>
          <cell r="BA71">
            <v>1538.45</v>
          </cell>
          <cell r="BC71">
            <v>487769.16999999981</v>
          </cell>
          <cell r="BE71">
            <v>4967.5</v>
          </cell>
          <cell r="BF71">
            <v>0</v>
          </cell>
          <cell r="BG71">
            <v>2925.68</v>
          </cell>
          <cell r="BH71">
            <v>0</v>
          </cell>
          <cell r="BI71">
            <v>2925.68</v>
          </cell>
          <cell r="BJ71">
            <v>2393.84</v>
          </cell>
          <cell r="BK71">
            <v>0</v>
          </cell>
          <cell r="BL71">
            <v>2393.84</v>
          </cell>
          <cell r="BM71">
            <v>0</v>
          </cell>
          <cell r="BN71">
            <v>0</v>
          </cell>
          <cell r="BO71">
            <v>0</v>
          </cell>
          <cell r="BP71">
            <v>5319.52</v>
          </cell>
          <cell r="BR71">
            <v>1352.18</v>
          </cell>
          <cell r="BT71">
            <v>1352.18</v>
          </cell>
          <cell r="BU71">
            <v>-1764.96</v>
          </cell>
          <cell r="BV71">
            <v>14255.92</v>
          </cell>
          <cell r="BX71">
            <v>487417.14999999991</v>
          </cell>
          <cell r="BY71">
            <v>492736.66999999993</v>
          </cell>
          <cell r="BZ71">
            <v>487769.16999999981</v>
          </cell>
          <cell r="CB71">
            <v>4967.5000000001164</v>
          </cell>
          <cell r="CF71">
            <v>113198.67000000004</v>
          </cell>
          <cell r="CG71">
            <v>133796.52000000025</v>
          </cell>
          <cell r="CH71">
            <v>18627.07</v>
          </cell>
          <cell r="CI71">
            <v>18275.05</v>
          </cell>
          <cell r="CJ71">
            <v>113198.11222150264</v>
          </cell>
          <cell r="CK71">
            <v>508015</v>
          </cell>
          <cell r="CL71">
            <v>0</v>
          </cell>
          <cell r="CM71">
            <v>0</v>
          </cell>
          <cell r="CN71">
            <v>0</v>
          </cell>
          <cell r="CP71">
            <v>509451.26</v>
          </cell>
          <cell r="CQ71">
            <v>0</v>
          </cell>
          <cell r="CS71">
            <v>0</v>
          </cell>
          <cell r="CT71">
            <v>2830</v>
          </cell>
          <cell r="CU71">
            <v>32829.17</v>
          </cell>
          <cell r="DA71">
            <v>4266.26</v>
          </cell>
          <cell r="DB71">
            <v>509451.26</v>
          </cell>
          <cell r="DC71">
            <v>0</v>
          </cell>
          <cell r="DD71">
            <v>7333.33</v>
          </cell>
          <cell r="DE71">
            <v>0</v>
          </cell>
          <cell r="DF71">
            <v>28185</v>
          </cell>
          <cell r="DG71">
            <v>32829.17</v>
          </cell>
          <cell r="DH71">
            <v>0</v>
          </cell>
          <cell r="DI71">
            <v>6616</v>
          </cell>
          <cell r="DJ71">
            <v>3093.83</v>
          </cell>
          <cell r="DK71">
            <v>3093.83</v>
          </cell>
          <cell r="DL71">
            <v>0</v>
          </cell>
          <cell r="DM71">
            <v>4576.3999999999996</v>
          </cell>
          <cell r="DN71">
            <v>280</v>
          </cell>
          <cell r="DO71">
            <v>0</v>
          </cell>
          <cell r="DP71">
            <v>1764.96</v>
          </cell>
          <cell r="DQ71">
            <v>468.46</v>
          </cell>
          <cell r="DR71">
            <v>0</v>
          </cell>
          <cell r="DS71">
            <v>0</v>
          </cell>
          <cell r="DT71">
            <v>0</v>
          </cell>
          <cell r="DU71">
            <v>0</v>
          </cell>
          <cell r="DV71">
            <v>0</v>
          </cell>
          <cell r="DW71">
            <v>0</v>
          </cell>
          <cell r="DX71">
            <v>2830</v>
          </cell>
          <cell r="DY71">
            <v>32829.17</v>
          </cell>
          <cell r="DZ71">
            <v>341</v>
          </cell>
          <cell r="EA71" t="str">
            <v>EE341</v>
          </cell>
          <cell r="EC71">
            <v>9352928</v>
          </cell>
          <cell r="ED71">
            <v>935</v>
          </cell>
          <cell r="EE71">
            <v>2928</v>
          </cell>
          <cell r="EF71" t="str">
            <v>EE341</v>
          </cell>
          <cell r="EG71" t="str">
            <v>Sandlings Primary School</v>
          </cell>
          <cell r="EH71" t="str">
            <v>Not under a federation</v>
          </cell>
          <cell r="EI71" t="str">
            <v/>
          </cell>
          <cell r="EJ71" t="str">
            <v>Not applicable</v>
          </cell>
          <cell r="EK71" t="str">
            <v>Local authority maintained schools</v>
          </cell>
          <cell r="EL71" t="str">
            <v>Miss Patricia Toal</v>
          </cell>
          <cell r="EM71" t="str">
            <v>ad.sandlings.p@talk21.com</v>
          </cell>
          <cell r="EN71" t="str">
            <v>01394420444</v>
          </cell>
          <cell r="EO71">
            <v>20212022</v>
          </cell>
          <cell r="EP71" t="str">
            <v>LEAS</v>
          </cell>
          <cell r="EQ71" t="str">
            <v>Y</v>
          </cell>
          <cell r="EX71" t="str">
            <v>85</v>
          </cell>
          <cell r="EY71">
            <v>113198.67000000004</v>
          </cell>
          <cell r="FA71">
            <v>18627.07</v>
          </cell>
          <cell r="FB71">
            <v>509451.26</v>
          </cell>
          <cell r="FC71">
            <v>0</v>
          </cell>
          <cell r="FD71">
            <v>7333.33</v>
          </cell>
          <cell r="FE71">
            <v>0</v>
          </cell>
          <cell r="FF71">
            <v>28185</v>
          </cell>
          <cell r="FG71">
            <v>0</v>
          </cell>
          <cell r="FH71">
            <v>6616</v>
          </cell>
          <cell r="FI71">
            <v>551585.59000000008</v>
          </cell>
          <cell r="FJ71">
            <v>0</v>
          </cell>
          <cell r="FK71">
            <v>3093.83</v>
          </cell>
          <cell r="FL71">
            <v>4576.3999999999996</v>
          </cell>
          <cell r="FM71">
            <v>280</v>
          </cell>
          <cell r="FN71">
            <v>0</v>
          </cell>
          <cell r="FO71">
            <v>1764.96</v>
          </cell>
          <cell r="FP71">
            <v>468.46</v>
          </cell>
          <cell r="FQ71">
            <v>0</v>
          </cell>
          <cell r="FR71">
            <v>0</v>
          </cell>
          <cell r="FS71">
            <v>0</v>
          </cell>
          <cell r="FT71">
            <v>0</v>
          </cell>
          <cell r="FU71">
            <v>0</v>
          </cell>
          <cell r="FV71">
            <v>0</v>
          </cell>
          <cell r="FW71">
            <v>2830</v>
          </cell>
          <cell r="FX71">
            <v>32829.17</v>
          </cell>
          <cell r="FY71">
            <v>45842.819999999992</v>
          </cell>
          <cell r="FZ71">
            <v>291098.56</v>
          </cell>
          <cell r="GA71">
            <v>0</v>
          </cell>
          <cell r="GB71">
            <v>64622.39</v>
          </cell>
          <cell r="GC71">
            <v>0</v>
          </cell>
          <cell r="GD71">
            <v>21051.360000000001</v>
          </cell>
          <cell r="GE71">
            <v>0</v>
          </cell>
          <cell r="GF71">
            <v>3795.42</v>
          </cell>
          <cell r="GG71">
            <v>1779.73</v>
          </cell>
          <cell r="GH71">
            <v>5610.5</v>
          </cell>
          <cell r="GI71">
            <v>3127.46</v>
          </cell>
          <cell r="GJ71">
            <v>0</v>
          </cell>
          <cell r="GK71">
            <v>10266.86</v>
          </cell>
          <cell r="GL71">
            <v>2816.4</v>
          </cell>
          <cell r="GM71">
            <v>25712.16</v>
          </cell>
          <cell r="GN71">
            <v>0</v>
          </cell>
          <cell r="GO71">
            <v>0</v>
          </cell>
          <cell r="GP71">
            <v>12100.75</v>
          </cell>
          <cell r="GQ71">
            <v>51464.79</v>
          </cell>
          <cell r="GR71">
            <v>14255.92</v>
          </cell>
          <cell r="GS71">
            <v>9467.85</v>
          </cell>
          <cell r="GT71">
            <v>0</v>
          </cell>
          <cell r="GU71">
            <v>7318.72</v>
          </cell>
          <cell r="GV71">
            <v>1615</v>
          </cell>
          <cell r="GW71">
            <v>326.27</v>
          </cell>
          <cell r="GX71">
            <v>23206.39</v>
          </cell>
          <cell r="GY71">
            <v>0</v>
          </cell>
          <cell r="GZ71">
            <v>3710.8</v>
          </cell>
          <cell r="HA71">
            <v>22285.23</v>
          </cell>
          <cell r="HB71">
            <v>0</v>
          </cell>
          <cell r="HC71">
            <v>0</v>
          </cell>
          <cell r="HD71">
            <v>1198</v>
          </cell>
          <cell r="HE71">
            <v>0</v>
          </cell>
          <cell r="HF71">
            <v>0</v>
          </cell>
          <cell r="HG71">
            <v>576830.55999999994</v>
          </cell>
          <cell r="HI71">
            <v>20597.850000000093</v>
          </cell>
          <cell r="HM71">
            <v>113198.67000000004</v>
          </cell>
          <cell r="HN71">
            <v>133796.52000000025</v>
          </cell>
          <cell r="HO71">
            <v>0</v>
          </cell>
          <cell r="HP71" t="str">
            <v>SURPLUS</v>
          </cell>
          <cell r="HQ71">
            <v>4967.5</v>
          </cell>
          <cell r="HR71">
            <v>0</v>
          </cell>
          <cell r="HV71">
            <v>2925.68</v>
          </cell>
          <cell r="HW71">
            <v>2393.84</v>
          </cell>
          <cell r="HX71">
            <v>0</v>
          </cell>
          <cell r="HZ71">
            <v>133796.52000000025</v>
          </cell>
          <cell r="IA71">
            <v>18275.05</v>
          </cell>
        </row>
        <row r="72">
          <cell r="B72" t="str">
            <v>EE342</v>
          </cell>
          <cell r="C72">
            <v>-81616.52</v>
          </cell>
          <cell r="D72">
            <v>0</v>
          </cell>
          <cell r="E72">
            <v>-16499.990000000002</v>
          </cell>
          <cell r="F72">
            <v>0</v>
          </cell>
          <cell r="G72">
            <v>-53435</v>
          </cell>
          <cell r="H72">
            <v>-49704.5</v>
          </cell>
          <cell r="I72">
            <v>0</v>
          </cell>
          <cell r="J72">
            <v>-57913.53</v>
          </cell>
          <cell r="K72">
            <v>-13356.64</v>
          </cell>
          <cell r="L72">
            <v>0</v>
          </cell>
          <cell r="M72">
            <v>0</v>
          </cell>
          <cell r="N72">
            <v>163.1</v>
          </cell>
          <cell r="O72">
            <v>-1762.97</v>
          </cell>
          <cell r="P72">
            <v>0</v>
          </cell>
          <cell r="Q72">
            <v>0</v>
          </cell>
          <cell r="R72">
            <v>0</v>
          </cell>
          <cell r="S72">
            <v>0</v>
          </cell>
          <cell r="T72">
            <v>571160.38</v>
          </cell>
          <cell r="U72">
            <v>18316.169999999998</v>
          </cell>
          <cell r="V72">
            <v>204465.32</v>
          </cell>
          <cell r="W72">
            <v>21239.759999999998</v>
          </cell>
          <cell r="X72">
            <v>80285.48</v>
          </cell>
          <cell r="Y72">
            <v>0</v>
          </cell>
          <cell r="Z72">
            <v>71907.92</v>
          </cell>
          <cell r="AA72">
            <v>4559.88</v>
          </cell>
          <cell r="AB72">
            <v>4412.9799999999996</v>
          </cell>
          <cell r="AC72">
            <v>0</v>
          </cell>
          <cell r="AD72">
            <v>0</v>
          </cell>
          <cell r="AE72">
            <v>9457.39</v>
          </cell>
          <cell r="AF72">
            <v>7610.7</v>
          </cell>
          <cell r="AG72">
            <v>20013.13</v>
          </cell>
          <cell r="AH72">
            <v>3445.87</v>
          </cell>
          <cell r="AI72">
            <v>14202.2</v>
          </cell>
          <cell r="AJ72">
            <v>36096</v>
          </cell>
          <cell r="AK72">
            <v>9309.36</v>
          </cell>
          <cell r="AL72">
            <v>20938.689999999999</v>
          </cell>
          <cell r="AM72">
            <v>12101.32</v>
          </cell>
          <cell r="AN72">
            <v>0</v>
          </cell>
          <cell r="AO72">
            <v>6962.93</v>
          </cell>
          <cell r="AP72">
            <v>11935.61</v>
          </cell>
          <cell r="AQ72">
            <v>-19.5</v>
          </cell>
          <cell r="AR72">
            <v>57883</v>
          </cell>
          <cell r="AS72">
            <v>5070</v>
          </cell>
          <cell r="AT72">
            <v>8654.7800000000007</v>
          </cell>
          <cell r="AU72">
            <v>28103.9</v>
          </cell>
          <cell r="AV72">
            <v>0</v>
          </cell>
          <cell r="AW72">
            <v>6250</v>
          </cell>
          <cell r="AX72">
            <v>0</v>
          </cell>
          <cell r="AY72">
            <v>0</v>
          </cell>
          <cell r="AZ72">
            <v>-4775.6899999999996</v>
          </cell>
          <cell r="BA72">
            <v>7697.1</v>
          </cell>
          <cell r="BC72">
            <v>959534.65000000014</v>
          </cell>
          <cell r="BE72">
            <v>6373.75</v>
          </cell>
          <cell r="BF72">
            <v>0</v>
          </cell>
          <cell r="BG72">
            <v>1421.25</v>
          </cell>
          <cell r="BH72">
            <v>0</v>
          </cell>
          <cell r="BI72">
            <v>1421.25</v>
          </cell>
          <cell r="BJ72">
            <v>104.16</v>
          </cell>
          <cell r="BK72">
            <v>0</v>
          </cell>
          <cell r="BL72">
            <v>104.16</v>
          </cell>
          <cell r="BM72">
            <v>1224.3600000000001</v>
          </cell>
          <cell r="BN72">
            <v>0</v>
          </cell>
          <cell r="BO72">
            <v>1224.3600000000001</v>
          </cell>
          <cell r="BP72">
            <v>2749.7700000000004</v>
          </cell>
          <cell r="BR72">
            <v>2921.4100000000008</v>
          </cell>
          <cell r="BT72">
            <v>2921.4100000000008</v>
          </cell>
          <cell r="BU72">
            <v>163.1</v>
          </cell>
          <cell r="BV72">
            <v>23860.1</v>
          </cell>
          <cell r="BX72">
            <v>963158.63000000012</v>
          </cell>
          <cell r="BY72">
            <v>965908.40000000014</v>
          </cell>
          <cell r="BZ72">
            <v>959534.65000000014</v>
          </cell>
          <cell r="CB72">
            <v>6373.75</v>
          </cell>
          <cell r="CF72">
            <v>113653.36999999988</v>
          </cell>
          <cell r="CG72">
            <v>58804.739999999758</v>
          </cell>
          <cell r="CH72">
            <v>21898</v>
          </cell>
          <cell r="CI72">
            <v>25521.98</v>
          </cell>
          <cell r="CJ72">
            <v>113649.28998082771</v>
          </cell>
          <cell r="CK72">
            <v>908310</v>
          </cell>
          <cell r="CL72">
            <v>0</v>
          </cell>
          <cell r="CM72">
            <v>-68050.259999999995</v>
          </cell>
          <cell r="CN72">
            <v>0</v>
          </cell>
          <cell r="CP72">
            <v>979686.52</v>
          </cell>
          <cell r="CQ72">
            <v>0</v>
          </cell>
          <cell r="CS72">
            <v>0</v>
          </cell>
          <cell r="CT72">
            <v>7000</v>
          </cell>
          <cell r="CU72">
            <v>52944.5</v>
          </cell>
          <cell r="DA72">
            <v>81616.52</v>
          </cell>
          <cell r="DB72">
            <v>979686.52</v>
          </cell>
          <cell r="DC72">
            <v>0</v>
          </cell>
          <cell r="DD72">
            <v>16499.990000000002</v>
          </cell>
          <cell r="DE72">
            <v>0</v>
          </cell>
          <cell r="DF72">
            <v>53435</v>
          </cell>
          <cell r="DG72">
            <v>49704.5</v>
          </cell>
          <cell r="DH72">
            <v>0</v>
          </cell>
          <cell r="DI72">
            <v>0</v>
          </cell>
          <cell r="DJ72">
            <v>57913.53</v>
          </cell>
          <cell r="DK72">
            <v>57913.53</v>
          </cell>
          <cell r="DL72">
            <v>0</v>
          </cell>
          <cell r="DM72">
            <v>13356.64</v>
          </cell>
          <cell r="DN72">
            <v>0</v>
          </cell>
          <cell r="DO72">
            <v>0</v>
          </cell>
          <cell r="DP72">
            <v>-163.1</v>
          </cell>
          <cell r="DQ72">
            <v>1762.97</v>
          </cell>
          <cell r="DR72">
            <v>0</v>
          </cell>
          <cell r="DS72">
            <v>0</v>
          </cell>
          <cell r="DT72">
            <v>0</v>
          </cell>
          <cell r="DU72">
            <v>0</v>
          </cell>
          <cell r="DV72">
            <v>0</v>
          </cell>
          <cell r="DW72">
            <v>0</v>
          </cell>
          <cell r="DX72">
            <v>7000</v>
          </cell>
          <cell r="DY72">
            <v>52944.5</v>
          </cell>
          <cell r="DZ72">
            <v>342</v>
          </cell>
          <cell r="EA72" t="str">
            <v>EE342</v>
          </cell>
          <cell r="EC72">
            <v>9352125</v>
          </cell>
          <cell r="ED72">
            <v>935</v>
          </cell>
          <cell r="EE72">
            <v>2125</v>
          </cell>
          <cell r="EF72" t="str">
            <v>EE342</v>
          </cell>
          <cell r="EG72" t="str">
            <v>Woodbridge Primary School</v>
          </cell>
          <cell r="EH72" t="str">
            <v>Not under a federation</v>
          </cell>
          <cell r="EI72" t="str">
            <v/>
          </cell>
          <cell r="EJ72" t="str">
            <v>Not applicable</v>
          </cell>
          <cell r="EK72" t="str">
            <v>Local authority maintained schools</v>
          </cell>
          <cell r="EL72" t="str">
            <v>Mrs Kate Daly</v>
          </cell>
          <cell r="EM72" t="str">
            <v xml:space="preserve">sandra.thompson@woodbridgeprimary.suffolk.sch.uk </v>
          </cell>
          <cell r="EN72" t="str">
            <v>01394382516</v>
          </cell>
          <cell r="EO72">
            <v>20212022</v>
          </cell>
          <cell r="EP72" t="str">
            <v>LEAS</v>
          </cell>
          <cell r="EQ72" t="str">
            <v>Y</v>
          </cell>
          <cell r="EX72" t="str">
            <v>209</v>
          </cell>
          <cell r="EY72">
            <v>113653.36999999988</v>
          </cell>
          <cell r="FA72">
            <v>21898</v>
          </cell>
          <cell r="FB72">
            <v>979686.52</v>
          </cell>
          <cell r="FC72">
            <v>0</v>
          </cell>
          <cell r="FD72">
            <v>16499.990000000002</v>
          </cell>
          <cell r="FE72">
            <v>0</v>
          </cell>
          <cell r="FF72">
            <v>53435</v>
          </cell>
          <cell r="FG72">
            <v>0</v>
          </cell>
          <cell r="FH72">
            <v>0</v>
          </cell>
          <cell r="FI72">
            <v>1049621.51</v>
          </cell>
          <cell r="FJ72">
            <v>0</v>
          </cell>
          <cell r="FK72">
            <v>57750.43</v>
          </cell>
          <cell r="FL72">
            <v>13356.64</v>
          </cell>
          <cell r="FM72">
            <v>0</v>
          </cell>
          <cell r="FN72">
            <v>0</v>
          </cell>
          <cell r="FO72">
            <v>0</v>
          </cell>
          <cell r="FP72">
            <v>1762.97</v>
          </cell>
          <cell r="FQ72">
            <v>0</v>
          </cell>
          <cell r="FR72">
            <v>0</v>
          </cell>
          <cell r="FS72">
            <v>0</v>
          </cell>
          <cell r="FT72">
            <v>0</v>
          </cell>
          <cell r="FU72">
            <v>0</v>
          </cell>
          <cell r="FV72">
            <v>0</v>
          </cell>
          <cell r="FW72">
            <v>7000</v>
          </cell>
          <cell r="FX72">
            <v>52944.5</v>
          </cell>
          <cell r="FY72">
            <v>132814.54</v>
          </cell>
          <cell r="FZ72">
            <v>571160.38</v>
          </cell>
          <cell r="GA72">
            <v>18316.169999999998</v>
          </cell>
          <cell r="GB72">
            <v>204465.32</v>
          </cell>
          <cell r="GC72">
            <v>21239.759999999998</v>
          </cell>
          <cell r="GD72">
            <v>80285.48</v>
          </cell>
          <cell r="GE72">
            <v>0</v>
          </cell>
          <cell r="GF72">
            <v>71907.92</v>
          </cell>
          <cell r="GG72">
            <v>4559.88</v>
          </cell>
          <cell r="GH72">
            <v>4412.9799999999996</v>
          </cell>
          <cell r="GI72">
            <v>0</v>
          </cell>
          <cell r="GJ72">
            <v>0</v>
          </cell>
          <cell r="GK72">
            <v>9457.39</v>
          </cell>
          <cell r="GL72">
            <v>7610.7</v>
          </cell>
          <cell r="GM72">
            <v>20013.13</v>
          </cell>
          <cell r="GN72">
            <v>3445.87</v>
          </cell>
          <cell r="GO72">
            <v>14202.2</v>
          </cell>
          <cell r="GP72">
            <v>36096</v>
          </cell>
          <cell r="GQ72">
            <v>9309.36</v>
          </cell>
          <cell r="GR72">
            <v>23840.6</v>
          </cell>
          <cell r="GS72">
            <v>12101.32</v>
          </cell>
          <cell r="GT72">
            <v>0</v>
          </cell>
          <cell r="GU72">
            <v>6962.93</v>
          </cell>
          <cell r="GV72">
            <v>11935.61</v>
          </cell>
          <cell r="GW72">
            <v>0</v>
          </cell>
          <cell r="GX72">
            <v>57883</v>
          </cell>
          <cell r="GY72">
            <v>5070</v>
          </cell>
          <cell r="GZ72">
            <v>8654.7800000000007</v>
          </cell>
          <cell r="HA72">
            <v>28103.9</v>
          </cell>
          <cell r="HB72">
            <v>0</v>
          </cell>
          <cell r="HC72">
            <v>0</v>
          </cell>
          <cell r="HD72">
            <v>6250</v>
          </cell>
          <cell r="HE72">
            <v>0</v>
          </cell>
          <cell r="HF72">
            <v>0</v>
          </cell>
          <cell r="HG72">
            <v>1237284.6800000004</v>
          </cell>
          <cell r="HI72">
            <v>-54848.630000000354</v>
          </cell>
          <cell r="HM72">
            <v>113653.36999999988</v>
          </cell>
          <cell r="HN72">
            <v>58804.739999999758</v>
          </cell>
          <cell r="HO72">
            <v>-2.3283064365386963E-10</v>
          </cell>
          <cell r="HP72" t="str">
            <v>SURPLUS</v>
          </cell>
          <cell r="HQ72">
            <v>6373.75</v>
          </cell>
          <cell r="HR72">
            <v>0</v>
          </cell>
          <cell r="HV72">
            <v>1421.25</v>
          </cell>
          <cell r="HW72">
            <v>104.16</v>
          </cell>
          <cell r="HX72">
            <v>1224.3600000000001</v>
          </cell>
          <cell r="HZ72">
            <v>58804.739999999758</v>
          </cell>
          <cell r="IA72">
            <v>25521.98</v>
          </cell>
        </row>
        <row r="73">
          <cell r="B73" t="str">
            <v>EE343</v>
          </cell>
          <cell r="C73">
            <v>-71081.33</v>
          </cell>
          <cell r="D73">
            <v>0</v>
          </cell>
          <cell r="E73">
            <v>-54933.33</v>
          </cell>
          <cell r="F73">
            <v>0</v>
          </cell>
          <cell r="G73">
            <v>-121932.5</v>
          </cell>
          <cell r="H73">
            <v>-74648.67</v>
          </cell>
          <cell r="I73">
            <v>-450</v>
          </cell>
          <cell r="J73">
            <v>-46363.89</v>
          </cell>
          <cell r="K73">
            <v>-43289.1</v>
          </cell>
          <cell r="L73">
            <v>0</v>
          </cell>
          <cell r="M73">
            <v>-5218</v>
          </cell>
          <cell r="N73">
            <v>-11238.06</v>
          </cell>
          <cell r="O73">
            <v>-11211.25</v>
          </cell>
          <cell r="P73">
            <v>0</v>
          </cell>
          <cell r="Q73">
            <v>0</v>
          </cell>
          <cell r="R73">
            <v>0</v>
          </cell>
          <cell r="S73">
            <v>0</v>
          </cell>
          <cell r="T73">
            <v>1143267.53</v>
          </cell>
          <cell r="U73">
            <v>34361.050000000003</v>
          </cell>
          <cell r="V73">
            <v>364983.89</v>
          </cell>
          <cell r="W73">
            <v>60482.8</v>
          </cell>
          <cell r="X73">
            <v>74795.67</v>
          </cell>
          <cell r="Y73">
            <v>0</v>
          </cell>
          <cell r="Z73">
            <v>51608.639999999999</v>
          </cell>
          <cell r="AA73">
            <v>8981.0300000000007</v>
          </cell>
          <cell r="AB73">
            <v>5471.43</v>
          </cell>
          <cell r="AC73">
            <v>2288.5</v>
          </cell>
          <cell r="AD73">
            <v>0</v>
          </cell>
          <cell r="AE73">
            <v>15892.63</v>
          </cell>
          <cell r="AF73">
            <v>497</v>
          </cell>
          <cell r="AG73">
            <v>8275.9</v>
          </cell>
          <cell r="AH73">
            <v>4658.62</v>
          </cell>
          <cell r="AI73">
            <v>14715.34</v>
          </cell>
          <cell r="AJ73">
            <v>37376</v>
          </cell>
          <cell r="AK73">
            <v>258.14999999999998</v>
          </cell>
          <cell r="AL73">
            <v>40410.75</v>
          </cell>
          <cell r="AM73">
            <v>13383.12</v>
          </cell>
          <cell r="AN73">
            <v>0</v>
          </cell>
          <cell r="AO73">
            <v>14459.09</v>
          </cell>
          <cell r="AP73">
            <v>7562</v>
          </cell>
          <cell r="AQ73">
            <v>485</v>
          </cell>
          <cell r="AR73">
            <v>115157.88</v>
          </cell>
          <cell r="AS73">
            <v>1335</v>
          </cell>
          <cell r="AT73">
            <v>26719.01</v>
          </cell>
          <cell r="AU73">
            <v>22519.66</v>
          </cell>
          <cell r="AV73">
            <v>0</v>
          </cell>
          <cell r="AW73">
            <v>68367.360000000001</v>
          </cell>
          <cell r="AX73">
            <v>0</v>
          </cell>
          <cell r="AY73">
            <v>0</v>
          </cell>
          <cell r="AZ73">
            <v>-4115.88</v>
          </cell>
          <cell r="BA73">
            <v>5847.88</v>
          </cell>
          <cell r="BC73">
            <v>1699958.0499999996</v>
          </cell>
          <cell r="BE73">
            <v>8630.5</v>
          </cell>
          <cell r="BF73">
            <v>0</v>
          </cell>
          <cell r="BG73">
            <v>9418.9299999999985</v>
          </cell>
          <cell r="BH73">
            <v>0</v>
          </cell>
          <cell r="BI73">
            <v>9418.9299999999985</v>
          </cell>
          <cell r="BJ73">
            <v>-509.3</v>
          </cell>
          <cell r="BK73">
            <v>0</v>
          </cell>
          <cell r="BL73">
            <v>-509.3</v>
          </cell>
          <cell r="BM73">
            <v>0</v>
          </cell>
          <cell r="BN73">
            <v>0</v>
          </cell>
          <cell r="BO73">
            <v>0</v>
          </cell>
          <cell r="BP73">
            <v>8909.6299999999992</v>
          </cell>
          <cell r="BR73">
            <v>1732</v>
          </cell>
          <cell r="BT73">
            <v>1732</v>
          </cell>
          <cell r="BU73">
            <v>-11238.06</v>
          </cell>
          <cell r="BV73">
            <v>42142.75</v>
          </cell>
          <cell r="BX73">
            <v>1699678.92</v>
          </cell>
          <cell r="BY73">
            <v>1708588.5499999998</v>
          </cell>
          <cell r="BZ73">
            <v>1699958.0499999996</v>
          </cell>
          <cell r="CB73">
            <v>8630.5000000002328</v>
          </cell>
          <cell r="CF73">
            <v>99933.39000000013</v>
          </cell>
          <cell r="CG73">
            <v>78229.470000000438</v>
          </cell>
          <cell r="CH73">
            <v>71.239999999999966</v>
          </cell>
          <cell r="CI73">
            <v>-207.89000000000107</v>
          </cell>
          <cell r="CJ73">
            <v>99937.217920798343</v>
          </cell>
          <cell r="CK73">
            <v>1677975</v>
          </cell>
          <cell r="CL73">
            <v>0</v>
          </cell>
          <cell r="CM73">
            <v>-50182.119999999995</v>
          </cell>
          <cell r="CN73">
            <v>-2518</v>
          </cell>
          <cell r="CP73">
            <v>1735896.33</v>
          </cell>
          <cell r="CQ73">
            <v>630</v>
          </cell>
          <cell r="CS73">
            <v>0</v>
          </cell>
          <cell r="CT73">
            <v>13160</v>
          </cell>
          <cell r="CU73">
            <v>74018.67</v>
          </cell>
          <cell r="DA73">
            <v>71081.33</v>
          </cell>
          <cell r="DB73">
            <v>1735896.33</v>
          </cell>
          <cell r="DC73">
            <v>0</v>
          </cell>
          <cell r="DD73">
            <v>54933.33</v>
          </cell>
          <cell r="DE73">
            <v>0</v>
          </cell>
          <cell r="DF73">
            <v>121932.5</v>
          </cell>
          <cell r="DG73">
            <v>74648.67</v>
          </cell>
          <cell r="DH73">
            <v>630</v>
          </cell>
          <cell r="DI73">
            <v>450</v>
          </cell>
          <cell r="DJ73">
            <v>46363.89</v>
          </cell>
          <cell r="DK73">
            <v>39200.81</v>
          </cell>
          <cell r="DL73">
            <v>7163.08</v>
          </cell>
          <cell r="DM73">
            <v>43289.1</v>
          </cell>
          <cell r="DN73">
            <v>0</v>
          </cell>
          <cell r="DO73">
            <v>5218</v>
          </cell>
          <cell r="DP73">
            <v>11238.06</v>
          </cell>
          <cell r="DQ73">
            <v>11211.25</v>
          </cell>
          <cell r="DR73">
            <v>0</v>
          </cell>
          <cell r="DS73">
            <v>0</v>
          </cell>
          <cell r="DT73">
            <v>0</v>
          </cell>
          <cell r="DU73">
            <v>0</v>
          </cell>
          <cell r="DV73">
            <v>0</v>
          </cell>
          <cell r="DW73">
            <v>0</v>
          </cell>
          <cell r="DX73">
            <v>13160</v>
          </cell>
          <cell r="DY73">
            <v>74018.67</v>
          </cell>
          <cell r="DZ73">
            <v>343</v>
          </cell>
          <cell r="EA73" t="str">
            <v>EE343</v>
          </cell>
          <cell r="EC73">
            <v>9352135</v>
          </cell>
          <cell r="ED73">
            <v>935</v>
          </cell>
          <cell r="EE73">
            <v>2135</v>
          </cell>
          <cell r="EF73" t="str">
            <v>EE343</v>
          </cell>
          <cell r="EG73" t="str">
            <v>Kyson Primary School</v>
          </cell>
          <cell r="EH73" t="str">
            <v>Not under a federation</v>
          </cell>
          <cell r="EI73" t="str">
            <v/>
          </cell>
          <cell r="EJ73" t="str">
            <v>Not applicable</v>
          </cell>
          <cell r="EK73" t="str">
            <v>Local authority maintained schools</v>
          </cell>
          <cell r="EL73" t="str">
            <v>Mr Tom Gunson</v>
          </cell>
          <cell r="EM73" t="str">
            <v>head.kyson@talk21.com</v>
          </cell>
          <cell r="EN73" t="str">
            <v>01394384481</v>
          </cell>
          <cell r="EO73">
            <v>20212022</v>
          </cell>
          <cell r="EP73" t="str">
            <v>LEAS</v>
          </cell>
          <cell r="EQ73" t="str">
            <v>Y</v>
          </cell>
          <cell r="EX73" t="str">
            <v>418</v>
          </cell>
          <cell r="EY73">
            <v>99933.39000000013</v>
          </cell>
          <cell r="FA73">
            <v>71.239999999999966</v>
          </cell>
          <cell r="FB73">
            <v>1735896.33</v>
          </cell>
          <cell r="FC73">
            <v>0</v>
          </cell>
          <cell r="FD73">
            <v>54933.33</v>
          </cell>
          <cell r="FE73">
            <v>0</v>
          </cell>
          <cell r="FF73">
            <v>121932.5</v>
          </cell>
          <cell r="FG73">
            <v>630</v>
          </cell>
          <cell r="FH73">
            <v>450</v>
          </cell>
          <cell r="FI73">
            <v>1913842.1600000001</v>
          </cell>
          <cell r="FJ73">
            <v>7163.08</v>
          </cell>
          <cell r="FK73">
            <v>39200.81</v>
          </cell>
          <cell r="FL73">
            <v>43289.1</v>
          </cell>
          <cell r="FM73">
            <v>0</v>
          </cell>
          <cell r="FN73">
            <v>5218</v>
          </cell>
          <cell r="FO73">
            <v>11238.06</v>
          </cell>
          <cell r="FP73">
            <v>11211.25</v>
          </cell>
          <cell r="FQ73">
            <v>0</v>
          </cell>
          <cell r="FR73">
            <v>0</v>
          </cell>
          <cell r="FS73">
            <v>0</v>
          </cell>
          <cell r="FT73">
            <v>0</v>
          </cell>
          <cell r="FU73">
            <v>0</v>
          </cell>
          <cell r="FV73">
            <v>0</v>
          </cell>
          <cell r="FW73">
            <v>13160</v>
          </cell>
          <cell r="FX73">
            <v>74018.67</v>
          </cell>
          <cell r="FY73">
            <v>204498.96999999997</v>
          </cell>
          <cell r="FZ73">
            <v>1143267.53</v>
          </cell>
          <cell r="GA73">
            <v>34361.050000000003</v>
          </cell>
          <cell r="GB73">
            <v>364983.89</v>
          </cell>
          <cell r="GC73">
            <v>60482.8</v>
          </cell>
          <cell r="GD73">
            <v>74795.67</v>
          </cell>
          <cell r="GE73">
            <v>0</v>
          </cell>
          <cell r="GF73">
            <v>51608.639999999999</v>
          </cell>
          <cell r="GG73">
            <v>8981.0300000000007</v>
          </cell>
          <cell r="GH73">
            <v>5471.43</v>
          </cell>
          <cell r="GI73">
            <v>2288.5</v>
          </cell>
          <cell r="GJ73">
            <v>0</v>
          </cell>
          <cell r="GK73">
            <v>15892.63</v>
          </cell>
          <cell r="GL73">
            <v>497</v>
          </cell>
          <cell r="GM73">
            <v>8275.9</v>
          </cell>
          <cell r="GN73">
            <v>4658.62</v>
          </cell>
          <cell r="GO73">
            <v>14715.34</v>
          </cell>
          <cell r="GP73">
            <v>37376</v>
          </cell>
          <cell r="GQ73">
            <v>258.14999999999998</v>
          </cell>
          <cell r="GR73">
            <v>42142.75</v>
          </cell>
          <cell r="GS73">
            <v>13383.12</v>
          </cell>
          <cell r="GT73">
            <v>0</v>
          </cell>
          <cell r="GU73">
            <v>14459.09</v>
          </cell>
          <cell r="GV73">
            <v>7562</v>
          </cell>
          <cell r="GW73">
            <v>485</v>
          </cell>
          <cell r="GX73">
            <v>115157.88</v>
          </cell>
          <cell r="GY73">
            <v>1335</v>
          </cell>
          <cell r="GZ73">
            <v>26719.01</v>
          </cell>
          <cell r="HA73">
            <v>22519.66</v>
          </cell>
          <cell r="HB73">
            <v>0</v>
          </cell>
          <cell r="HC73">
            <v>0</v>
          </cell>
          <cell r="HD73">
            <v>68367.360000000001</v>
          </cell>
          <cell r="HE73">
            <v>0</v>
          </cell>
          <cell r="HF73">
            <v>0</v>
          </cell>
          <cell r="HG73">
            <v>2140045.0499999998</v>
          </cell>
          <cell r="HI73">
            <v>-21703.919999999925</v>
          </cell>
          <cell r="HM73">
            <v>99933.39000000013</v>
          </cell>
          <cell r="HN73">
            <v>78229.470000000438</v>
          </cell>
          <cell r="HO73">
            <v>-2.3283064365386963E-10</v>
          </cell>
          <cell r="HP73" t="str">
            <v>SURPLUS</v>
          </cell>
          <cell r="HQ73">
            <v>8630.5</v>
          </cell>
          <cell r="HR73">
            <v>0</v>
          </cell>
          <cell r="HV73">
            <v>8909.9299999999985</v>
          </cell>
          <cell r="HW73">
            <v>-0.30000000000001137</v>
          </cell>
          <cell r="HX73">
            <v>0</v>
          </cell>
          <cell r="HZ73">
            <v>78229.470000000438</v>
          </cell>
          <cell r="IA73">
            <v>-207.89000000000107</v>
          </cell>
        </row>
        <row r="74">
          <cell r="B74" t="str">
            <v>EE370</v>
          </cell>
          <cell r="C74">
            <v>-261564.42</v>
          </cell>
          <cell r="D74">
            <v>0</v>
          </cell>
          <cell r="E74">
            <v>-120399.99</v>
          </cell>
          <cell r="F74">
            <v>0</v>
          </cell>
          <cell r="G74">
            <v>-230488</v>
          </cell>
          <cell r="H74">
            <v>0</v>
          </cell>
          <cell r="I74">
            <v>-27862.06</v>
          </cell>
          <cell r="J74">
            <v>-48306.3</v>
          </cell>
          <cell r="K74">
            <v>-88298.17</v>
          </cell>
          <cell r="L74">
            <v>0</v>
          </cell>
          <cell r="M74">
            <v>-10782</v>
          </cell>
          <cell r="N74">
            <v>0</v>
          </cell>
          <cell r="O74">
            <v>0</v>
          </cell>
          <cell r="P74">
            <v>0</v>
          </cell>
          <cell r="Q74">
            <v>0</v>
          </cell>
          <cell r="R74">
            <v>0</v>
          </cell>
          <cell r="S74">
            <v>0</v>
          </cell>
          <cell r="T74">
            <v>6003054.0999999996</v>
          </cell>
          <cell r="U74">
            <v>47766.3</v>
          </cell>
          <cell r="V74">
            <v>857216</v>
          </cell>
          <cell r="W74">
            <v>317513.77</v>
          </cell>
          <cell r="X74">
            <v>788489.08</v>
          </cell>
          <cell r="Y74">
            <v>74066.509999999995</v>
          </cell>
          <cell r="Z74">
            <v>34589.370000000003</v>
          </cell>
          <cell r="AA74">
            <v>85466.25</v>
          </cell>
          <cell r="AB74">
            <v>11867.92</v>
          </cell>
          <cell r="AC74">
            <v>9987.75</v>
          </cell>
          <cell r="AD74">
            <v>0</v>
          </cell>
          <cell r="AE74">
            <v>102474.02</v>
          </cell>
          <cell r="AF74">
            <v>22791.43</v>
          </cell>
          <cell r="AG74">
            <v>25250.44</v>
          </cell>
          <cell r="AH74">
            <v>11880.98</v>
          </cell>
          <cell r="AI74">
            <v>206795.66</v>
          </cell>
          <cell r="AJ74">
            <v>222720</v>
          </cell>
          <cell r="AK74">
            <v>34831.39</v>
          </cell>
          <cell r="AL74">
            <v>191697.71</v>
          </cell>
          <cell r="AM74">
            <v>51236.17</v>
          </cell>
          <cell r="AN74">
            <v>182792.15</v>
          </cell>
          <cell r="AO74">
            <v>75123.55</v>
          </cell>
          <cell r="AP74">
            <v>33003</v>
          </cell>
          <cell r="AQ74">
            <v>0</v>
          </cell>
          <cell r="AR74">
            <v>116758.29</v>
          </cell>
          <cell r="AS74">
            <v>81836.5</v>
          </cell>
          <cell r="AT74">
            <v>97354.74</v>
          </cell>
          <cell r="AU74">
            <v>24328.58</v>
          </cell>
          <cell r="AV74">
            <v>0</v>
          </cell>
          <cell r="AW74">
            <v>146569.67000000001</v>
          </cell>
          <cell r="AX74">
            <v>0</v>
          </cell>
          <cell r="AY74">
            <v>0</v>
          </cell>
          <cell r="AZ74">
            <v>0</v>
          </cell>
          <cell r="BA74">
            <v>-82.09</v>
          </cell>
          <cell r="BC74">
            <v>9075139.1000000015</v>
          </cell>
          <cell r="BE74">
            <v>35702.5</v>
          </cell>
          <cell r="BF74">
            <v>0</v>
          </cell>
          <cell r="BG74">
            <v>41163.300000000003</v>
          </cell>
          <cell r="BH74">
            <v>0</v>
          </cell>
          <cell r="BI74">
            <v>41163.300000000003</v>
          </cell>
          <cell r="BJ74">
            <v>0</v>
          </cell>
          <cell r="BK74">
            <v>0</v>
          </cell>
          <cell r="BL74">
            <v>0</v>
          </cell>
          <cell r="BM74">
            <v>0</v>
          </cell>
          <cell r="BN74">
            <v>0</v>
          </cell>
          <cell r="BO74">
            <v>0</v>
          </cell>
          <cell r="BP74">
            <v>41163.300000000003</v>
          </cell>
          <cell r="BR74">
            <v>-82.09</v>
          </cell>
          <cell r="BS74">
            <v>-82.09</v>
          </cell>
          <cell r="BU74">
            <v>-82.09</v>
          </cell>
          <cell r="BV74">
            <v>191697.71</v>
          </cell>
          <cell r="BX74">
            <v>9069678.3000000007</v>
          </cell>
          <cell r="BY74">
            <v>9110841.6000000015</v>
          </cell>
          <cell r="BZ74">
            <v>9075139.1000000015</v>
          </cell>
          <cell r="CB74">
            <v>35702.5</v>
          </cell>
          <cell r="CF74">
            <v>279914.2600000063</v>
          </cell>
          <cell r="CG74">
            <v>561316.96</v>
          </cell>
          <cell r="CH74">
            <v>14206.599999999999</v>
          </cell>
          <cell r="CI74">
            <v>8745.7999999999956</v>
          </cell>
          <cell r="CJ74">
            <v>279915.94000000041</v>
          </cell>
          <cell r="CK74">
            <v>9320275</v>
          </cell>
          <cell r="CL74">
            <v>2214875.0000000005</v>
          </cell>
          <cell r="CM74">
            <v>0</v>
          </cell>
          <cell r="CN74">
            <v>-135841</v>
          </cell>
          <cell r="CP74">
            <v>9472638.5</v>
          </cell>
          <cell r="CQ74">
            <v>0</v>
          </cell>
          <cell r="CS74">
            <v>62560</v>
          </cell>
          <cell r="CT74">
            <v>42560</v>
          </cell>
          <cell r="CU74">
            <v>4080.92</v>
          </cell>
          <cell r="DA74">
            <v>261564.42</v>
          </cell>
          <cell r="DB74">
            <v>7257763.5</v>
          </cell>
          <cell r="DC74">
            <v>0</v>
          </cell>
          <cell r="DD74">
            <v>120399.99</v>
          </cell>
          <cell r="DE74">
            <v>0</v>
          </cell>
          <cell r="DF74">
            <v>230488</v>
          </cell>
          <cell r="DG74">
            <v>0</v>
          </cell>
          <cell r="DH74">
            <v>0</v>
          </cell>
          <cell r="DI74">
            <v>27862.06</v>
          </cell>
          <cell r="DJ74">
            <v>48306.3</v>
          </cell>
          <cell r="DK74">
            <v>47560.41</v>
          </cell>
          <cell r="DL74">
            <v>745.89</v>
          </cell>
          <cell r="DM74">
            <v>88298.17</v>
          </cell>
          <cell r="DN74">
            <v>0</v>
          </cell>
          <cell r="DO74">
            <v>10782</v>
          </cell>
          <cell r="DP74">
            <v>82.09</v>
          </cell>
          <cell r="DQ74">
            <v>0</v>
          </cell>
          <cell r="DR74">
            <v>0</v>
          </cell>
          <cell r="DS74">
            <v>0</v>
          </cell>
          <cell r="DT74">
            <v>0</v>
          </cell>
          <cell r="DU74">
            <v>0</v>
          </cell>
          <cell r="DV74">
            <v>0</v>
          </cell>
          <cell r="DW74">
            <v>62560</v>
          </cell>
          <cell r="DX74">
            <v>42560</v>
          </cell>
          <cell r="DY74">
            <v>4080.92</v>
          </cell>
          <cell r="DZ74">
            <v>370</v>
          </cell>
          <cell r="EA74" t="str">
            <v>EE370</v>
          </cell>
          <cell r="EC74">
            <v>9354090</v>
          </cell>
          <cell r="ED74">
            <v>935</v>
          </cell>
          <cell r="EE74">
            <v>4090</v>
          </cell>
          <cell r="EF74" t="str">
            <v>EE370</v>
          </cell>
          <cell r="EG74" t="str">
            <v>Northgate High School</v>
          </cell>
          <cell r="EH74" t="str">
            <v>Not under a federation</v>
          </cell>
          <cell r="EI74" t="str">
            <v/>
          </cell>
          <cell r="EJ74" t="str">
            <v>Not applicable</v>
          </cell>
          <cell r="EK74" t="str">
            <v>Local authority maintained schools</v>
          </cell>
          <cell r="EL74" t="str">
            <v>Miss Rowena Mackie</v>
          </cell>
          <cell r="EM74" t="str">
            <v>ljw@northgate.suffolk.sch.uk</v>
          </cell>
          <cell r="EN74" t="str">
            <v>01473210123</v>
          </cell>
          <cell r="EO74">
            <v>20212022</v>
          </cell>
          <cell r="EP74" t="str">
            <v>LEAS</v>
          </cell>
          <cell r="EQ74" t="str">
            <v>Y</v>
          </cell>
          <cell r="ES74" t="str">
            <v>Full Year</v>
          </cell>
          <cell r="EX74" t="str">
            <v>1762</v>
          </cell>
          <cell r="EY74">
            <v>279914.2600000063</v>
          </cell>
          <cell r="FA74">
            <v>14206.599999999999</v>
          </cell>
          <cell r="FB74">
            <v>7257763.5</v>
          </cell>
          <cell r="FC74">
            <v>2214875.0000000005</v>
          </cell>
          <cell r="FD74">
            <v>120399.99</v>
          </cell>
          <cell r="FE74">
            <v>0</v>
          </cell>
          <cell r="FF74">
            <v>230488</v>
          </cell>
          <cell r="FG74">
            <v>0</v>
          </cell>
          <cell r="FH74">
            <v>27862.06</v>
          </cell>
          <cell r="FI74">
            <v>9851388.5500000007</v>
          </cell>
          <cell r="FJ74">
            <v>745.89</v>
          </cell>
          <cell r="FK74">
            <v>47560.41</v>
          </cell>
          <cell r="FL74">
            <v>88298.17</v>
          </cell>
          <cell r="FM74">
            <v>0</v>
          </cell>
          <cell r="FN74">
            <v>10782</v>
          </cell>
          <cell r="FO74">
            <v>82.09</v>
          </cell>
          <cell r="FP74">
            <v>0</v>
          </cell>
          <cell r="FQ74">
            <v>0</v>
          </cell>
          <cell r="FR74">
            <v>0</v>
          </cell>
          <cell r="FS74">
            <v>0</v>
          </cell>
          <cell r="FT74">
            <v>0</v>
          </cell>
          <cell r="FU74">
            <v>0</v>
          </cell>
          <cell r="FV74">
            <v>62560</v>
          </cell>
          <cell r="FW74">
            <v>42560</v>
          </cell>
          <cell r="FX74">
            <v>4080.92</v>
          </cell>
          <cell r="FY74">
            <v>256669.48</v>
          </cell>
          <cell r="FZ74">
            <v>6003054.0999999996</v>
          </cell>
          <cell r="GA74">
            <v>47766.3</v>
          </cell>
          <cell r="GB74">
            <v>857216</v>
          </cell>
          <cell r="GC74">
            <v>317513.77</v>
          </cell>
          <cell r="GD74">
            <v>788489.08</v>
          </cell>
          <cell r="GE74">
            <v>74066.509999999995</v>
          </cell>
          <cell r="GF74">
            <v>34589.370000000003</v>
          </cell>
          <cell r="GG74">
            <v>54660.25</v>
          </cell>
          <cell r="GH74">
            <v>11867.92</v>
          </cell>
          <cell r="GI74">
            <v>9987.75</v>
          </cell>
          <cell r="GJ74">
            <v>0</v>
          </cell>
          <cell r="GK74">
            <v>102474.02</v>
          </cell>
          <cell r="GL74">
            <v>22791.43</v>
          </cell>
          <cell r="GM74">
            <v>25250.44</v>
          </cell>
          <cell r="GN74">
            <v>11880.98</v>
          </cell>
          <cell r="GO74">
            <v>206795.66</v>
          </cell>
          <cell r="GP74">
            <v>222720</v>
          </cell>
          <cell r="GQ74">
            <v>34831.39</v>
          </cell>
          <cell r="GR74">
            <v>191697.71</v>
          </cell>
          <cell r="GS74">
            <v>51236.17</v>
          </cell>
          <cell r="GT74">
            <v>182792.15</v>
          </cell>
          <cell r="GU74">
            <v>75123.55</v>
          </cell>
          <cell r="GV74">
            <v>33003</v>
          </cell>
          <cell r="GW74">
            <v>0</v>
          </cell>
          <cell r="GX74">
            <v>116758.29</v>
          </cell>
          <cell r="GY74">
            <v>81836.5</v>
          </cell>
          <cell r="GZ74">
            <v>97354.74</v>
          </cell>
          <cell r="HA74">
            <v>24328.58</v>
          </cell>
          <cell r="HB74">
            <v>0</v>
          </cell>
          <cell r="HC74">
            <v>0</v>
          </cell>
          <cell r="HD74">
            <v>146569.67000000001</v>
          </cell>
          <cell r="HE74">
            <v>0</v>
          </cell>
          <cell r="HF74">
            <v>0</v>
          </cell>
          <cell r="HG74">
            <v>9826655.3300000019</v>
          </cell>
          <cell r="HI74">
            <v>281402.69999999925</v>
          </cell>
          <cell r="HM74">
            <v>279914.2600000063</v>
          </cell>
          <cell r="HN74">
            <v>561316.96</v>
          </cell>
          <cell r="HO74">
            <v>5.5879354476928711E-9</v>
          </cell>
          <cell r="HP74" t="str">
            <v>SURPLUS</v>
          </cell>
          <cell r="HQ74">
            <v>35702.5</v>
          </cell>
          <cell r="HR74">
            <v>0</v>
          </cell>
          <cell r="HV74">
            <v>41163.300000000003</v>
          </cell>
          <cell r="HW74">
            <v>0</v>
          </cell>
          <cell r="HX74">
            <v>0</v>
          </cell>
          <cell r="HY74">
            <v>337276</v>
          </cell>
          <cell r="HZ74">
            <v>224040.95999999996</v>
          </cell>
          <cell r="IA74">
            <v>8745.7999999999956</v>
          </cell>
        </row>
        <row r="75">
          <cell r="B75" t="str">
            <v>EE400</v>
          </cell>
          <cell r="C75">
            <v>-8085.62</v>
          </cell>
          <cell r="D75">
            <v>0</v>
          </cell>
          <cell r="E75">
            <v>-38666.660000000003</v>
          </cell>
          <cell r="F75">
            <v>0</v>
          </cell>
          <cell r="G75">
            <v>-35437.5</v>
          </cell>
          <cell r="H75">
            <v>-38391.83</v>
          </cell>
          <cell r="I75">
            <v>600</v>
          </cell>
          <cell r="J75">
            <v>-6682.34</v>
          </cell>
          <cell r="K75">
            <v>-21466.57</v>
          </cell>
          <cell r="L75">
            <v>-750</v>
          </cell>
          <cell r="M75">
            <v>-8363.2000000000007</v>
          </cell>
          <cell r="N75">
            <v>-10251.950000000001</v>
          </cell>
          <cell r="O75">
            <v>-5742.78</v>
          </cell>
          <cell r="P75">
            <v>0</v>
          </cell>
          <cell r="Q75">
            <v>0</v>
          </cell>
          <cell r="R75">
            <v>0</v>
          </cell>
          <cell r="S75">
            <v>0</v>
          </cell>
          <cell r="T75">
            <v>461372.54</v>
          </cell>
          <cell r="U75">
            <v>92.27</v>
          </cell>
          <cell r="V75">
            <v>150022.12</v>
          </cell>
          <cell r="W75">
            <v>722.79</v>
          </cell>
          <cell r="X75">
            <v>37210.75</v>
          </cell>
          <cell r="Y75">
            <v>0</v>
          </cell>
          <cell r="Z75">
            <v>26357.52</v>
          </cell>
          <cell r="AA75">
            <v>6003.71</v>
          </cell>
          <cell r="AB75">
            <v>7264.5</v>
          </cell>
          <cell r="AC75">
            <v>4200.95</v>
          </cell>
          <cell r="AD75">
            <v>0</v>
          </cell>
          <cell r="AE75">
            <v>17390.62</v>
          </cell>
          <cell r="AF75">
            <v>3150</v>
          </cell>
          <cell r="AG75">
            <v>20456.12</v>
          </cell>
          <cell r="AH75">
            <v>26725.05</v>
          </cell>
          <cell r="AI75">
            <v>12885.18</v>
          </cell>
          <cell r="AJ75">
            <v>20583.75</v>
          </cell>
          <cell r="AK75">
            <v>7824.56</v>
          </cell>
          <cell r="AL75">
            <v>26911.69</v>
          </cell>
          <cell r="AM75">
            <v>6993.84</v>
          </cell>
          <cell r="AN75">
            <v>0</v>
          </cell>
          <cell r="AO75">
            <v>15314.09</v>
          </cell>
          <cell r="AP75">
            <v>3911</v>
          </cell>
          <cell r="AQ75">
            <v>0</v>
          </cell>
          <cell r="AR75">
            <v>55291.99</v>
          </cell>
          <cell r="AS75">
            <v>0</v>
          </cell>
          <cell r="AT75">
            <v>1346</v>
          </cell>
          <cell r="AU75">
            <v>18364.27</v>
          </cell>
          <cell r="AV75">
            <v>0</v>
          </cell>
          <cell r="AW75">
            <v>17595.09</v>
          </cell>
          <cell r="AX75">
            <v>0</v>
          </cell>
          <cell r="AY75">
            <v>0</v>
          </cell>
          <cell r="AZ75">
            <v>-158.32</v>
          </cell>
          <cell r="BA75">
            <v>200</v>
          </cell>
          <cell r="BC75">
            <v>773776.15000000026</v>
          </cell>
          <cell r="BE75">
            <v>5991.25</v>
          </cell>
          <cell r="BF75">
            <v>0</v>
          </cell>
          <cell r="BG75">
            <v>0</v>
          </cell>
          <cell r="BH75">
            <v>0</v>
          </cell>
          <cell r="BI75">
            <v>0</v>
          </cell>
          <cell r="BJ75">
            <v>200</v>
          </cell>
          <cell r="BK75">
            <v>0</v>
          </cell>
          <cell r="BL75">
            <v>200</v>
          </cell>
          <cell r="BM75">
            <v>4773.7700000000004</v>
          </cell>
          <cell r="BN75">
            <v>0</v>
          </cell>
          <cell r="BO75">
            <v>4773.7700000000004</v>
          </cell>
          <cell r="BP75">
            <v>4973.7700000000004</v>
          </cell>
          <cell r="BR75">
            <v>41.680000000000007</v>
          </cell>
          <cell r="BT75">
            <v>41.680000000000007</v>
          </cell>
          <cell r="BU75">
            <v>-10251.950000000001</v>
          </cell>
          <cell r="BV75">
            <v>26953.37</v>
          </cell>
          <cell r="BX75">
            <v>774793.63000000012</v>
          </cell>
          <cell r="BY75">
            <v>779767.40000000014</v>
          </cell>
          <cell r="BZ75">
            <v>773776.15000000026</v>
          </cell>
          <cell r="CB75">
            <v>5991.2499999998836</v>
          </cell>
          <cell r="CF75">
            <v>63325.39999999979</v>
          </cell>
          <cell r="CG75">
            <v>70106.769999999553</v>
          </cell>
          <cell r="CH75">
            <v>3813.6400000000003</v>
          </cell>
          <cell r="CI75">
            <v>4831.12</v>
          </cell>
          <cell r="CJ75">
            <v>63326.858709854074</v>
          </cell>
          <cell r="CK75">
            <v>781575</v>
          </cell>
          <cell r="CL75">
            <v>0</v>
          </cell>
          <cell r="CM75">
            <v>0</v>
          </cell>
          <cell r="CN75">
            <v>0</v>
          </cell>
          <cell r="CP75">
            <v>783110.62</v>
          </cell>
          <cell r="CQ75">
            <v>0</v>
          </cell>
          <cell r="CS75">
            <v>0</v>
          </cell>
          <cell r="CT75">
            <v>5860</v>
          </cell>
          <cell r="CU75">
            <v>39081.83</v>
          </cell>
          <cell r="DA75">
            <v>8085.62</v>
          </cell>
          <cell r="DB75">
            <v>783110.62</v>
          </cell>
          <cell r="DC75">
            <v>0</v>
          </cell>
          <cell r="DD75">
            <v>38666.660000000003</v>
          </cell>
          <cell r="DE75">
            <v>0</v>
          </cell>
          <cell r="DF75">
            <v>35437.5</v>
          </cell>
          <cell r="DG75">
            <v>38391.83</v>
          </cell>
          <cell r="DH75">
            <v>0</v>
          </cell>
          <cell r="DI75">
            <v>-600</v>
          </cell>
          <cell r="DJ75">
            <v>6682.34</v>
          </cell>
          <cell r="DK75">
            <v>2.64</v>
          </cell>
          <cell r="DL75">
            <v>6679.7</v>
          </cell>
          <cell r="DM75">
            <v>21466.57</v>
          </cell>
          <cell r="DN75">
            <v>750</v>
          </cell>
          <cell r="DO75">
            <v>8363.2000000000007</v>
          </cell>
          <cell r="DP75">
            <v>10251.950000000001</v>
          </cell>
          <cell r="DQ75">
            <v>5742.78</v>
          </cell>
          <cell r="DR75">
            <v>0</v>
          </cell>
          <cell r="DS75">
            <v>0</v>
          </cell>
          <cell r="DT75">
            <v>0</v>
          </cell>
          <cell r="DU75">
            <v>0</v>
          </cell>
          <cell r="DV75">
            <v>0</v>
          </cell>
          <cell r="DW75">
            <v>0</v>
          </cell>
          <cell r="DX75">
            <v>5860</v>
          </cell>
          <cell r="DY75">
            <v>39081.83</v>
          </cell>
          <cell r="DZ75">
            <v>400</v>
          </cell>
          <cell r="EA75" t="str">
            <v>EE400</v>
          </cell>
          <cell r="EC75">
            <v>9353000</v>
          </cell>
          <cell r="ED75">
            <v>935</v>
          </cell>
          <cell r="EE75">
            <v>3000</v>
          </cell>
          <cell r="EF75" t="str">
            <v>EE400</v>
          </cell>
          <cell r="EG75" t="str">
            <v>Acton Church of England Voluntary Controlled Primary School</v>
          </cell>
          <cell r="EH75" t="str">
            <v>Not under a federation</v>
          </cell>
          <cell r="EI75" t="str">
            <v/>
          </cell>
          <cell r="EJ75" t="str">
            <v>Diocese of St Edmundsbury and Ipswich</v>
          </cell>
          <cell r="EK75" t="str">
            <v>Local authority maintained schools</v>
          </cell>
          <cell r="EL75" t="str">
            <v>Mr Jonathan Gray</v>
          </cell>
          <cell r="EM75" t="str">
            <v>admin@acton.suffolk.sch.uk</v>
          </cell>
          <cell r="EN75" t="str">
            <v>01787377089</v>
          </cell>
          <cell r="EO75">
            <v>20212022</v>
          </cell>
          <cell r="EP75" t="str">
            <v>LEAS</v>
          </cell>
          <cell r="EQ75" t="str">
            <v>Y</v>
          </cell>
          <cell r="EX75" t="str">
            <v>174</v>
          </cell>
          <cell r="EY75">
            <v>63325.39999999979</v>
          </cell>
          <cell r="FA75">
            <v>3813.6400000000003</v>
          </cell>
          <cell r="FB75">
            <v>782510.62</v>
          </cell>
          <cell r="FC75">
            <v>0</v>
          </cell>
          <cell r="FD75">
            <v>38666.660000000003</v>
          </cell>
          <cell r="FE75">
            <v>0</v>
          </cell>
          <cell r="FF75">
            <v>35437.5</v>
          </cell>
          <cell r="FG75">
            <v>0</v>
          </cell>
          <cell r="FH75">
            <v>0</v>
          </cell>
          <cell r="FI75">
            <v>856614.78</v>
          </cell>
          <cell r="FJ75">
            <v>6679.7</v>
          </cell>
          <cell r="FK75">
            <v>2.64</v>
          </cell>
          <cell r="FL75">
            <v>21466.57</v>
          </cell>
          <cell r="FM75">
            <v>750</v>
          </cell>
          <cell r="FN75">
            <v>8363.2000000000007</v>
          </cell>
          <cell r="FO75">
            <v>10251.950000000001</v>
          </cell>
          <cell r="FP75">
            <v>5742.78</v>
          </cell>
          <cell r="FQ75">
            <v>0</v>
          </cell>
          <cell r="FR75">
            <v>0</v>
          </cell>
          <cell r="FS75">
            <v>0</v>
          </cell>
          <cell r="FT75">
            <v>0</v>
          </cell>
          <cell r="FU75">
            <v>0</v>
          </cell>
          <cell r="FV75">
            <v>0</v>
          </cell>
          <cell r="FW75">
            <v>5860</v>
          </cell>
          <cell r="FX75">
            <v>39081.83</v>
          </cell>
          <cell r="FY75">
            <v>98198.67</v>
          </cell>
          <cell r="FZ75">
            <v>461372.54</v>
          </cell>
          <cell r="GA75">
            <v>92.27</v>
          </cell>
          <cell r="GB75">
            <v>150022.12</v>
          </cell>
          <cell r="GC75">
            <v>722.79</v>
          </cell>
          <cell r="GD75">
            <v>37210.75</v>
          </cell>
          <cell r="GE75">
            <v>0</v>
          </cell>
          <cell r="GF75">
            <v>26357.52</v>
          </cell>
          <cell r="GG75">
            <v>6003.71</v>
          </cell>
          <cell r="GH75">
            <v>7264.5</v>
          </cell>
          <cell r="GI75">
            <v>4200.95</v>
          </cell>
          <cell r="GJ75">
            <v>0</v>
          </cell>
          <cell r="GK75">
            <v>17390.62</v>
          </cell>
          <cell r="GL75">
            <v>3150</v>
          </cell>
          <cell r="GM75">
            <v>20456.12</v>
          </cell>
          <cell r="GN75">
            <v>26725.05</v>
          </cell>
          <cell r="GO75">
            <v>12885.18</v>
          </cell>
          <cell r="GP75">
            <v>20583.75</v>
          </cell>
          <cell r="GQ75">
            <v>7824.56</v>
          </cell>
          <cell r="GR75">
            <v>26953.37</v>
          </cell>
          <cell r="GS75">
            <v>6993.84</v>
          </cell>
          <cell r="GT75">
            <v>0</v>
          </cell>
          <cell r="GU75">
            <v>15314.09</v>
          </cell>
          <cell r="GV75">
            <v>3911</v>
          </cell>
          <cell r="GW75">
            <v>0</v>
          </cell>
          <cell r="GX75">
            <v>55291.99</v>
          </cell>
          <cell r="GY75">
            <v>0</v>
          </cell>
          <cell r="GZ75">
            <v>1346</v>
          </cell>
          <cell r="HA75">
            <v>18364.27</v>
          </cell>
          <cell r="HB75">
            <v>0</v>
          </cell>
          <cell r="HC75">
            <v>0</v>
          </cell>
          <cell r="HD75">
            <v>17595.09</v>
          </cell>
          <cell r="HE75">
            <v>0</v>
          </cell>
          <cell r="HF75">
            <v>0</v>
          </cell>
          <cell r="HG75">
            <v>948032.08</v>
          </cell>
          <cell r="HI75">
            <v>6781.3700000001118</v>
          </cell>
          <cell r="HM75">
            <v>63325.39999999979</v>
          </cell>
          <cell r="HN75">
            <v>70106.769999999553</v>
          </cell>
          <cell r="HO75">
            <v>3.4924596548080444E-10</v>
          </cell>
          <cell r="HP75" t="str">
            <v>SURPLUS</v>
          </cell>
          <cell r="HQ75">
            <v>5991.25</v>
          </cell>
          <cell r="HR75">
            <v>0</v>
          </cell>
          <cell r="HV75">
            <v>0</v>
          </cell>
          <cell r="HW75">
            <v>200</v>
          </cell>
          <cell r="HX75">
            <v>4773.7700000000004</v>
          </cell>
          <cell r="HY75">
            <v>0</v>
          </cell>
          <cell r="HZ75">
            <v>70106.769999999553</v>
          </cell>
          <cell r="IA75">
            <v>4831.12</v>
          </cell>
        </row>
        <row r="76">
          <cell r="B76" t="str">
            <v>EE405</v>
          </cell>
          <cell r="C76">
            <v>-8571.8799999999992</v>
          </cell>
          <cell r="D76">
            <v>0</v>
          </cell>
          <cell r="E76">
            <v>-35739.660000000003</v>
          </cell>
          <cell r="F76">
            <v>0</v>
          </cell>
          <cell r="G76">
            <v>-43752.5</v>
          </cell>
          <cell r="H76">
            <v>-40339.39</v>
          </cell>
          <cell r="I76">
            <v>-4989.92</v>
          </cell>
          <cell r="J76">
            <v>-8695.25</v>
          </cell>
          <cell r="K76">
            <v>-16089.57</v>
          </cell>
          <cell r="L76">
            <v>0</v>
          </cell>
          <cell r="M76">
            <v>-4269</v>
          </cell>
          <cell r="N76">
            <v>-1484.5</v>
          </cell>
          <cell r="O76">
            <v>-4710.0600000000004</v>
          </cell>
          <cell r="P76">
            <v>0</v>
          </cell>
          <cell r="Q76">
            <v>0</v>
          </cell>
          <cell r="R76">
            <v>0</v>
          </cell>
          <cell r="S76">
            <v>0</v>
          </cell>
          <cell r="T76">
            <v>447474.28</v>
          </cell>
          <cell r="U76">
            <v>0</v>
          </cell>
          <cell r="V76">
            <v>160691.04</v>
          </cell>
          <cell r="W76">
            <v>26286.09</v>
          </cell>
          <cell r="X76">
            <v>51023.4</v>
          </cell>
          <cell r="Y76">
            <v>33070.51</v>
          </cell>
          <cell r="Z76">
            <v>24769.05</v>
          </cell>
          <cell r="AA76">
            <v>4488.6899999999996</v>
          </cell>
          <cell r="AB76">
            <v>5671.98</v>
          </cell>
          <cell r="AC76">
            <v>948.75</v>
          </cell>
          <cell r="AD76">
            <v>3806.45</v>
          </cell>
          <cell r="AE76">
            <v>8211.35</v>
          </cell>
          <cell r="AF76">
            <v>2587.64</v>
          </cell>
          <cell r="AG76">
            <v>0</v>
          </cell>
          <cell r="AH76">
            <v>1586.86</v>
          </cell>
          <cell r="AI76">
            <v>9598.2099999999991</v>
          </cell>
          <cell r="AJ76">
            <v>10229.5</v>
          </cell>
          <cell r="AK76">
            <v>9846.4500000000007</v>
          </cell>
          <cell r="AL76">
            <v>33305.46</v>
          </cell>
          <cell r="AM76">
            <v>2940.82</v>
          </cell>
          <cell r="AN76">
            <v>0</v>
          </cell>
          <cell r="AO76">
            <v>14123.1</v>
          </cell>
          <cell r="AP76">
            <v>3135</v>
          </cell>
          <cell r="AQ76">
            <v>3719.14</v>
          </cell>
          <cell r="AR76">
            <v>17906.060000000001</v>
          </cell>
          <cell r="AS76">
            <v>0</v>
          </cell>
          <cell r="AT76">
            <v>2038.32</v>
          </cell>
          <cell r="AU76">
            <v>26886.16</v>
          </cell>
          <cell r="AV76">
            <v>0</v>
          </cell>
          <cell r="AW76">
            <v>22541.54</v>
          </cell>
          <cell r="AX76">
            <v>0</v>
          </cell>
          <cell r="AY76">
            <v>0</v>
          </cell>
          <cell r="AZ76">
            <v>-5711.74</v>
          </cell>
          <cell r="BA76">
            <v>4365.74</v>
          </cell>
          <cell r="BC76">
            <v>754409.11999999941</v>
          </cell>
          <cell r="BE76">
            <v>5923.75</v>
          </cell>
          <cell r="BF76">
            <v>0</v>
          </cell>
          <cell r="BG76">
            <v>3434.75</v>
          </cell>
          <cell r="BH76">
            <v>0</v>
          </cell>
          <cell r="BI76">
            <v>3434.75</v>
          </cell>
          <cell r="BJ76">
            <v>0</v>
          </cell>
          <cell r="BK76">
            <v>0</v>
          </cell>
          <cell r="BL76">
            <v>0</v>
          </cell>
          <cell r="BM76">
            <v>0</v>
          </cell>
          <cell r="BN76">
            <v>0</v>
          </cell>
          <cell r="BO76">
            <v>0</v>
          </cell>
          <cell r="BP76">
            <v>3434.75</v>
          </cell>
          <cell r="BR76">
            <v>-1346</v>
          </cell>
          <cell r="BS76">
            <v>-1346</v>
          </cell>
          <cell r="BU76">
            <v>-2830.5</v>
          </cell>
          <cell r="BV76">
            <v>33305.46</v>
          </cell>
          <cell r="BX76">
            <v>756898.11999999976</v>
          </cell>
          <cell r="BY76">
            <v>760332.86999999976</v>
          </cell>
          <cell r="BZ76">
            <v>754409.11999999941</v>
          </cell>
          <cell r="CB76">
            <v>5923.7500000003492</v>
          </cell>
          <cell r="CF76">
            <v>89725.889999999665</v>
          </cell>
          <cell r="CG76">
            <v>45404.770000000251</v>
          </cell>
          <cell r="CH76">
            <v>2756.75</v>
          </cell>
          <cell r="CI76">
            <v>5245.75</v>
          </cell>
          <cell r="CJ76">
            <v>89730.48504592583</v>
          </cell>
          <cell r="CK76">
            <v>712577</v>
          </cell>
          <cell r="CL76">
            <v>0</v>
          </cell>
          <cell r="CM76">
            <v>0</v>
          </cell>
          <cell r="CN76">
            <v>0</v>
          </cell>
          <cell r="CP76">
            <v>715548.88</v>
          </cell>
          <cell r="CQ76">
            <v>3564.22</v>
          </cell>
          <cell r="CS76">
            <v>0</v>
          </cell>
          <cell r="CT76">
            <v>5460</v>
          </cell>
          <cell r="CU76">
            <v>36915.17</v>
          </cell>
          <cell r="DA76">
            <v>8571.8799999999992</v>
          </cell>
          <cell r="DB76">
            <v>715548.88</v>
          </cell>
          <cell r="DC76">
            <v>0</v>
          </cell>
          <cell r="DD76">
            <v>35739.660000000003</v>
          </cell>
          <cell r="DE76">
            <v>0</v>
          </cell>
          <cell r="DF76">
            <v>43752.5</v>
          </cell>
          <cell r="DG76">
            <v>40339.39</v>
          </cell>
          <cell r="DH76">
            <v>3564.22</v>
          </cell>
          <cell r="DI76">
            <v>4989.92</v>
          </cell>
          <cell r="DJ76">
            <v>8695.25</v>
          </cell>
          <cell r="DK76">
            <v>8695.25</v>
          </cell>
          <cell r="DL76">
            <v>0</v>
          </cell>
          <cell r="DM76">
            <v>16089.57</v>
          </cell>
          <cell r="DN76">
            <v>0</v>
          </cell>
          <cell r="DO76">
            <v>4269</v>
          </cell>
          <cell r="DP76">
            <v>2830.5</v>
          </cell>
          <cell r="DQ76">
            <v>4710.0600000000004</v>
          </cell>
          <cell r="DR76">
            <v>0</v>
          </cell>
          <cell r="DS76">
            <v>0</v>
          </cell>
          <cell r="DT76">
            <v>0</v>
          </cell>
          <cell r="DU76">
            <v>0</v>
          </cell>
          <cell r="DV76">
            <v>0</v>
          </cell>
          <cell r="DW76">
            <v>0</v>
          </cell>
          <cell r="DX76">
            <v>5460</v>
          </cell>
          <cell r="DY76">
            <v>36915.17</v>
          </cell>
          <cell r="DZ76">
            <v>405</v>
          </cell>
          <cell r="EA76" t="str">
            <v>EE405</v>
          </cell>
          <cell r="EC76">
            <v>9353003</v>
          </cell>
          <cell r="ED76">
            <v>935</v>
          </cell>
          <cell r="EE76">
            <v>3003</v>
          </cell>
          <cell r="EF76" t="str">
            <v>EE405</v>
          </cell>
          <cell r="EG76" t="str">
            <v>Barnham Church of England Voluntary Controlled Primary School</v>
          </cell>
          <cell r="EH76" t="str">
            <v>Not under a federation</v>
          </cell>
          <cell r="EI76" t="str">
            <v/>
          </cell>
          <cell r="EJ76" t="str">
            <v>Diocese of St Edmundsbury and Ipswich</v>
          </cell>
          <cell r="EK76" t="str">
            <v>Local authority maintained schools</v>
          </cell>
          <cell r="EL76" t="str">
            <v>Mrs Amy Arnold</v>
          </cell>
          <cell r="EM76" t="str">
            <v>head@barnham.suffolk.sch.uk</v>
          </cell>
          <cell r="EN76" t="str">
            <v>01842890253</v>
          </cell>
          <cell r="EO76">
            <v>20212022</v>
          </cell>
          <cell r="EP76" t="str">
            <v>LEAS</v>
          </cell>
          <cell r="EQ76" t="str">
            <v>Y</v>
          </cell>
          <cell r="EX76" t="str">
            <v>165</v>
          </cell>
          <cell r="EY76">
            <v>89725.889999999665</v>
          </cell>
          <cell r="FA76">
            <v>2756.75</v>
          </cell>
          <cell r="FB76">
            <v>715548.88</v>
          </cell>
          <cell r="FC76">
            <v>0</v>
          </cell>
          <cell r="FD76">
            <v>35739.660000000003</v>
          </cell>
          <cell r="FE76">
            <v>0</v>
          </cell>
          <cell r="FF76">
            <v>43752.5</v>
          </cell>
          <cell r="FG76">
            <v>3564.22</v>
          </cell>
          <cell r="FH76">
            <v>4989.92</v>
          </cell>
          <cell r="FI76">
            <v>803595.18</v>
          </cell>
          <cell r="FJ76">
            <v>0</v>
          </cell>
          <cell r="FK76">
            <v>8695.25</v>
          </cell>
          <cell r="FL76">
            <v>16089.57</v>
          </cell>
          <cell r="FM76">
            <v>0</v>
          </cell>
          <cell r="FN76">
            <v>4269</v>
          </cell>
          <cell r="FO76">
            <v>2830.5</v>
          </cell>
          <cell r="FP76">
            <v>4710.0600000000004</v>
          </cell>
          <cell r="FQ76">
            <v>0</v>
          </cell>
          <cell r="FR76">
            <v>0</v>
          </cell>
          <cell r="FS76">
            <v>0</v>
          </cell>
          <cell r="FT76">
            <v>0</v>
          </cell>
          <cell r="FU76">
            <v>0</v>
          </cell>
          <cell r="FV76">
            <v>0</v>
          </cell>
          <cell r="FW76">
            <v>5460</v>
          </cell>
          <cell r="FX76">
            <v>36915.17</v>
          </cell>
          <cell r="FY76">
            <v>78969.549999999988</v>
          </cell>
          <cell r="FZ76">
            <v>447474.28</v>
          </cell>
          <cell r="GA76">
            <v>0</v>
          </cell>
          <cell r="GB76">
            <v>160691.04</v>
          </cell>
          <cell r="GC76">
            <v>26286.09</v>
          </cell>
          <cell r="GD76">
            <v>51023.4</v>
          </cell>
          <cell r="GE76">
            <v>33070.51</v>
          </cell>
          <cell r="GF76">
            <v>24769.05</v>
          </cell>
          <cell r="GG76">
            <v>4488.6899999999996</v>
          </cell>
          <cell r="GH76">
            <v>5671.98</v>
          </cell>
          <cell r="GI76">
            <v>948.75</v>
          </cell>
          <cell r="GJ76">
            <v>3806.45</v>
          </cell>
          <cell r="GK76">
            <v>8211.35</v>
          </cell>
          <cell r="GL76">
            <v>2587.64</v>
          </cell>
          <cell r="GM76">
            <v>0</v>
          </cell>
          <cell r="GN76">
            <v>1586.86</v>
          </cell>
          <cell r="GO76">
            <v>9598.2099999999991</v>
          </cell>
          <cell r="GP76">
            <v>10229.5</v>
          </cell>
          <cell r="GQ76">
            <v>9846.4500000000007</v>
          </cell>
          <cell r="GR76">
            <v>33305.46</v>
          </cell>
          <cell r="GS76">
            <v>2940.82</v>
          </cell>
          <cell r="GT76">
            <v>0</v>
          </cell>
          <cell r="GU76">
            <v>14123.1</v>
          </cell>
          <cell r="GV76">
            <v>3135</v>
          </cell>
          <cell r="GW76">
            <v>3719.14</v>
          </cell>
          <cell r="GX76">
            <v>17906.060000000001</v>
          </cell>
          <cell r="GY76">
            <v>0</v>
          </cell>
          <cell r="GZ76">
            <v>2038.32</v>
          </cell>
          <cell r="HA76">
            <v>26886.16</v>
          </cell>
          <cell r="HB76">
            <v>0</v>
          </cell>
          <cell r="HC76">
            <v>0</v>
          </cell>
          <cell r="HD76">
            <v>22541.54</v>
          </cell>
          <cell r="HE76">
            <v>0</v>
          </cell>
          <cell r="HF76">
            <v>0</v>
          </cell>
          <cell r="HG76">
            <v>926885.84999999986</v>
          </cell>
          <cell r="HI76">
            <v>-44321.119999999879</v>
          </cell>
          <cell r="HM76">
            <v>89725.889999999665</v>
          </cell>
          <cell r="HN76">
            <v>45404.770000000251</v>
          </cell>
          <cell r="HO76">
            <v>-4.6566128730773926E-10</v>
          </cell>
          <cell r="HP76" t="str">
            <v>SURPLUS</v>
          </cell>
          <cell r="HQ76">
            <v>5923.75</v>
          </cell>
          <cell r="HR76">
            <v>0</v>
          </cell>
          <cell r="HV76">
            <v>3434.75</v>
          </cell>
          <cell r="HW76">
            <v>0</v>
          </cell>
          <cell r="HX76">
            <v>0</v>
          </cell>
          <cell r="HZ76">
            <v>45404.770000000251</v>
          </cell>
          <cell r="IA76">
            <v>5245.75</v>
          </cell>
        </row>
        <row r="77">
          <cell r="B77" t="str">
            <v>EE406</v>
          </cell>
          <cell r="C77">
            <v>-3986.88</v>
          </cell>
          <cell r="D77">
            <v>0</v>
          </cell>
          <cell r="E77">
            <v>-66052.33</v>
          </cell>
          <cell r="F77">
            <v>0</v>
          </cell>
          <cell r="G77">
            <v>-25982.5</v>
          </cell>
          <cell r="H77">
            <v>-32697.5</v>
          </cell>
          <cell r="I77">
            <v>-200</v>
          </cell>
          <cell r="J77">
            <v>-5037.4399999999996</v>
          </cell>
          <cell r="K77">
            <v>-6845.23</v>
          </cell>
          <cell r="L77">
            <v>0</v>
          </cell>
          <cell r="M77">
            <v>-3653</v>
          </cell>
          <cell r="N77">
            <v>-3535</v>
          </cell>
          <cell r="O77">
            <v>0</v>
          </cell>
          <cell r="P77">
            <v>0</v>
          </cell>
          <cell r="Q77">
            <v>0</v>
          </cell>
          <cell r="R77">
            <v>0</v>
          </cell>
          <cell r="S77">
            <v>0</v>
          </cell>
          <cell r="T77">
            <v>260801.3</v>
          </cell>
          <cell r="U77">
            <v>5286.58</v>
          </cell>
          <cell r="V77">
            <v>88101.23</v>
          </cell>
          <cell r="W77">
            <v>0</v>
          </cell>
          <cell r="X77">
            <v>42108.42</v>
          </cell>
          <cell r="Y77">
            <v>0</v>
          </cell>
          <cell r="Z77">
            <v>18999.759999999998</v>
          </cell>
          <cell r="AA77">
            <v>2806.66</v>
          </cell>
          <cell r="AB77">
            <v>3393.69</v>
          </cell>
          <cell r="AC77">
            <v>1283</v>
          </cell>
          <cell r="AD77">
            <v>0</v>
          </cell>
          <cell r="AE77">
            <v>10222.23</v>
          </cell>
          <cell r="AF77">
            <v>2920.8</v>
          </cell>
          <cell r="AG77">
            <v>15852</v>
          </cell>
          <cell r="AH77">
            <v>1015.79</v>
          </cell>
          <cell r="AI77">
            <v>7523.77</v>
          </cell>
          <cell r="AJ77">
            <v>8982</v>
          </cell>
          <cell r="AK77">
            <v>2779.85</v>
          </cell>
          <cell r="AL77">
            <v>10789.05</v>
          </cell>
          <cell r="AM77">
            <v>2284.12</v>
          </cell>
          <cell r="AN77">
            <v>853.87</v>
          </cell>
          <cell r="AO77">
            <v>7297.45</v>
          </cell>
          <cell r="AP77">
            <v>1824</v>
          </cell>
          <cell r="AQ77">
            <v>3974.51</v>
          </cell>
          <cell r="AR77">
            <v>26523.200000000001</v>
          </cell>
          <cell r="AS77">
            <v>16565.16</v>
          </cell>
          <cell r="AT77">
            <v>6499.32</v>
          </cell>
          <cell r="AU77">
            <v>12894.94</v>
          </cell>
          <cell r="AV77">
            <v>0</v>
          </cell>
          <cell r="AW77">
            <v>2718</v>
          </cell>
          <cell r="AX77">
            <v>0</v>
          </cell>
          <cell r="AY77">
            <v>0</v>
          </cell>
          <cell r="AZ77">
            <v>-3136.76</v>
          </cell>
          <cell r="BA77">
            <v>3005.08</v>
          </cell>
          <cell r="BC77">
            <v>412722.78999999975</v>
          </cell>
          <cell r="BE77">
            <v>5091.25</v>
          </cell>
          <cell r="BF77">
            <v>0</v>
          </cell>
          <cell r="BG77">
            <v>0</v>
          </cell>
          <cell r="BH77">
            <v>0</v>
          </cell>
          <cell r="BI77">
            <v>0</v>
          </cell>
          <cell r="BJ77">
            <v>0</v>
          </cell>
          <cell r="BK77">
            <v>0</v>
          </cell>
          <cell r="BL77">
            <v>0</v>
          </cell>
          <cell r="BM77">
            <v>1634.9</v>
          </cell>
          <cell r="BN77">
            <v>0</v>
          </cell>
          <cell r="BO77">
            <v>1634.9</v>
          </cell>
          <cell r="BP77">
            <v>1634.9</v>
          </cell>
          <cell r="BR77">
            <v>-131.68000000000029</v>
          </cell>
          <cell r="BS77">
            <v>-131.68000000000029</v>
          </cell>
          <cell r="BU77">
            <v>-3666.6800000000003</v>
          </cell>
          <cell r="BV77">
            <v>10789.05</v>
          </cell>
          <cell r="BX77">
            <v>416179.1399999999</v>
          </cell>
          <cell r="BY77">
            <v>417814.03999999992</v>
          </cell>
          <cell r="BZ77">
            <v>412722.78999999975</v>
          </cell>
          <cell r="CB77">
            <v>5091.2500000001746</v>
          </cell>
          <cell r="CF77">
            <v>66955.399999999907</v>
          </cell>
          <cell r="CG77">
            <v>114277.26000000018</v>
          </cell>
          <cell r="CH77">
            <v>8590.25</v>
          </cell>
          <cell r="CI77">
            <v>12046.6</v>
          </cell>
          <cell r="CJ77">
            <v>66949.597581098613</v>
          </cell>
          <cell r="CK77">
            <v>463501</v>
          </cell>
          <cell r="CL77">
            <v>0</v>
          </cell>
          <cell r="CM77">
            <v>0</v>
          </cell>
          <cell r="CN77">
            <v>0</v>
          </cell>
          <cell r="CP77">
            <v>464327.88</v>
          </cell>
          <cell r="CQ77">
            <v>0</v>
          </cell>
          <cell r="CS77">
            <v>0</v>
          </cell>
          <cell r="CT77">
            <v>3160</v>
          </cell>
          <cell r="CU77">
            <v>32697.5</v>
          </cell>
          <cell r="DA77">
            <v>3986.88</v>
          </cell>
          <cell r="DB77">
            <v>464327.88</v>
          </cell>
          <cell r="DC77">
            <v>0</v>
          </cell>
          <cell r="DD77">
            <v>66052.33</v>
          </cell>
          <cell r="DE77">
            <v>0</v>
          </cell>
          <cell r="DF77">
            <v>25982.5</v>
          </cell>
          <cell r="DG77">
            <v>32697.5</v>
          </cell>
          <cell r="DH77">
            <v>0</v>
          </cell>
          <cell r="DI77">
            <v>200</v>
          </cell>
          <cell r="DJ77">
            <v>5037.4399999999996</v>
          </cell>
          <cell r="DK77">
            <v>5037.4399999999996</v>
          </cell>
          <cell r="DL77">
            <v>0</v>
          </cell>
          <cell r="DM77">
            <v>6845.23</v>
          </cell>
          <cell r="DN77">
            <v>0</v>
          </cell>
          <cell r="DO77">
            <v>3653</v>
          </cell>
          <cell r="DP77">
            <v>3666.68</v>
          </cell>
          <cell r="DQ77">
            <v>0</v>
          </cell>
          <cell r="DR77">
            <v>0</v>
          </cell>
          <cell r="DS77">
            <v>0</v>
          </cell>
          <cell r="DT77">
            <v>0</v>
          </cell>
          <cell r="DU77">
            <v>0</v>
          </cell>
          <cell r="DV77">
            <v>0</v>
          </cell>
          <cell r="DW77">
            <v>0</v>
          </cell>
          <cell r="DX77">
            <v>3160</v>
          </cell>
          <cell r="DY77">
            <v>32697.5</v>
          </cell>
          <cell r="DZ77">
            <v>406</v>
          </cell>
          <cell r="EA77" t="str">
            <v>EE406</v>
          </cell>
          <cell r="EC77">
            <v>9353004</v>
          </cell>
          <cell r="ED77">
            <v>935</v>
          </cell>
          <cell r="EE77">
            <v>3004</v>
          </cell>
          <cell r="EF77" t="str">
            <v>EE406</v>
          </cell>
          <cell r="EG77" t="str">
            <v>Barningham Church of England Voluntary Controlled Primary School</v>
          </cell>
          <cell r="EH77" t="str">
            <v>Not under a federation</v>
          </cell>
          <cell r="EI77" t="str">
            <v/>
          </cell>
          <cell r="EJ77" t="str">
            <v>Diocese of St Edmundsbury and Ipswich</v>
          </cell>
          <cell r="EK77" t="str">
            <v>Local authority maintained schools</v>
          </cell>
          <cell r="EL77" t="str">
            <v>Miss Stephany Hunter</v>
          </cell>
          <cell r="EM77" t="str">
            <v>admin@barningham.suffolk.sch.uk</v>
          </cell>
          <cell r="EN77" t="str">
            <v>01359221297</v>
          </cell>
          <cell r="EO77">
            <v>20212022</v>
          </cell>
          <cell r="EP77" t="str">
            <v>LEAS</v>
          </cell>
          <cell r="EQ77" t="str">
            <v>Y</v>
          </cell>
          <cell r="EX77" t="str">
            <v>98</v>
          </cell>
          <cell r="EY77">
            <v>66955.399999999907</v>
          </cell>
          <cell r="FA77">
            <v>8590.25</v>
          </cell>
          <cell r="FB77">
            <v>464327.88</v>
          </cell>
          <cell r="FC77">
            <v>0</v>
          </cell>
          <cell r="FD77">
            <v>66052.33</v>
          </cell>
          <cell r="FE77">
            <v>0</v>
          </cell>
          <cell r="FF77">
            <v>25982.5</v>
          </cell>
          <cell r="FG77">
            <v>0</v>
          </cell>
          <cell r="FH77">
            <v>200</v>
          </cell>
          <cell r="FI77">
            <v>556562.71</v>
          </cell>
          <cell r="FJ77">
            <v>0</v>
          </cell>
          <cell r="FK77">
            <v>5037.4399999999996</v>
          </cell>
          <cell r="FL77">
            <v>6845.23</v>
          </cell>
          <cell r="FM77">
            <v>0</v>
          </cell>
          <cell r="FN77">
            <v>3653</v>
          </cell>
          <cell r="FO77">
            <v>3666.68</v>
          </cell>
          <cell r="FP77">
            <v>0</v>
          </cell>
          <cell r="FQ77">
            <v>0</v>
          </cell>
          <cell r="FR77">
            <v>0</v>
          </cell>
          <cell r="FS77">
            <v>0</v>
          </cell>
          <cell r="FT77">
            <v>0</v>
          </cell>
          <cell r="FU77">
            <v>0</v>
          </cell>
          <cell r="FV77">
            <v>0</v>
          </cell>
          <cell r="FW77">
            <v>3160</v>
          </cell>
          <cell r="FX77">
            <v>32697.5</v>
          </cell>
          <cell r="FY77">
            <v>55059.85</v>
          </cell>
          <cell r="FZ77">
            <v>260801.3</v>
          </cell>
          <cell r="GA77">
            <v>5286.58</v>
          </cell>
          <cell r="GB77">
            <v>88101.23</v>
          </cell>
          <cell r="GC77">
            <v>0</v>
          </cell>
          <cell r="GD77">
            <v>42108.42</v>
          </cell>
          <cell r="GE77">
            <v>0</v>
          </cell>
          <cell r="GF77">
            <v>18999.759999999998</v>
          </cell>
          <cell r="GG77">
            <v>2806.66</v>
          </cell>
          <cell r="GH77">
            <v>3393.69</v>
          </cell>
          <cell r="GI77">
            <v>1283</v>
          </cell>
          <cell r="GJ77">
            <v>0</v>
          </cell>
          <cell r="GK77">
            <v>10222.23</v>
          </cell>
          <cell r="GL77">
            <v>2920.8</v>
          </cell>
          <cell r="GM77">
            <v>15852</v>
          </cell>
          <cell r="GN77">
            <v>1015.79</v>
          </cell>
          <cell r="GO77">
            <v>7523.77</v>
          </cell>
          <cell r="GP77">
            <v>8982</v>
          </cell>
          <cell r="GQ77">
            <v>2779.85</v>
          </cell>
          <cell r="GR77">
            <v>10789.05</v>
          </cell>
          <cell r="GS77">
            <v>3137.99</v>
          </cell>
          <cell r="GT77">
            <v>0</v>
          </cell>
          <cell r="GU77">
            <v>7297.45</v>
          </cell>
          <cell r="GV77">
            <v>1824</v>
          </cell>
          <cell r="GW77">
            <v>3974.51</v>
          </cell>
          <cell r="GX77">
            <v>26523.200000000001</v>
          </cell>
          <cell r="GY77">
            <v>16565.16</v>
          </cell>
          <cell r="GZ77">
            <v>6499.32</v>
          </cell>
          <cell r="HA77">
            <v>12894.94</v>
          </cell>
          <cell r="HB77">
            <v>0</v>
          </cell>
          <cell r="HC77">
            <v>0</v>
          </cell>
          <cell r="HD77">
            <v>2718</v>
          </cell>
          <cell r="HE77">
            <v>0</v>
          </cell>
          <cell r="HF77">
            <v>0</v>
          </cell>
          <cell r="HG77">
            <v>564300.69999999984</v>
          </cell>
          <cell r="HI77">
            <v>47321.860000000102</v>
          </cell>
          <cell r="HM77">
            <v>66955.399999999907</v>
          </cell>
          <cell r="HN77">
            <v>114277.26000000018</v>
          </cell>
          <cell r="HO77">
            <v>-1.7462298274040222E-10</v>
          </cell>
          <cell r="HP77" t="str">
            <v>SURPLUS</v>
          </cell>
          <cell r="HQ77">
            <v>5091.25</v>
          </cell>
          <cell r="HR77">
            <v>0</v>
          </cell>
          <cell r="HV77">
            <v>0</v>
          </cell>
          <cell r="HW77">
            <v>0</v>
          </cell>
          <cell r="HX77">
            <v>1634.9</v>
          </cell>
          <cell r="HZ77">
            <v>114277.26000000018</v>
          </cell>
          <cell r="IA77">
            <v>12046.6</v>
          </cell>
        </row>
        <row r="78">
          <cell r="B78" t="str">
            <v>EE407</v>
          </cell>
          <cell r="C78">
            <v>-132778.12</v>
          </cell>
          <cell r="D78">
            <v>0</v>
          </cell>
          <cell r="E78">
            <v>-10900</v>
          </cell>
          <cell r="F78">
            <v>0</v>
          </cell>
          <cell r="G78">
            <v>-26932.5</v>
          </cell>
          <cell r="H78">
            <v>-60436.71</v>
          </cell>
          <cell r="I78">
            <v>0</v>
          </cell>
          <cell r="J78">
            <v>-134242.54999999999</v>
          </cell>
          <cell r="K78">
            <v>-13191.47</v>
          </cell>
          <cell r="L78">
            <v>0</v>
          </cell>
          <cell r="M78">
            <v>0</v>
          </cell>
          <cell r="N78">
            <v>-9074.15</v>
          </cell>
          <cell r="O78">
            <v>-6616.56</v>
          </cell>
          <cell r="P78">
            <v>0</v>
          </cell>
          <cell r="Q78">
            <v>0</v>
          </cell>
          <cell r="R78">
            <v>0</v>
          </cell>
          <cell r="S78">
            <v>0</v>
          </cell>
          <cell r="T78">
            <v>472116.01</v>
          </cell>
          <cell r="U78">
            <v>13407.94</v>
          </cell>
          <cell r="V78">
            <v>140124.81</v>
          </cell>
          <cell r="W78">
            <v>15053.02</v>
          </cell>
          <cell r="X78">
            <v>76727.55</v>
          </cell>
          <cell r="Y78">
            <v>0</v>
          </cell>
          <cell r="Z78">
            <v>77789.45</v>
          </cell>
          <cell r="AA78">
            <v>6081.42</v>
          </cell>
          <cell r="AB78">
            <v>2135.84</v>
          </cell>
          <cell r="AC78">
            <v>2173.75</v>
          </cell>
          <cell r="AD78">
            <v>0</v>
          </cell>
          <cell r="AE78">
            <v>10382.77</v>
          </cell>
          <cell r="AF78">
            <v>2575.11</v>
          </cell>
          <cell r="AG78">
            <v>20710.009999999998</v>
          </cell>
          <cell r="AH78">
            <v>4758.59</v>
          </cell>
          <cell r="AI78">
            <v>26117.46</v>
          </cell>
          <cell r="AJ78">
            <v>14471</v>
          </cell>
          <cell r="AK78">
            <v>7905.32</v>
          </cell>
          <cell r="AL78">
            <v>30256.37</v>
          </cell>
          <cell r="AM78">
            <v>8389.06</v>
          </cell>
          <cell r="AN78">
            <v>0</v>
          </cell>
          <cell r="AO78">
            <v>14332.33</v>
          </cell>
          <cell r="AP78">
            <v>2755</v>
          </cell>
          <cell r="AQ78">
            <v>30065.19</v>
          </cell>
          <cell r="AR78">
            <v>52825.78</v>
          </cell>
          <cell r="AS78">
            <v>0</v>
          </cell>
          <cell r="AT78">
            <v>10396</v>
          </cell>
          <cell r="AU78">
            <v>12418.16</v>
          </cell>
          <cell r="AV78">
            <v>0</v>
          </cell>
          <cell r="AW78">
            <v>1002.16</v>
          </cell>
          <cell r="AX78">
            <v>0</v>
          </cell>
          <cell r="AY78">
            <v>0</v>
          </cell>
          <cell r="AZ78">
            <v>-334.45</v>
          </cell>
          <cell r="BA78">
            <v>1223.8599999999999</v>
          </cell>
          <cell r="BC78">
            <v>663598.30999999971</v>
          </cell>
          <cell r="BE78">
            <v>5586.25</v>
          </cell>
          <cell r="BF78">
            <v>0</v>
          </cell>
          <cell r="BG78">
            <v>2088.33</v>
          </cell>
          <cell r="BH78">
            <v>0</v>
          </cell>
          <cell r="BI78">
            <v>2088.33</v>
          </cell>
          <cell r="BJ78">
            <v>3602.33</v>
          </cell>
          <cell r="BK78">
            <v>0</v>
          </cell>
          <cell r="BL78">
            <v>3602.33</v>
          </cell>
          <cell r="BM78">
            <v>1806.45</v>
          </cell>
          <cell r="BN78">
            <v>0</v>
          </cell>
          <cell r="BO78">
            <v>1806.45</v>
          </cell>
          <cell r="BP78">
            <v>7497.11</v>
          </cell>
          <cell r="BR78">
            <v>889.40999999999985</v>
          </cell>
          <cell r="BT78">
            <v>889.40999999999985</v>
          </cell>
          <cell r="BU78">
            <v>-9074.15</v>
          </cell>
          <cell r="BV78">
            <v>31145.78</v>
          </cell>
          <cell r="BX78">
            <v>661687.44999999984</v>
          </cell>
          <cell r="BY78">
            <v>669184.55999999982</v>
          </cell>
          <cell r="BZ78">
            <v>663598.30999999971</v>
          </cell>
          <cell r="CB78">
            <v>5586.2500000001164</v>
          </cell>
          <cell r="CF78">
            <v>133564.15000000002</v>
          </cell>
          <cell r="CG78">
            <v>156392.69999999995</v>
          </cell>
          <cell r="CH78">
            <v>2288.3000000000002</v>
          </cell>
          <cell r="CI78">
            <v>377.44000000000051</v>
          </cell>
          <cell r="CJ78">
            <v>133560.66831431433</v>
          </cell>
          <cell r="CK78">
            <v>684516</v>
          </cell>
          <cell r="CL78">
            <v>0</v>
          </cell>
          <cell r="CM78">
            <v>0</v>
          </cell>
          <cell r="CN78">
            <v>0</v>
          </cell>
          <cell r="CP78">
            <v>811861.12</v>
          </cell>
          <cell r="CQ78">
            <v>14171.54</v>
          </cell>
          <cell r="CS78">
            <v>0</v>
          </cell>
          <cell r="CT78">
            <v>5300</v>
          </cell>
          <cell r="CU78">
            <v>46398.17</v>
          </cell>
          <cell r="DA78">
            <v>132778.12</v>
          </cell>
          <cell r="DB78">
            <v>811861.12</v>
          </cell>
          <cell r="DC78">
            <v>0</v>
          </cell>
          <cell r="DD78">
            <v>10900</v>
          </cell>
          <cell r="DE78">
            <v>0</v>
          </cell>
          <cell r="DF78">
            <v>26932.5</v>
          </cell>
          <cell r="DG78">
            <v>60436.71</v>
          </cell>
          <cell r="DH78">
            <v>14171.54</v>
          </cell>
          <cell r="DI78">
            <v>0</v>
          </cell>
          <cell r="DJ78">
            <v>134242.54999999999</v>
          </cell>
          <cell r="DK78">
            <v>111420.55</v>
          </cell>
          <cell r="DL78">
            <v>22822</v>
          </cell>
          <cell r="DM78">
            <v>13191.47</v>
          </cell>
          <cell r="DN78">
            <v>0</v>
          </cell>
          <cell r="DO78">
            <v>0</v>
          </cell>
          <cell r="DP78">
            <v>9074.15</v>
          </cell>
          <cell r="DQ78">
            <v>6616.56</v>
          </cell>
          <cell r="DR78">
            <v>0</v>
          </cell>
          <cell r="DS78">
            <v>0</v>
          </cell>
          <cell r="DT78">
            <v>0</v>
          </cell>
          <cell r="DU78">
            <v>0</v>
          </cell>
          <cell r="DV78">
            <v>0</v>
          </cell>
          <cell r="DW78">
            <v>0</v>
          </cell>
          <cell r="DX78">
            <v>5300</v>
          </cell>
          <cell r="DY78">
            <v>46398.17</v>
          </cell>
          <cell r="DZ78">
            <v>407</v>
          </cell>
          <cell r="EA78" t="str">
            <v>EE407</v>
          </cell>
          <cell r="EC78">
            <v>9353005</v>
          </cell>
          <cell r="ED78">
            <v>935</v>
          </cell>
          <cell r="EE78">
            <v>3005</v>
          </cell>
          <cell r="EF78" t="str">
            <v>EE407</v>
          </cell>
          <cell r="EG78" t="str">
            <v>Barrow Church of England Voluntary Controlled Primary School</v>
          </cell>
          <cell r="EH78" t="str">
            <v>Not under a federation</v>
          </cell>
          <cell r="EI78" t="str">
            <v/>
          </cell>
          <cell r="EJ78" t="str">
            <v>Diocese of St Edmundsbury and Ipswich</v>
          </cell>
          <cell r="EK78" t="str">
            <v>Local authority maintained schools</v>
          </cell>
          <cell r="EL78" t="str">
            <v>Mrs Helen Ashe</v>
          </cell>
          <cell r="EM78" t="str">
            <v>finance@barrow.suffolk.sch.uk</v>
          </cell>
          <cell r="EN78" t="str">
            <v>01284810223</v>
          </cell>
          <cell r="EO78">
            <v>20212022</v>
          </cell>
          <cell r="EP78" t="str">
            <v>LEAS</v>
          </cell>
          <cell r="EQ78" t="str">
            <v>Y</v>
          </cell>
          <cell r="EX78" t="str">
            <v>163</v>
          </cell>
          <cell r="EY78">
            <v>133564.15000000002</v>
          </cell>
          <cell r="FA78">
            <v>2288.3000000000002</v>
          </cell>
          <cell r="FB78">
            <v>811861.12</v>
          </cell>
          <cell r="FC78">
            <v>0</v>
          </cell>
          <cell r="FD78">
            <v>10900</v>
          </cell>
          <cell r="FE78">
            <v>0</v>
          </cell>
          <cell r="FF78">
            <v>26932.5</v>
          </cell>
          <cell r="FG78">
            <v>14171.54</v>
          </cell>
          <cell r="FH78">
            <v>0</v>
          </cell>
          <cell r="FI78">
            <v>863865.16</v>
          </cell>
          <cell r="FJ78">
            <v>26657</v>
          </cell>
          <cell r="FK78">
            <v>111420.55</v>
          </cell>
          <cell r="FL78">
            <v>13191.47</v>
          </cell>
          <cell r="FM78">
            <v>0</v>
          </cell>
          <cell r="FN78">
            <v>0</v>
          </cell>
          <cell r="FO78">
            <v>5239.1499999999996</v>
          </cell>
          <cell r="FP78">
            <v>6616.56</v>
          </cell>
          <cell r="FQ78">
            <v>0</v>
          </cell>
          <cell r="FR78">
            <v>0</v>
          </cell>
          <cell r="FS78">
            <v>0</v>
          </cell>
          <cell r="FT78">
            <v>0</v>
          </cell>
          <cell r="FU78">
            <v>0</v>
          </cell>
          <cell r="FV78">
            <v>0</v>
          </cell>
          <cell r="FW78">
            <v>5300</v>
          </cell>
          <cell r="FX78">
            <v>46398.17</v>
          </cell>
          <cell r="FY78">
            <v>214822.89999999997</v>
          </cell>
          <cell r="FZ78">
            <v>472116.01</v>
          </cell>
          <cell r="GA78">
            <v>13407.94</v>
          </cell>
          <cell r="GB78">
            <v>140124.81</v>
          </cell>
          <cell r="GC78">
            <v>15053.02</v>
          </cell>
          <cell r="GD78">
            <v>76727.55</v>
          </cell>
          <cell r="GE78">
            <v>0</v>
          </cell>
          <cell r="GF78">
            <v>77789.45</v>
          </cell>
          <cell r="GG78">
            <v>6081.42</v>
          </cell>
          <cell r="GH78">
            <v>2135.84</v>
          </cell>
          <cell r="GI78">
            <v>2173.75</v>
          </cell>
          <cell r="GJ78">
            <v>0</v>
          </cell>
          <cell r="GK78">
            <v>10382.77</v>
          </cell>
          <cell r="GL78">
            <v>2575.11</v>
          </cell>
          <cell r="GM78">
            <v>20710.009999999998</v>
          </cell>
          <cell r="GN78">
            <v>4758.59</v>
          </cell>
          <cell r="GO78">
            <v>26117.46</v>
          </cell>
          <cell r="GP78">
            <v>14471</v>
          </cell>
          <cell r="GQ78">
            <v>7905.32</v>
          </cell>
          <cell r="GR78">
            <v>31145.78</v>
          </cell>
          <cell r="GS78">
            <v>8389.06</v>
          </cell>
          <cell r="GT78">
            <v>0</v>
          </cell>
          <cell r="GU78">
            <v>14332.33</v>
          </cell>
          <cell r="GV78">
            <v>2755</v>
          </cell>
          <cell r="GW78">
            <v>30065.19</v>
          </cell>
          <cell r="GX78">
            <v>52825.78</v>
          </cell>
          <cell r="GY78">
            <v>0</v>
          </cell>
          <cell r="GZ78">
            <v>10396</v>
          </cell>
          <cell r="HA78">
            <v>12418.16</v>
          </cell>
          <cell r="HB78">
            <v>0</v>
          </cell>
          <cell r="HC78">
            <v>0</v>
          </cell>
          <cell r="HD78">
            <v>1002.16</v>
          </cell>
          <cell r="HE78">
            <v>0</v>
          </cell>
          <cell r="HF78">
            <v>0</v>
          </cell>
          <cell r="HG78">
            <v>1055859.5099999998</v>
          </cell>
          <cell r="HI78">
            <v>22828.550000000279</v>
          </cell>
          <cell r="HM78">
            <v>133564.15000000002</v>
          </cell>
          <cell r="HN78">
            <v>156392.69999999995</v>
          </cell>
          <cell r="HO78">
            <v>3.4924596548080444E-10</v>
          </cell>
          <cell r="HP78" t="str">
            <v>SURPLUS</v>
          </cell>
          <cell r="HQ78">
            <v>5586.25</v>
          </cell>
          <cell r="HR78">
            <v>0</v>
          </cell>
          <cell r="HV78">
            <v>2088.33</v>
          </cell>
          <cell r="HW78">
            <v>3602.33</v>
          </cell>
          <cell r="HX78">
            <v>1806.45</v>
          </cell>
          <cell r="HY78">
            <v>74117</v>
          </cell>
          <cell r="HZ78">
            <v>82275.699999999953</v>
          </cell>
          <cell r="IA78">
            <v>377.44000000000051</v>
          </cell>
        </row>
        <row r="79">
          <cell r="B79" t="str">
            <v>EE409</v>
          </cell>
          <cell r="C79">
            <v>-7529.38</v>
          </cell>
          <cell r="D79">
            <v>0</v>
          </cell>
          <cell r="E79">
            <v>-27533.33</v>
          </cell>
          <cell r="F79">
            <v>0</v>
          </cell>
          <cell r="G79">
            <v>-33602.5</v>
          </cell>
          <cell r="H79">
            <v>-48740.33</v>
          </cell>
          <cell r="I79">
            <v>0</v>
          </cell>
          <cell r="J79">
            <v>-1832.83</v>
          </cell>
          <cell r="K79">
            <v>-14370.7</v>
          </cell>
          <cell r="L79">
            <v>-5616</v>
          </cell>
          <cell r="M79">
            <v>0</v>
          </cell>
          <cell r="N79">
            <v>0</v>
          </cell>
          <cell r="O79">
            <v>-12523.82</v>
          </cell>
          <cell r="P79">
            <v>0</v>
          </cell>
          <cell r="Q79">
            <v>0</v>
          </cell>
          <cell r="R79">
            <v>0</v>
          </cell>
          <cell r="S79">
            <v>0</v>
          </cell>
          <cell r="T79">
            <v>442194.6</v>
          </cell>
          <cell r="U79">
            <v>1116.08</v>
          </cell>
          <cell r="V79">
            <v>164290.84</v>
          </cell>
          <cell r="W79">
            <v>0</v>
          </cell>
          <cell r="X79">
            <v>36427.839999999997</v>
          </cell>
          <cell r="Y79">
            <v>0</v>
          </cell>
          <cell r="Z79">
            <v>15288.65</v>
          </cell>
          <cell r="AA79">
            <v>6539.91</v>
          </cell>
          <cell r="AB79">
            <v>2989.4</v>
          </cell>
          <cell r="AC79">
            <v>3694</v>
          </cell>
          <cell r="AD79">
            <v>0</v>
          </cell>
          <cell r="AE79">
            <v>19065.259999999998</v>
          </cell>
          <cell r="AF79">
            <v>3607</v>
          </cell>
          <cell r="AG79">
            <v>25795.97</v>
          </cell>
          <cell r="AH79">
            <v>3441.94</v>
          </cell>
          <cell r="AI79">
            <v>14647.57</v>
          </cell>
          <cell r="AJ79">
            <v>18837.25</v>
          </cell>
          <cell r="AK79">
            <v>2836.09</v>
          </cell>
          <cell r="AL79">
            <v>30048.48</v>
          </cell>
          <cell r="AM79">
            <v>5799.45</v>
          </cell>
          <cell r="AN79">
            <v>0</v>
          </cell>
          <cell r="AO79">
            <v>8426.02</v>
          </cell>
          <cell r="AP79">
            <v>3534</v>
          </cell>
          <cell r="AQ79">
            <v>2820</v>
          </cell>
          <cell r="AR79">
            <v>49312.03</v>
          </cell>
          <cell r="AS79">
            <v>16320</v>
          </cell>
          <cell r="AT79">
            <v>13536.65</v>
          </cell>
          <cell r="AU79">
            <v>14782.35</v>
          </cell>
          <cell r="AV79">
            <v>0</v>
          </cell>
          <cell r="AW79">
            <v>0</v>
          </cell>
          <cell r="AX79">
            <v>0</v>
          </cell>
          <cell r="AY79">
            <v>0</v>
          </cell>
          <cell r="AZ79">
            <v>-6964.64</v>
          </cell>
          <cell r="BA79">
            <v>1461.39</v>
          </cell>
          <cell r="BC79">
            <v>761814.3400000002</v>
          </cell>
          <cell r="BE79">
            <v>7626.25</v>
          </cell>
          <cell r="BF79">
            <v>5100</v>
          </cell>
          <cell r="BG79">
            <v>6702.53</v>
          </cell>
          <cell r="BH79">
            <v>0</v>
          </cell>
          <cell r="BI79">
            <v>6702.53</v>
          </cell>
          <cell r="BJ79">
            <v>12323.82</v>
          </cell>
          <cell r="BK79">
            <v>0</v>
          </cell>
          <cell r="BL79">
            <v>12323.82</v>
          </cell>
          <cell r="BM79">
            <v>7415</v>
          </cell>
          <cell r="BN79">
            <v>0</v>
          </cell>
          <cell r="BO79">
            <v>7415</v>
          </cell>
          <cell r="BP79">
            <v>26441.35</v>
          </cell>
          <cell r="BR79">
            <v>-5503.25</v>
          </cell>
          <cell r="BS79">
            <v>-5503.25</v>
          </cell>
          <cell r="BU79">
            <v>-5503.25</v>
          </cell>
          <cell r="BV79">
            <v>30048.48</v>
          </cell>
          <cell r="BX79">
            <v>748099.23999999976</v>
          </cell>
          <cell r="BY79">
            <v>774540.58999999973</v>
          </cell>
          <cell r="BZ79">
            <v>761814.3400000002</v>
          </cell>
          <cell r="CB79">
            <v>12726.249999999534</v>
          </cell>
          <cell r="CF79">
            <v>65410.240000000107</v>
          </cell>
          <cell r="CG79">
            <v>112832.99999999977</v>
          </cell>
          <cell r="CH79">
            <v>24124.880000000001</v>
          </cell>
          <cell r="CI79">
            <v>10409.780000000002</v>
          </cell>
          <cell r="CJ79">
            <v>65412.542615744635</v>
          </cell>
          <cell r="CK79">
            <v>795522</v>
          </cell>
          <cell r="CL79">
            <v>0</v>
          </cell>
          <cell r="CM79">
            <v>0</v>
          </cell>
          <cell r="CN79">
            <v>0</v>
          </cell>
          <cell r="CP79">
            <v>796821.38</v>
          </cell>
          <cell r="CQ79">
            <v>0</v>
          </cell>
          <cell r="CS79">
            <v>1000</v>
          </cell>
          <cell r="CT79">
            <v>6230</v>
          </cell>
          <cell r="CU79">
            <v>47740.33</v>
          </cell>
          <cell r="DA79">
            <v>7529.38</v>
          </cell>
          <cell r="DB79">
            <v>796821.38</v>
          </cell>
          <cell r="DC79">
            <v>0</v>
          </cell>
          <cell r="DD79">
            <v>27533.33</v>
          </cell>
          <cell r="DE79">
            <v>0</v>
          </cell>
          <cell r="DF79">
            <v>33602.5</v>
          </cell>
          <cell r="DG79">
            <v>48740.33</v>
          </cell>
          <cell r="DH79">
            <v>0</v>
          </cell>
          <cell r="DI79">
            <v>0</v>
          </cell>
          <cell r="DJ79">
            <v>1832.83</v>
          </cell>
          <cell r="DK79">
            <v>1772.83</v>
          </cell>
          <cell r="DL79">
            <v>60</v>
          </cell>
          <cell r="DM79">
            <v>14370.7</v>
          </cell>
          <cell r="DN79">
            <v>5616</v>
          </cell>
          <cell r="DO79">
            <v>0</v>
          </cell>
          <cell r="DP79">
            <v>5503.25</v>
          </cell>
          <cell r="DQ79">
            <v>12523.82</v>
          </cell>
          <cell r="DR79">
            <v>0</v>
          </cell>
          <cell r="DS79">
            <v>0</v>
          </cell>
          <cell r="DT79">
            <v>0</v>
          </cell>
          <cell r="DU79">
            <v>0</v>
          </cell>
          <cell r="DV79">
            <v>0</v>
          </cell>
          <cell r="DW79">
            <v>1000</v>
          </cell>
          <cell r="DX79">
            <v>6230</v>
          </cell>
          <cell r="DY79">
            <v>47740.33</v>
          </cell>
          <cell r="DZ79">
            <v>409</v>
          </cell>
          <cell r="EA79" t="str">
            <v>EE409</v>
          </cell>
          <cell r="EC79">
            <v>9353006</v>
          </cell>
          <cell r="ED79">
            <v>935</v>
          </cell>
          <cell r="EE79">
            <v>3006</v>
          </cell>
          <cell r="EF79" t="str">
            <v>EE409</v>
          </cell>
          <cell r="EG79" t="str">
            <v>Boxford Church of England Voluntary Controlled Primary School</v>
          </cell>
          <cell r="EH79" t="str">
            <v>Not under a federation</v>
          </cell>
          <cell r="EI79" t="str">
            <v/>
          </cell>
          <cell r="EJ79" t="str">
            <v>Diocese of St Edmundsbury and Ipswich</v>
          </cell>
          <cell r="EK79" t="str">
            <v>Local authority maintained schools</v>
          </cell>
          <cell r="EL79" t="str">
            <v>Mrs Emma Lea</v>
          </cell>
          <cell r="EM79" t="str">
            <v>office@boxford.suffolk.sch.uk</v>
          </cell>
          <cell r="EN79" t="str">
            <v>01787210332</v>
          </cell>
          <cell r="EO79">
            <v>20212022</v>
          </cell>
          <cell r="EP79" t="str">
            <v>LEAS</v>
          </cell>
          <cell r="EQ79" t="str">
            <v>Y</v>
          </cell>
          <cell r="EX79" t="str">
            <v>185</v>
          </cell>
          <cell r="EY79">
            <v>65410.240000000107</v>
          </cell>
          <cell r="FA79">
            <v>24124.880000000001</v>
          </cell>
          <cell r="FB79">
            <v>796821.38</v>
          </cell>
          <cell r="FC79">
            <v>0</v>
          </cell>
          <cell r="FD79">
            <v>27533.33</v>
          </cell>
          <cell r="FE79">
            <v>0</v>
          </cell>
          <cell r="FF79">
            <v>33602.5</v>
          </cell>
          <cell r="FG79">
            <v>0</v>
          </cell>
          <cell r="FH79">
            <v>0</v>
          </cell>
          <cell r="FI79">
            <v>857957.21</v>
          </cell>
          <cell r="FJ79">
            <v>60</v>
          </cell>
          <cell r="FK79">
            <v>1772.83</v>
          </cell>
          <cell r="FL79">
            <v>14370.7</v>
          </cell>
          <cell r="FM79">
            <v>5616</v>
          </cell>
          <cell r="FN79">
            <v>0</v>
          </cell>
          <cell r="FO79">
            <v>5503.25</v>
          </cell>
          <cell r="FP79">
            <v>12523.82</v>
          </cell>
          <cell r="FQ79">
            <v>0</v>
          </cell>
          <cell r="FR79">
            <v>0</v>
          </cell>
          <cell r="FS79">
            <v>0</v>
          </cell>
          <cell r="FT79">
            <v>0</v>
          </cell>
          <cell r="FU79">
            <v>0</v>
          </cell>
          <cell r="FV79">
            <v>1000</v>
          </cell>
          <cell r="FW79">
            <v>6230</v>
          </cell>
          <cell r="FX79">
            <v>47740.33</v>
          </cell>
          <cell r="FY79">
            <v>94816.93</v>
          </cell>
          <cell r="FZ79">
            <v>442194.6</v>
          </cell>
          <cell r="GA79">
            <v>1116.08</v>
          </cell>
          <cell r="GB79">
            <v>164290.84</v>
          </cell>
          <cell r="GC79">
            <v>0</v>
          </cell>
          <cell r="GD79">
            <v>36427.839999999997</v>
          </cell>
          <cell r="GE79">
            <v>0</v>
          </cell>
          <cell r="GF79">
            <v>15288.65</v>
          </cell>
          <cell r="GG79">
            <v>6539.91</v>
          </cell>
          <cell r="GH79">
            <v>2989.4</v>
          </cell>
          <cell r="GI79">
            <v>3694</v>
          </cell>
          <cell r="GJ79">
            <v>0</v>
          </cell>
          <cell r="GK79">
            <v>19065.259999999998</v>
          </cell>
          <cell r="GL79">
            <v>3607</v>
          </cell>
          <cell r="GM79">
            <v>25795.97</v>
          </cell>
          <cell r="GN79">
            <v>3441.94</v>
          </cell>
          <cell r="GO79">
            <v>14647.57</v>
          </cell>
          <cell r="GP79">
            <v>18837.25</v>
          </cell>
          <cell r="GQ79">
            <v>2836.09</v>
          </cell>
          <cell r="GR79">
            <v>30048.48</v>
          </cell>
          <cell r="GS79">
            <v>5799.45</v>
          </cell>
          <cell r="GT79">
            <v>0</v>
          </cell>
          <cell r="GU79">
            <v>8426.02</v>
          </cell>
          <cell r="GV79">
            <v>3534</v>
          </cell>
          <cell r="GW79">
            <v>2820</v>
          </cell>
          <cell r="GX79">
            <v>49312.03</v>
          </cell>
          <cell r="GY79">
            <v>16320</v>
          </cell>
          <cell r="GZ79">
            <v>13536.65</v>
          </cell>
          <cell r="HA79">
            <v>14782.35</v>
          </cell>
          <cell r="HB79">
            <v>0</v>
          </cell>
          <cell r="HC79">
            <v>0</v>
          </cell>
          <cell r="HD79">
            <v>0</v>
          </cell>
          <cell r="HE79">
            <v>0</v>
          </cell>
          <cell r="HF79">
            <v>0</v>
          </cell>
          <cell r="HG79">
            <v>905351.37999999989</v>
          </cell>
          <cell r="HI79">
            <v>47422.760000000009</v>
          </cell>
          <cell r="HM79">
            <v>65410.240000000107</v>
          </cell>
          <cell r="HN79">
            <v>112832.99999999977</v>
          </cell>
          <cell r="HO79">
            <v>3.4924596548080444E-10</v>
          </cell>
          <cell r="HP79" t="str">
            <v>SURPLUS</v>
          </cell>
          <cell r="HQ79">
            <v>7626.25</v>
          </cell>
          <cell r="HR79">
            <v>5100</v>
          </cell>
          <cell r="HV79">
            <v>6702.53</v>
          </cell>
          <cell r="HW79">
            <v>12323.82</v>
          </cell>
          <cell r="HX79">
            <v>7415</v>
          </cell>
          <cell r="HY79">
            <v>59611</v>
          </cell>
          <cell r="HZ79">
            <v>53221.999999999767</v>
          </cell>
          <cell r="IA79">
            <v>10409.780000000002</v>
          </cell>
        </row>
        <row r="80">
          <cell r="B80" t="str">
            <v>EE412</v>
          </cell>
          <cell r="C80">
            <v>-11680.88</v>
          </cell>
          <cell r="D80">
            <v>0</v>
          </cell>
          <cell r="E80">
            <v>-30632.46</v>
          </cell>
          <cell r="F80">
            <v>0</v>
          </cell>
          <cell r="G80">
            <v>-43402.5</v>
          </cell>
          <cell r="H80">
            <v>-53415</v>
          </cell>
          <cell r="I80">
            <v>-29434.42</v>
          </cell>
          <cell r="J80">
            <v>-10203.040000000001</v>
          </cell>
          <cell r="K80">
            <v>-14047.1</v>
          </cell>
          <cell r="L80">
            <v>0</v>
          </cell>
          <cell r="M80">
            <v>0</v>
          </cell>
          <cell r="N80">
            <v>-20254.2</v>
          </cell>
          <cell r="O80">
            <v>-3455.34</v>
          </cell>
          <cell r="P80">
            <v>0</v>
          </cell>
          <cell r="Q80">
            <v>0</v>
          </cell>
          <cell r="R80">
            <v>0</v>
          </cell>
          <cell r="S80">
            <v>0</v>
          </cell>
          <cell r="T80">
            <v>512963.68</v>
          </cell>
          <cell r="U80">
            <v>0</v>
          </cell>
          <cell r="V80">
            <v>211784.6</v>
          </cell>
          <cell r="W80">
            <v>24534.55</v>
          </cell>
          <cell r="X80">
            <v>60425.46</v>
          </cell>
          <cell r="Y80">
            <v>0</v>
          </cell>
          <cell r="Z80">
            <v>16750.96</v>
          </cell>
          <cell r="AA80">
            <v>4376.8</v>
          </cell>
          <cell r="AB80">
            <v>10232.049999999999</v>
          </cell>
          <cell r="AC80">
            <v>3313.75</v>
          </cell>
          <cell r="AD80">
            <v>0</v>
          </cell>
          <cell r="AE80">
            <v>23079.27</v>
          </cell>
          <cell r="AF80">
            <v>1276.53</v>
          </cell>
          <cell r="AG80">
            <v>1738.54</v>
          </cell>
          <cell r="AH80">
            <v>2550.92</v>
          </cell>
          <cell r="AI80">
            <v>13187.06</v>
          </cell>
          <cell r="AJ80">
            <v>16966</v>
          </cell>
          <cell r="AK80">
            <v>3222.11</v>
          </cell>
          <cell r="AL80">
            <v>44616.44</v>
          </cell>
          <cell r="AM80">
            <v>9408.2099999999991</v>
          </cell>
          <cell r="AN80">
            <v>0</v>
          </cell>
          <cell r="AO80">
            <v>13489.4</v>
          </cell>
          <cell r="AP80">
            <v>3743</v>
          </cell>
          <cell r="AQ80">
            <v>1046.18</v>
          </cell>
          <cell r="AR80">
            <v>48503.11</v>
          </cell>
          <cell r="AS80">
            <v>0</v>
          </cell>
          <cell r="AT80">
            <v>7852.94</v>
          </cell>
          <cell r="AU80">
            <v>13323.21</v>
          </cell>
          <cell r="AV80">
            <v>0</v>
          </cell>
          <cell r="AW80">
            <v>0</v>
          </cell>
          <cell r="AX80">
            <v>0</v>
          </cell>
          <cell r="AY80">
            <v>0</v>
          </cell>
          <cell r="AZ80">
            <v>-6110.58</v>
          </cell>
          <cell r="BA80">
            <v>1969.39</v>
          </cell>
          <cell r="BC80">
            <v>821347.1399999999</v>
          </cell>
          <cell r="BE80">
            <v>45145.98</v>
          </cell>
          <cell r="BF80">
            <v>0</v>
          </cell>
          <cell r="BG80">
            <v>0</v>
          </cell>
          <cell r="BH80">
            <v>0</v>
          </cell>
          <cell r="BI80">
            <v>0</v>
          </cell>
          <cell r="BJ80">
            <v>0</v>
          </cell>
          <cell r="BK80">
            <v>0</v>
          </cell>
          <cell r="BL80">
            <v>0</v>
          </cell>
          <cell r="BM80">
            <v>38774.479999999996</v>
          </cell>
          <cell r="BN80">
            <v>0</v>
          </cell>
          <cell r="BO80">
            <v>38774.479999999996</v>
          </cell>
          <cell r="BP80">
            <v>38774.479999999996</v>
          </cell>
          <cell r="BR80">
            <v>-4141.1899999999996</v>
          </cell>
          <cell r="BS80">
            <v>-4141.1899999999996</v>
          </cell>
          <cell r="BU80">
            <v>-24395.39</v>
          </cell>
          <cell r="BV80">
            <v>44616.44</v>
          </cell>
          <cell r="BX80">
            <v>827718.64000000013</v>
          </cell>
          <cell r="BY80">
            <v>866493.12000000011</v>
          </cell>
          <cell r="BZ80">
            <v>821347.1399999999</v>
          </cell>
          <cell r="CB80">
            <v>45145.980000000214</v>
          </cell>
          <cell r="CF80">
            <v>81912.639999999432</v>
          </cell>
          <cell r="CG80">
            <v>85230.999999999534</v>
          </cell>
          <cell r="CH80">
            <v>1803.11</v>
          </cell>
          <cell r="CI80">
            <v>8174.61</v>
          </cell>
          <cell r="CJ80">
            <v>81917.120002677781</v>
          </cell>
          <cell r="CK80">
            <v>831037</v>
          </cell>
          <cell r="CL80">
            <v>0</v>
          </cell>
          <cell r="CM80">
            <v>0</v>
          </cell>
          <cell r="CN80">
            <v>-2158</v>
          </cell>
          <cell r="CP80">
            <v>835694.38</v>
          </cell>
          <cell r="CQ80">
            <v>12620</v>
          </cell>
          <cell r="CS80">
            <v>0</v>
          </cell>
          <cell r="CT80">
            <v>6530</v>
          </cell>
          <cell r="CU80">
            <v>41288.5</v>
          </cell>
          <cell r="DA80">
            <v>11680.88</v>
          </cell>
          <cell r="DB80">
            <v>835694.38</v>
          </cell>
          <cell r="DC80">
            <v>0</v>
          </cell>
          <cell r="DD80">
            <v>30632.46</v>
          </cell>
          <cell r="DE80">
            <v>0</v>
          </cell>
          <cell r="DF80">
            <v>43402.5</v>
          </cell>
          <cell r="DG80">
            <v>53415</v>
          </cell>
          <cell r="DH80">
            <v>12620</v>
          </cell>
          <cell r="DI80">
            <v>29434.42</v>
          </cell>
          <cell r="DJ80">
            <v>10203.040000000001</v>
          </cell>
          <cell r="DK80">
            <v>8860.5400000000009</v>
          </cell>
          <cell r="DL80">
            <v>1342.5</v>
          </cell>
          <cell r="DM80">
            <v>14047.1</v>
          </cell>
          <cell r="DN80">
            <v>0</v>
          </cell>
          <cell r="DO80">
            <v>0</v>
          </cell>
          <cell r="DP80">
            <v>24395.39</v>
          </cell>
          <cell r="DQ80">
            <v>3455.34</v>
          </cell>
          <cell r="DR80">
            <v>0</v>
          </cell>
          <cell r="DS80">
            <v>0</v>
          </cell>
          <cell r="DT80">
            <v>0</v>
          </cell>
          <cell r="DU80">
            <v>0</v>
          </cell>
          <cell r="DV80">
            <v>0</v>
          </cell>
          <cell r="DW80">
            <v>0</v>
          </cell>
          <cell r="DX80">
            <v>6530</v>
          </cell>
          <cell r="DY80">
            <v>41288.5</v>
          </cell>
          <cell r="DZ80">
            <v>412</v>
          </cell>
          <cell r="EA80" t="str">
            <v>EE412</v>
          </cell>
          <cell r="EC80">
            <v>9353009</v>
          </cell>
          <cell r="ED80">
            <v>935</v>
          </cell>
          <cell r="EE80">
            <v>3009</v>
          </cell>
          <cell r="EF80" t="str">
            <v>EE412</v>
          </cell>
          <cell r="EG80" t="str">
            <v>Bures Church of England Voluntary Controlled Primary School</v>
          </cell>
          <cell r="EH80" t="str">
            <v>Not under a federation</v>
          </cell>
          <cell r="EI80" t="str">
            <v/>
          </cell>
          <cell r="EJ80" t="str">
            <v>Diocese of St Edmundsbury and Ipswich</v>
          </cell>
          <cell r="EK80" t="str">
            <v>Local authority maintained schools</v>
          </cell>
          <cell r="EL80" t="str">
            <v>Ms Ruth Slater</v>
          </cell>
          <cell r="EM80" t="str">
            <v>primary@bures.suffolk.sch.uk</v>
          </cell>
          <cell r="EN80" t="str">
            <v>01787227446</v>
          </cell>
          <cell r="EO80">
            <v>20212022</v>
          </cell>
          <cell r="EP80" t="str">
            <v>LEAS</v>
          </cell>
          <cell r="EQ80" t="str">
            <v>Y</v>
          </cell>
          <cell r="EX80" t="str">
            <v>193</v>
          </cell>
          <cell r="EY80">
            <v>81912.639999999432</v>
          </cell>
          <cell r="FA80">
            <v>1803.11</v>
          </cell>
          <cell r="FB80">
            <v>835694.38</v>
          </cell>
          <cell r="FC80">
            <v>0</v>
          </cell>
          <cell r="FD80">
            <v>30632.46</v>
          </cell>
          <cell r="FE80">
            <v>0</v>
          </cell>
          <cell r="FF80">
            <v>43402.5</v>
          </cell>
          <cell r="FG80">
            <v>12620</v>
          </cell>
          <cell r="FH80">
            <v>29434.42</v>
          </cell>
          <cell r="FI80">
            <v>951783.76</v>
          </cell>
          <cell r="FJ80">
            <v>1342.5</v>
          </cell>
          <cell r="FK80">
            <v>8860.5400000000009</v>
          </cell>
          <cell r="FL80">
            <v>14047.1</v>
          </cell>
          <cell r="FM80">
            <v>0</v>
          </cell>
          <cell r="FN80">
            <v>0</v>
          </cell>
          <cell r="FO80">
            <v>24395.39</v>
          </cell>
          <cell r="FP80">
            <v>3455.34</v>
          </cell>
          <cell r="FQ80">
            <v>0</v>
          </cell>
          <cell r="FR80">
            <v>0</v>
          </cell>
          <cell r="FS80">
            <v>0</v>
          </cell>
          <cell r="FT80">
            <v>0</v>
          </cell>
          <cell r="FU80">
            <v>0</v>
          </cell>
          <cell r="FV80">
            <v>0</v>
          </cell>
          <cell r="FW80">
            <v>6530</v>
          </cell>
          <cell r="FX80">
            <v>41288.5</v>
          </cell>
          <cell r="FY80">
            <v>99919.37</v>
          </cell>
          <cell r="FZ80">
            <v>512963.68</v>
          </cell>
          <cell r="GA80">
            <v>0</v>
          </cell>
          <cell r="GB80">
            <v>211784.6</v>
          </cell>
          <cell r="GC80">
            <v>24534.55</v>
          </cell>
          <cell r="GD80">
            <v>60425.46</v>
          </cell>
          <cell r="GE80">
            <v>0</v>
          </cell>
          <cell r="GF80">
            <v>16750.96</v>
          </cell>
          <cell r="GG80">
            <v>4376.8</v>
          </cell>
          <cell r="GH80">
            <v>10232.049999999999</v>
          </cell>
          <cell r="GI80">
            <v>3313.75</v>
          </cell>
          <cell r="GJ80">
            <v>0</v>
          </cell>
          <cell r="GK80">
            <v>23079.27</v>
          </cell>
          <cell r="GL80">
            <v>1276.53</v>
          </cell>
          <cell r="GM80">
            <v>1738.54</v>
          </cell>
          <cell r="GN80">
            <v>2550.92</v>
          </cell>
          <cell r="GO80">
            <v>13187.06</v>
          </cell>
          <cell r="GP80">
            <v>16966</v>
          </cell>
          <cell r="GQ80">
            <v>3222.11</v>
          </cell>
          <cell r="GR80">
            <v>44616.44</v>
          </cell>
          <cell r="GS80">
            <v>9408.2099999999991</v>
          </cell>
          <cell r="GT80">
            <v>0</v>
          </cell>
          <cell r="GU80">
            <v>13489.4</v>
          </cell>
          <cell r="GV80">
            <v>3743</v>
          </cell>
          <cell r="GW80">
            <v>1046.18</v>
          </cell>
          <cell r="GX80">
            <v>48503.11</v>
          </cell>
          <cell r="GY80">
            <v>0</v>
          </cell>
          <cell r="GZ80">
            <v>7852.94</v>
          </cell>
          <cell r="HA80">
            <v>13323.21</v>
          </cell>
          <cell r="HB80">
            <v>0</v>
          </cell>
          <cell r="HC80">
            <v>0</v>
          </cell>
          <cell r="HD80">
            <v>0</v>
          </cell>
          <cell r="HE80">
            <v>0</v>
          </cell>
          <cell r="HF80">
            <v>0</v>
          </cell>
          <cell r="HG80">
            <v>1048384.7700000001</v>
          </cell>
          <cell r="HI80">
            <v>3318.3599999997532</v>
          </cell>
          <cell r="HM80">
            <v>81912.639999999432</v>
          </cell>
          <cell r="HN80">
            <v>85230.999999999534</v>
          </cell>
          <cell r="HO80">
            <v>-3.4924596548080444E-10</v>
          </cell>
          <cell r="HP80" t="str">
            <v>SURPLUS</v>
          </cell>
          <cell r="HQ80">
            <v>45145.98</v>
          </cell>
          <cell r="HR80">
            <v>0</v>
          </cell>
          <cell r="HV80">
            <v>0</v>
          </cell>
          <cell r="HW80">
            <v>0</v>
          </cell>
          <cell r="HX80">
            <v>38774.479999999996</v>
          </cell>
          <cell r="HY80">
            <v>0</v>
          </cell>
          <cell r="HZ80">
            <v>85230.999999999534</v>
          </cell>
          <cell r="IA80">
            <v>8174.61</v>
          </cell>
        </row>
        <row r="81">
          <cell r="B81" t="str">
            <v>EE415</v>
          </cell>
          <cell r="C81">
            <v>-15173.76</v>
          </cell>
          <cell r="D81">
            <v>0</v>
          </cell>
          <cell r="E81">
            <v>-38200.01</v>
          </cell>
          <cell r="F81">
            <v>0</v>
          </cell>
          <cell r="G81">
            <v>-86820</v>
          </cell>
          <cell r="H81">
            <v>-58583.33</v>
          </cell>
          <cell r="I81">
            <v>-11970</v>
          </cell>
          <cell r="J81">
            <v>-40900.06</v>
          </cell>
          <cell r="K81">
            <v>-29122.59</v>
          </cell>
          <cell r="L81">
            <v>-6270</v>
          </cell>
          <cell r="M81">
            <v>0</v>
          </cell>
          <cell r="N81">
            <v>-1227</v>
          </cell>
          <cell r="O81">
            <v>-1197.1199999999999</v>
          </cell>
          <cell r="P81">
            <v>0</v>
          </cell>
          <cell r="Q81">
            <v>0</v>
          </cell>
          <cell r="R81">
            <v>0</v>
          </cell>
          <cell r="S81">
            <v>0</v>
          </cell>
          <cell r="T81">
            <v>860766.7</v>
          </cell>
          <cell r="U81">
            <v>0</v>
          </cell>
          <cell r="V81">
            <v>237387.75</v>
          </cell>
          <cell r="W81">
            <v>28011.17</v>
          </cell>
          <cell r="X81">
            <v>86448.26</v>
          </cell>
          <cell r="Y81">
            <v>0</v>
          </cell>
          <cell r="Z81">
            <v>73122.19</v>
          </cell>
          <cell r="AA81">
            <v>12123.12</v>
          </cell>
          <cell r="AB81">
            <v>2411</v>
          </cell>
          <cell r="AC81">
            <v>10098</v>
          </cell>
          <cell r="AD81">
            <v>0</v>
          </cell>
          <cell r="AE81">
            <v>28238.28</v>
          </cell>
          <cell r="AF81">
            <v>1550.89</v>
          </cell>
          <cell r="AG81">
            <v>1592.42</v>
          </cell>
          <cell r="AH81">
            <v>4772.3</v>
          </cell>
          <cell r="AI81">
            <v>16655.41</v>
          </cell>
          <cell r="AJ81">
            <v>22205.5</v>
          </cell>
          <cell r="AK81">
            <v>6663.12</v>
          </cell>
          <cell r="AL81">
            <v>41342.769999999997</v>
          </cell>
          <cell r="AM81">
            <v>6066.65</v>
          </cell>
          <cell r="AN81">
            <v>0</v>
          </cell>
          <cell r="AO81">
            <v>11247.08</v>
          </cell>
          <cell r="AP81">
            <v>6688</v>
          </cell>
          <cell r="AQ81">
            <v>3661.68</v>
          </cell>
          <cell r="AR81">
            <v>61475.6</v>
          </cell>
          <cell r="AS81">
            <v>44786.31</v>
          </cell>
          <cell r="AT81">
            <v>2228</v>
          </cell>
          <cell r="AU81">
            <v>29630.17</v>
          </cell>
          <cell r="AV81">
            <v>0</v>
          </cell>
          <cell r="AW81">
            <v>60735.3</v>
          </cell>
          <cell r="AX81">
            <v>0</v>
          </cell>
          <cell r="AY81">
            <v>0</v>
          </cell>
          <cell r="AZ81">
            <v>-1510</v>
          </cell>
          <cell r="BA81">
            <v>1192.8599999999999</v>
          </cell>
          <cell r="BC81">
            <v>1379964.1599999995</v>
          </cell>
          <cell r="BE81">
            <v>8117.5</v>
          </cell>
          <cell r="BF81">
            <v>0</v>
          </cell>
          <cell r="BG81">
            <v>5225</v>
          </cell>
          <cell r="BH81">
            <v>0</v>
          </cell>
          <cell r="BI81">
            <v>5225</v>
          </cell>
          <cell r="BJ81">
            <v>12730</v>
          </cell>
          <cell r="BK81">
            <v>0</v>
          </cell>
          <cell r="BL81">
            <v>12730</v>
          </cell>
          <cell r="BM81">
            <v>0</v>
          </cell>
          <cell r="BN81">
            <v>0</v>
          </cell>
          <cell r="BO81">
            <v>0</v>
          </cell>
          <cell r="BP81">
            <v>17955</v>
          </cell>
          <cell r="BR81">
            <v>-317.1400000000001</v>
          </cell>
          <cell r="BS81">
            <v>-317.1400000000001</v>
          </cell>
          <cell r="BU81">
            <v>-1544.14</v>
          </cell>
          <cell r="BV81">
            <v>41342.769999999997</v>
          </cell>
          <cell r="BX81">
            <v>1370126.6600000001</v>
          </cell>
          <cell r="BY81">
            <v>1388081.6600000001</v>
          </cell>
          <cell r="BZ81">
            <v>1379964.1599999995</v>
          </cell>
          <cell r="CB81">
            <v>8117.5000000006985</v>
          </cell>
          <cell r="CF81">
            <v>329011.53000000049</v>
          </cell>
          <cell r="CG81">
            <v>430627.87000000104</v>
          </cell>
          <cell r="CH81">
            <v>34186.75</v>
          </cell>
          <cell r="CI81">
            <v>24349.25</v>
          </cell>
          <cell r="CJ81">
            <v>329016.13623099541</v>
          </cell>
          <cell r="CK81">
            <v>1471743</v>
          </cell>
          <cell r="CL81">
            <v>0</v>
          </cell>
          <cell r="CM81">
            <v>0</v>
          </cell>
          <cell r="CN81">
            <v>0</v>
          </cell>
          <cell r="CP81">
            <v>1475286.76</v>
          </cell>
          <cell r="CQ81">
            <v>210</v>
          </cell>
          <cell r="CS81">
            <v>0</v>
          </cell>
          <cell r="CT81">
            <v>11630</v>
          </cell>
          <cell r="CU81">
            <v>58373.33</v>
          </cell>
          <cell r="DA81">
            <v>15173.76</v>
          </cell>
          <cell r="DB81">
            <v>1475286.76</v>
          </cell>
          <cell r="DC81">
            <v>0</v>
          </cell>
          <cell r="DD81">
            <v>38200.01</v>
          </cell>
          <cell r="DE81">
            <v>0</v>
          </cell>
          <cell r="DF81">
            <v>86820</v>
          </cell>
          <cell r="DG81">
            <v>58583.33</v>
          </cell>
          <cell r="DH81">
            <v>210</v>
          </cell>
          <cell r="DI81">
            <v>11970</v>
          </cell>
          <cell r="DJ81">
            <v>40900.06</v>
          </cell>
          <cell r="DK81">
            <v>39468.76</v>
          </cell>
          <cell r="DL81">
            <v>1431.3</v>
          </cell>
          <cell r="DM81">
            <v>29122.59</v>
          </cell>
          <cell r="DN81">
            <v>6270</v>
          </cell>
          <cell r="DO81">
            <v>0</v>
          </cell>
          <cell r="DP81">
            <v>1544.14</v>
          </cell>
          <cell r="DQ81">
            <v>1197.1199999999999</v>
          </cell>
          <cell r="DR81">
            <v>0</v>
          </cell>
          <cell r="DS81">
            <v>0</v>
          </cell>
          <cell r="DT81">
            <v>0</v>
          </cell>
          <cell r="DU81">
            <v>0</v>
          </cell>
          <cell r="DV81">
            <v>0</v>
          </cell>
          <cell r="DW81">
            <v>0</v>
          </cell>
          <cell r="DX81">
            <v>11630</v>
          </cell>
          <cell r="DY81">
            <v>58373.33</v>
          </cell>
          <cell r="DZ81">
            <v>415</v>
          </cell>
          <cell r="EA81" t="str">
            <v>EE415</v>
          </cell>
          <cell r="EC81">
            <v>9352032</v>
          </cell>
          <cell r="ED81">
            <v>935</v>
          </cell>
          <cell r="EE81">
            <v>2032</v>
          </cell>
          <cell r="EF81" t="str">
            <v>EE415</v>
          </cell>
          <cell r="EG81" t="str">
            <v>Guildhall Feoffment Community Primary School</v>
          </cell>
          <cell r="EH81" t="str">
            <v>Not under a federation</v>
          </cell>
          <cell r="EI81" t="str">
            <v/>
          </cell>
          <cell r="EJ81" t="str">
            <v>Not applicable</v>
          </cell>
          <cell r="EK81" t="str">
            <v>Local authority maintained schools</v>
          </cell>
          <cell r="EL81" t="str">
            <v>Mrs Lorraine Ratcliffe</v>
          </cell>
          <cell r="EM81" t="str">
            <v>admin@guildhallfeoffment.suffolk.sch.uk</v>
          </cell>
          <cell r="EN81" t="str">
            <v>01284754840</v>
          </cell>
          <cell r="EO81">
            <v>20212022</v>
          </cell>
          <cell r="EP81" t="str">
            <v>LEAS</v>
          </cell>
          <cell r="EQ81" t="str">
            <v>Y</v>
          </cell>
          <cell r="EX81" t="str">
            <v>351</v>
          </cell>
          <cell r="EY81">
            <v>329011.53000000049</v>
          </cell>
          <cell r="FA81">
            <v>34186.75</v>
          </cell>
          <cell r="FB81">
            <v>1475286.76</v>
          </cell>
          <cell r="FC81">
            <v>0</v>
          </cell>
          <cell r="FD81">
            <v>38200.01</v>
          </cell>
          <cell r="FE81">
            <v>0</v>
          </cell>
          <cell r="FF81">
            <v>86820</v>
          </cell>
          <cell r="FG81">
            <v>210</v>
          </cell>
          <cell r="FH81">
            <v>11970</v>
          </cell>
          <cell r="FI81">
            <v>1612486.77</v>
          </cell>
          <cell r="FJ81">
            <v>1431.3</v>
          </cell>
          <cell r="FK81">
            <v>39468.76</v>
          </cell>
          <cell r="FL81">
            <v>29122.59</v>
          </cell>
          <cell r="FM81">
            <v>6270</v>
          </cell>
          <cell r="FN81">
            <v>0</v>
          </cell>
          <cell r="FO81">
            <v>1544.14</v>
          </cell>
          <cell r="FP81">
            <v>1197.1199999999999</v>
          </cell>
          <cell r="FQ81">
            <v>0</v>
          </cell>
          <cell r="FR81">
            <v>0</v>
          </cell>
          <cell r="FS81">
            <v>0</v>
          </cell>
          <cell r="FT81">
            <v>0</v>
          </cell>
          <cell r="FU81">
            <v>0</v>
          </cell>
          <cell r="FV81">
            <v>0</v>
          </cell>
          <cell r="FW81">
            <v>11630</v>
          </cell>
          <cell r="FX81">
            <v>58373.33</v>
          </cell>
          <cell r="FY81">
            <v>149037.24</v>
          </cell>
          <cell r="FZ81">
            <v>860766.7</v>
          </cell>
          <cell r="GA81">
            <v>0</v>
          </cell>
          <cell r="GB81">
            <v>237387.75</v>
          </cell>
          <cell r="GC81">
            <v>28011.17</v>
          </cell>
          <cell r="GD81">
            <v>86448.26</v>
          </cell>
          <cell r="GE81">
            <v>0</v>
          </cell>
          <cell r="GF81">
            <v>73122.19</v>
          </cell>
          <cell r="GG81">
            <v>12123.12</v>
          </cell>
          <cell r="GH81">
            <v>2411</v>
          </cell>
          <cell r="GI81">
            <v>10098</v>
          </cell>
          <cell r="GJ81">
            <v>0</v>
          </cell>
          <cell r="GK81">
            <v>28238.28</v>
          </cell>
          <cell r="GL81">
            <v>1550.89</v>
          </cell>
          <cell r="GM81">
            <v>1592.42</v>
          </cell>
          <cell r="GN81">
            <v>4772.3</v>
          </cell>
          <cell r="GO81">
            <v>16655.41</v>
          </cell>
          <cell r="GP81">
            <v>22205.5</v>
          </cell>
          <cell r="GQ81">
            <v>6663.12</v>
          </cell>
          <cell r="GR81">
            <v>41342.769999999997</v>
          </cell>
          <cell r="GS81">
            <v>6066.65</v>
          </cell>
          <cell r="GT81">
            <v>0</v>
          </cell>
          <cell r="GU81">
            <v>11247.08</v>
          </cell>
          <cell r="GV81">
            <v>6688</v>
          </cell>
          <cell r="GW81">
            <v>3661.68</v>
          </cell>
          <cell r="GX81">
            <v>61475.6</v>
          </cell>
          <cell r="GY81">
            <v>44786.31</v>
          </cell>
          <cell r="GZ81">
            <v>2228</v>
          </cell>
          <cell r="HA81">
            <v>29630.17</v>
          </cell>
          <cell r="HB81">
            <v>0</v>
          </cell>
          <cell r="HC81">
            <v>0</v>
          </cell>
          <cell r="HD81">
            <v>60735.3</v>
          </cell>
          <cell r="HE81">
            <v>0</v>
          </cell>
          <cell r="HF81">
            <v>0</v>
          </cell>
          <cell r="HG81">
            <v>1659907.67</v>
          </cell>
          <cell r="HI81">
            <v>101616.34000000008</v>
          </cell>
          <cell r="HM81">
            <v>329011.53000000049</v>
          </cell>
          <cell r="HN81">
            <v>430627.87000000104</v>
          </cell>
          <cell r="HO81">
            <v>-4.6566128730773926E-10</v>
          </cell>
          <cell r="HP81" t="str">
            <v>SURPLUS</v>
          </cell>
          <cell r="HQ81">
            <v>8117.5</v>
          </cell>
          <cell r="HR81">
            <v>0</v>
          </cell>
          <cell r="HV81">
            <v>5225</v>
          </cell>
          <cell r="HW81">
            <v>12730</v>
          </cell>
          <cell r="HX81">
            <v>0</v>
          </cell>
          <cell r="HY81">
            <v>0</v>
          </cell>
          <cell r="HZ81">
            <v>430627.87000000104</v>
          </cell>
          <cell r="IA81">
            <v>24349.25</v>
          </cell>
        </row>
        <row r="82">
          <cell r="B82" t="str">
            <v>EE418</v>
          </cell>
          <cell r="C82">
            <v>-119495.47</v>
          </cell>
          <cell r="D82">
            <v>0</v>
          </cell>
          <cell r="E82">
            <v>-34033.33</v>
          </cell>
          <cell r="F82">
            <v>0</v>
          </cell>
          <cell r="G82">
            <v>-58427.5</v>
          </cell>
          <cell r="H82">
            <v>-84868.21</v>
          </cell>
          <cell r="I82">
            <v>-1519.99</v>
          </cell>
          <cell r="J82">
            <v>-125181.69</v>
          </cell>
          <cell r="K82">
            <v>-40524.75</v>
          </cell>
          <cell r="L82">
            <v>-9057.2000000000007</v>
          </cell>
          <cell r="M82">
            <v>-7472.69</v>
          </cell>
          <cell r="N82">
            <v>-833.5</v>
          </cell>
          <cell r="O82">
            <v>-29511.53</v>
          </cell>
          <cell r="P82">
            <v>0</v>
          </cell>
          <cell r="Q82">
            <v>0</v>
          </cell>
          <cell r="R82">
            <v>0</v>
          </cell>
          <cell r="S82">
            <v>0</v>
          </cell>
          <cell r="T82">
            <v>1000726.78</v>
          </cell>
          <cell r="U82">
            <v>415.44</v>
          </cell>
          <cell r="V82">
            <v>500131.76</v>
          </cell>
          <cell r="W82">
            <v>57279.11</v>
          </cell>
          <cell r="X82">
            <v>106341.84</v>
          </cell>
          <cell r="Y82">
            <v>0</v>
          </cell>
          <cell r="Z82">
            <v>86813.18</v>
          </cell>
          <cell r="AA82">
            <v>8878.82</v>
          </cell>
          <cell r="AB82">
            <v>4653.97</v>
          </cell>
          <cell r="AC82">
            <v>7269.86</v>
          </cell>
          <cell r="AD82">
            <v>0</v>
          </cell>
          <cell r="AE82">
            <v>15330.75</v>
          </cell>
          <cell r="AF82">
            <v>3592.32</v>
          </cell>
          <cell r="AG82">
            <v>4539.1499999999996</v>
          </cell>
          <cell r="AH82">
            <v>3895.9</v>
          </cell>
          <cell r="AI82">
            <v>24644.92</v>
          </cell>
          <cell r="AJ82">
            <v>33792</v>
          </cell>
          <cell r="AK82">
            <v>15756.98</v>
          </cell>
          <cell r="AL82">
            <v>29291.82</v>
          </cell>
          <cell r="AM82">
            <v>10922.01</v>
          </cell>
          <cell r="AN82">
            <v>0</v>
          </cell>
          <cell r="AO82">
            <v>19106.89</v>
          </cell>
          <cell r="AP82">
            <v>7448</v>
          </cell>
          <cell r="AQ82">
            <v>8763.11</v>
          </cell>
          <cell r="AR82">
            <v>95586.82</v>
          </cell>
          <cell r="AS82">
            <v>2448.5</v>
          </cell>
          <cell r="AT82">
            <v>38626.78</v>
          </cell>
          <cell r="AU82">
            <v>19395.03</v>
          </cell>
          <cell r="AV82">
            <v>0</v>
          </cell>
          <cell r="AW82">
            <v>58491.38</v>
          </cell>
          <cell r="AX82">
            <v>0</v>
          </cell>
          <cell r="AY82">
            <v>0</v>
          </cell>
          <cell r="AZ82">
            <v>-3103.39</v>
          </cell>
          <cell r="BA82">
            <v>3444.01</v>
          </cell>
          <cell r="BC82">
            <v>1653876.8799999992</v>
          </cell>
          <cell r="BE82">
            <v>8545</v>
          </cell>
          <cell r="BF82">
            <v>0</v>
          </cell>
          <cell r="BG82">
            <v>8864</v>
          </cell>
          <cell r="BH82">
            <v>0</v>
          </cell>
          <cell r="BI82">
            <v>8864</v>
          </cell>
          <cell r="BJ82">
            <v>0</v>
          </cell>
          <cell r="BK82">
            <v>0</v>
          </cell>
          <cell r="BL82">
            <v>0</v>
          </cell>
          <cell r="BM82">
            <v>0</v>
          </cell>
          <cell r="BN82">
            <v>0</v>
          </cell>
          <cell r="BO82">
            <v>0</v>
          </cell>
          <cell r="BP82">
            <v>8864</v>
          </cell>
          <cell r="BR82">
            <v>340.62000000000035</v>
          </cell>
          <cell r="BT82">
            <v>340.62000000000035</v>
          </cell>
          <cell r="BU82">
            <v>-833.5</v>
          </cell>
          <cell r="BV82">
            <v>29632.44</v>
          </cell>
          <cell r="BX82">
            <v>1653557.88</v>
          </cell>
          <cell r="BY82">
            <v>1662421.88</v>
          </cell>
          <cell r="BZ82">
            <v>1653876.8799999992</v>
          </cell>
          <cell r="CB82">
            <v>8545.0000000006985</v>
          </cell>
          <cell r="CF82">
            <v>323098.34000000078</v>
          </cell>
          <cell r="CG82">
            <v>339779.46000000159</v>
          </cell>
          <cell r="CH82">
            <v>7266.25</v>
          </cell>
          <cell r="CI82">
            <v>6947.25</v>
          </cell>
          <cell r="CJ82">
            <v>323098.50535915722</v>
          </cell>
          <cell r="CK82">
            <v>1670239</v>
          </cell>
          <cell r="CL82">
            <v>0</v>
          </cell>
          <cell r="CM82">
            <v>-103803.70999999999</v>
          </cell>
          <cell r="CN82">
            <v>0</v>
          </cell>
          <cell r="CP82">
            <v>1776168.97</v>
          </cell>
          <cell r="CQ82">
            <v>2768.54</v>
          </cell>
          <cell r="CS82">
            <v>0</v>
          </cell>
          <cell r="CT82">
            <v>13130</v>
          </cell>
          <cell r="CU82">
            <v>82535.17</v>
          </cell>
          <cell r="DA82">
            <v>119495.47</v>
          </cell>
          <cell r="DB82">
            <v>1776168.97</v>
          </cell>
          <cell r="DC82">
            <v>0</v>
          </cell>
          <cell r="DD82">
            <v>34033.33</v>
          </cell>
          <cell r="DE82">
            <v>0</v>
          </cell>
          <cell r="DF82">
            <v>58427.5</v>
          </cell>
          <cell r="DG82">
            <v>84868.21</v>
          </cell>
          <cell r="DH82">
            <v>2768.54</v>
          </cell>
          <cell r="DI82">
            <v>1519.99</v>
          </cell>
          <cell r="DJ82">
            <v>125181.69</v>
          </cell>
          <cell r="DK82">
            <v>121672.69</v>
          </cell>
          <cell r="DL82">
            <v>3509</v>
          </cell>
          <cell r="DM82">
            <v>40524.75</v>
          </cell>
          <cell r="DN82">
            <v>9057.2000000000007</v>
          </cell>
          <cell r="DO82">
            <v>7472.69</v>
          </cell>
          <cell r="DP82">
            <v>833.5</v>
          </cell>
          <cell r="DQ82">
            <v>29511.53</v>
          </cell>
          <cell r="DR82">
            <v>0</v>
          </cell>
          <cell r="DS82">
            <v>0</v>
          </cell>
          <cell r="DT82">
            <v>0</v>
          </cell>
          <cell r="DU82">
            <v>0</v>
          </cell>
          <cell r="DV82">
            <v>0</v>
          </cell>
          <cell r="DW82">
            <v>0</v>
          </cell>
          <cell r="DX82">
            <v>13130</v>
          </cell>
          <cell r="DY82">
            <v>82535.17</v>
          </cell>
          <cell r="DZ82">
            <v>418</v>
          </cell>
          <cell r="EA82" t="str">
            <v>EE418</v>
          </cell>
          <cell r="EC82">
            <v>9352925</v>
          </cell>
          <cell r="ED82">
            <v>935</v>
          </cell>
          <cell r="EE82">
            <v>2925</v>
          </cell>
          <cell r="EF82" t="str">
            <v>EE418</v>
          </cell>
          <cell r="EG82" t="str">
            <v>Sebert Wood Community Primary School</v>
          </cell>
          <cell r="EH82" t="str">
            <v>Not under a federation</v>
          </cell>
          <cell r="EI82" t="str">
            <v/>
          </cell>
          <cell r="EJ82" t="str">
            <v>Not applicable</v>
          </cell>
          <cell r="EK82" t="str">
            <v>Local authority maintained schools</v>
          </cell>
          <cell r="EL82" t="str">
            <v>Mr Peter Dewhurst</v>
          </cell>
          <cell r="EM82" t="str">
            <v>admin@sebertwood.co.uk</v>
          </cell>
          <cell r="EN82" t="str">
            <v>01284755211</v>
          </cell>
          <cell r="EO82">
            <v>20212022</v>
          </cell>
          <cell r="EP82" t="str">
            <v>LEAS</v>
          </cell>
          <cell r="EQ82" t="str">
            <v>Y</v>
          </cell>
          <cell r="EX82" t="str">
            <v>394</v>
          </cell>
          <cell r="EY82">
            <v>323098.34000000078</v>
          </cell>
          <cell r="FA82">
            <v>7266.25</v>
          </cell>
          <cell r="FB82">
            <v>1776168.97</v>
          </cell>
          <cell r="FC82">
            <v>0</v>
          </cell>
          <cell r="FD82">
            <v>34033.33</v>
          </cell>
          <cell r="FE82">
            <v>0</v>
          </cell>
          <cell r="FF82">
            <v>58427.5</v>
          </cell>
          <cell r="FG82">
            <v>2768.54</v>
          </cell>
          <cell r="FH82">
            <v>1519.99</v>
          </cell>
          <cell r="FI82">
            <v>1872918.33</v>
          </cell>
          <cell r="FJ82">
            <v>3509</v>
          </cell>
          <cell r="FK82">
            <v>121672.69</v>
          </cell>
          <cell r="FL82">
            <v>40524.75</v>
          </cell>
          <cell r="FM82">
            <v>9057.2000000000007</v>
          </cell>
          <cell r="FN82">
            <v>7472.69</v>
          </cell>
          <cell r="FO82">
            <v>833.5</v>
          </cell>
          <cell r="FP82">
            <v>29511.53</v>
          </cell>
          <cell r="FQ82">
            <v>0</v>
          </cell>
          <cell r="FR82">
            <v>0</v>
          </cell>
          <cell r="FS82">
            <v>0</v>
          </cell>
          <cell r="FT82">
            <v>0</v>
          </cell>
          <cell r="FU82">
            <v>0</v>
          </cell>
          <cell r="FV82">
            <v>0</v>
          </cell>
          <cell r="FW82">
            <v>13130</v>
          </cell>
          <cell r="FX82">
            <v>82535.17</v>
          </cell>
          <cell r="FY82">
            <v>308246.53000000003</v>
          </cell>
          <cell r="FZ82">
            <v>1000726.78</v>
          </cell>
          <cell r="GA82">
            <v>415.44</v>
          </cell>
          <cell r="GB82">
            <v>500131.76</v>
          </cell>
          <cell r="GC82">
            <v>57279.11</v>
          </cell>
          <cell r="GD82">
            <v>106341.84</v>
          </cell>
          <cell r="GE82">
            <v>0</v>
          </cell>
          <cell r="GF82">
            <v>86813.18</v>
          </cell>
          <cell r="GG82">
            <v>8878.82</v>
          </cell>
          <cell r="GH82">
            <v>4653.97</v>
          </cell>
          <cell r="GI82">
            <v>7269.86</v>
          </cell>
          <cell r="GJ82">
            <v>0</v>
          </cell>
          <cell r="GK82">
            <v>15330.75</v>
          </cell>
          <cell r="GL82">
            <v>3592.32</v>
          </cell>
          <cell r="GM82">
            <v>4539.1499999999996</v>
          </cell>
          <cell r="GN82">
            <v>3895.9</v>
          </cell>
          <cell r="GO82">
            <v>24644.92</v>
          </cell>
          <cell r="GP82">
            <v>33792</v>
          </cell>
          <cell r="GQ82">
            <v>15756.98</v>
          </cell>
          <cell r="GR82">
            <v>29632.44</v>
          </cell>
          <cell r="GS82">
            <v>10922.01</v>
          </cell>
          <cell r="GT82">
            <v>0</v>
          </cell>
          <cell r="GU82">
            <v>19106.89</v>
          </cell>
          <cell r="GV82">
            <v>7448</v>
          </cell>
          <cell r="GW82">
            <v>8763.11</v>
          </cell>
          <cell r="GX82">
            <v>95586.82</v>
          </cell>
          <cell r="GY82">
            <v>2448.5</v>
          </cell>
          <cell r="GZ82">
            <v>38626.78</v>
          </cell>
          <cell r="HA82">
            <v>19395.03</v>
          </cell>
          <cell r="HB82">
            <v>0</v>
          </cell>
          <cell r="HC82">
            <v>0</v>
          </cell>
          <cell r="HD82">
            <v>58491.38</v>
          </cell>
          <cell r="HE82">
            <v>0</v>
          </cell>
          <cell r="HF82">
            <v>0</v>
          </cell>
          <cell r="HG82">
            <v>2164483.7399999998</v>
          </cell>
          <cell r="HI82">
            <v>16681.120000000577</v>
          </cell>
          <cell r="HM82">
            <v>323098.34000000078</v>
          </cell>
          <cell r="HN82">
            <v>339779.46000000159</v>
          </cell>
          <cell r="HO82">
            <v>0</v>
          </cell>
          <cell r="HP82" t="str">
            <v>SURPLUS</v>
          </cell>
          <cell r="HQ82">
            <v>8545</v>
          </cell>
          <cell r="HR82">
            <v>0</v>
          </cell>
          <cell r="HV82">
            <v>8864</v>
          </cell>
          <cell r="HW82">
            <v>0</v>
          </cell>
          <cell r="HX82">
            <v>0</v>
          </cell>
          <cell r="HY82">
            <v>75000</v>
          </cell>
          <cell r="HZ82">
            <v>264779.46000000159</v>
          </cell>
          <cell r="IA82">
            <v>6947.25</v>
          </cell>
        </row>
        <row r="83">
          <cell r="B83" t="str">
            <v>EE420</v>
          </cell>
          <cell r="C83">
            <v>-151364.66</v>
          </cell>
          <cell r="D83">
            <v>0</v>
          </cell>
          <cell r="E83">
            <v>-54166.67</v>
          </cell>
          <cell r="F83">
            <v>0</v>
          </cell>
          <cell r="G83">
            <v>-99887.5</v>
          </cell>
          <cell r="H83">
            <v>-111182.16</v>
          </cell>
          <cell r="I83">
            <v>-12025.88</v>
          </cell>
          <cell r="J83" t="str">
            <v>EE420</v>
          </cell>
          <cell r="K83">
            <v>-58968.13</v>
          </cell>
          <cell r="L83">
            <v>0</v>
          </cell>
          <cell r="M83">
            <v>-9510.6</v>
          </cell>
          <cell r="N83">
            <v>-1618.35</v>
          </cell>
          <cell r="O83">
            <v>-1793.88</v>
          </cell>
          <cell r="P83">
            <v>0</v>
          </cell>
          <cell r="Q83">
            <v>0</v>
          </cell>
          <cell r="R83">
            <v>0</v>
          </cell>
          <cell r="S83">
            <v>0</v>
          </cell>
          <cell r="T83">
            <v>1534883.1</v>
          </cell>
          <cell r="U83">
            <v>71706.69</v>
          </cell>
          <cell r="V83">
            <v>366967.28</v>
          </cell>
          <cell r="W83">
            <v>112885.11</v>
          </cell>
          <cell r="X83">
            <v>141184.82999999999</v>
          </cell>
          <cell r="Y83">
            <v>91169.25</v>
          </cell>
          <cell r="Z83">
            <v>181661.14</v>
          </cell>
          <cell r="AA83">
            <v>8223.0300000000007</v>
          </cell>
          <cell r="AB83">
            <v>13089.82</v>
          </cell>
          <cell r="AC83">
            <v>0</v>
          </cell>
          <cell r="AD83">
            <v>13804.87</v>
          </cell>
          <cell r="AE83">
            <v>31959.97</v>
          </cell>
          <cell r="AF83">
            <v>5269.4</v>
          </cell>
          <cell r="AG83">
            <v>0</v>
          </cell>
          <cell r="AH83">
            <v>6466.2</v>
          </cell>
          <cell r="AI83">
            <v>29633.07</v>
          </cell>
          <cell r="AJ83">
            <v>7219.2</v>
          </cell>
          <cell r="AK83">
            <v>18399.75</v>
          </cell>
          <cell r="AL83">
            <v>39258.550000000003</v>
          </cell>
          <cell r="AM83">
            <v>37264.660000000003</v>
          </cell>
          <cell r="AN83">
            <v>0</v>
          </cell>
          <cell r="AO83">
            <v>16265.92</v>
          </cell>
          <cell r="AP83">
            <v>9227.06</v>
          </cell>
          <cell r="AQ83">
            <v>69368.92</v>
          </cell>
          <cell r="AR83">
            <v>52643.85</v>
          </cell>
          <cell r="AS83">
            <v>3794.42</v>
          </cell>
          <cell r="AT83">
            <v>17499.509999999998</v>
          </cell>
          <cell r="AU83">
            <v>27548.880000000001</v>
          </cell>
          <cell r="AV83">
            <v>0</v>
          </cell>
          <cell r="AW83">
            <v>9562.65</v>
          </cell>
          <cell r="AX83">
            <v>0</v>
          </cell>
          <cell r="AY83">
            <v>0</v>
          </cell>
          <cell r="AZ83">
            <v>-12426.91</v>
          </cell>
          <cell r="BA83">
            <v>12349.67</v>
          </cell>
          <cell r="BC83">
            <v>2252077.4700000021</v>
          </cell>
          <cell r="BE83">
            <v>0</v>
          </cell>
          <cell r="BF83">
            <v>0</v>
          </cell>
          <cell r="BG83">
            <v>0</v>
          </cell>
          <cell r="BH83">
            <v>0</v>
          </cell>
          <cell r="BI83">
            <v>0</v>
          </cell>
          <cell r="BJ83">
            <v>0</v>
          </cell>
          <cell r="BK83">
            <v>0</v>
          </cell>
          <cell r="BL83">
            <v>0</v>
          </cell>
          <cell r="BM83">
            <v>0</v>
          </cell>
          <cell r="BN83">
            <v>0</v>
          </cell>
          <cell r="BO83">
            <v>0</v>
          </cell>
          <cell r="BP83">
            <v>0</v>
          </cell>
          <cell r="BR83">
            <v>-77.239999999999782</v>
          </cell>
          <cell r="BS83">
            <v>-77.239999999999782</v>
          </cell>
          <cell r="BU83">
            <v>-1695.5899999999997</v>
          </cell>
          <cell r="BV83">
            <v>39258.550000000003</v>
          </cell>
          <cell r="BX83">
            <v>2252077.4700000007</v>
          </cell>
          <cell r="BY83">
            <v>2252077.4700000007</v>
          </cell>
          <cell r="BZ83">
            <v>2252077.4700000021</v>
          </cell>
          <cell r="CB83">
            <v>0</v>
          </cell>
          <cell r="CF83">
            <v>144931.92000000039</v>
          </cell>
          <cell r="CG83">
            <v>209418.44999999832</v>
          </cell>
          <cell r="CH83">
            <v>8050.21</v>
          </cell>
          <cell r="CI83">
            <v>25075.77</v>
          </cell>
          <cell r="CJ83">
            <v>144928.92319716839</v>
          </cell>
          <cell r="CK83">
            <v>2316564</v>
          </cell>
          <cell r="CL83">
            <v>0</v>
          </cell>
          <cell r="CM83">
            <v>-98151.54</v>
          </cell>
          <cell r="CN83">
            <v>0</v>
          </cell>
          <cell r="CP83">
            <v>2444927.66</v>
          </cell>
          <cell r="CQ83">
            <v>210</v>
          </cell>
          <cell r="CS83">
            <v>0</v>
          </cell>
          <cell r="CT83">
            <v>18330</v>
          </cell>
          <cell r="CU83">
            <v>115643.16</v>
          </cell>
          <cell r="DA83">
            <v>151364.66</v>
          </cell>
          <cell r="DB83">
            <v>2444927.66</v>
          </cell>
          <cell r="DC83">
            <v>0</v>
          </cell>
          <cell r="DD83">
            <v>54166.67</v>
          </cell>
          <cell r="DE83">
            <v>0</v>
          </cell>
          <cell r="DF83">
            <v>99887.5</v>
          </cell>
          <cell r="DG83">
            <v>111182.16</v>
          </cell>
          <cell r="DH83">
            <v>210</v>
          </cell>
          <cell r="DI83">
            <v>12025.88</v>
          </cell>
          <cell r="DJ83">
            <v>164284.59</v>
          </cell>
          <cell r="DK83">
            <v>164284.59</v>
          </cell>
          <cell r="DL83">
            <v>0</v>
          </cell>
          <cell r="DM83">
            <v>58968.13</v>
          </cell>
          <cell r="DN83">
            <v>0</v>
          </cell>
          <cell r="DO83">
            <v>9510.6</v>
          </cell>
          <cell r="DP83">
            <v>1695.59</v>
          </cell>
          <cell r="DQ83">
            <v>1793.88</v>
          </cell>
          <cell r="DR83">
            <v>0</v>
          </cell>
          <cell r="DS83">
            <v>0</v>
          </cell>
          <cell r="DT83">
            <v>0</v>
          </cell>
          <cell r="DU83">
            <v>0</v>
          </cell>
          <cell r="DV83">
            <v>0</v>
          </cell>
          <cell r="DW83">
            <v>0</v>
          </cell>
          <cell r="DX83">
            <v>18330</v>
          </cell>
          <cell r="DY83">
            <v>115643.16</v>
          </cell>
          <cell r="DZ83">
            <v>420</v>
          </cell>
          <cell r="EA83" t="str">
            <v>EE420</v>
          </cell>
          <cell r="EC83">
            <v>9353311</v>
          </cell>
          <cell r="ED83">
            <v>935</v>
          </cell>
          <cell r="EE83">
            <v>3311</v>
          </cell>
          <cell r="EF83" t="str">
            <v>EE420</v>
          </cell>
          <cell r="EG83" t="str">
            <v>St Edmund's Catholic Primary School</v>
          </cell>
          <cell r="EH83" t="str">
            <v>Y</v>
          </cell>
          <cell r="EI83" t="str">
            <v>St Edmund's and St Joseph's Catholic Primary School</v>
          </cell>
          <cell r="EJ83" t="str">
            <v>Diocese of East Anglia</v>
          </cell>
          <cell r="EK83" t="str">
            <v>Local authority maintained schools</v>
          </cell>
          <cell r="EL83" t="str">
            <v>Mrs Maria Kemble</v>
          </cell>
          <cell r="EM83" t="str">
            <v>office@st-edmunds.suffolk.sch.uk</v>
          </cell>
          <cell r="EN83" t="str">
            <v>01284755141</v>
          </cell>
          <cell r="EO83">
            <v>20212022</v>
          </cell>
          <cell r="EP83" t="str">
            <v>LEAS</v>
          </cell>
          <cell r="EQ83" t="str">
            <v>Y</v>
          </cell>
          <cell r="EX83" t="str">
            <v>380</v>
          </cell>
          <cell r="EY83">
            <v>144931.92000000039</v>
          </cell>
          <cell r="FA83">
            <v>8050.21</v>
          </cell>
          <cell r="FB83">
            <v>2444927.66</v>
          </cell>
          <cell r="FC83">
            <v>0</v>
          </cell>
          <cell r="FD83">
            <v>54166.67</v>
          </cell>
          <cell r="FE83">
            <v>0</v>
          </cell>
          <cell r="FF83">
            <v>99887.5</v>
          </cell>
          <cell r="FG83">
            <v>210</v>
          </cell>
          <cell r="FH83">
            <v>12025.88</v>
          </cell>
          <cell r="FI83">
            <v>2611217.71</v>
          </cell>
          <cell r="FJ83">
            <v>0</v>
          </cell>
          <cell r="FK83">
            <v>164284.59</v>
          </cell>
          <cell r="FL83">
            <v>58968.13</v>
          </cell>
          <cell r="FM83">
            <v>0</v>
          </cell>
          <cell r="FN83">
            <v>9510.6</v>
          </cell>
          <cell r="FO83">
            <v>1695.59</v>
          </cell>
          <cell r="FP83">
            <v>1793.88</v>
          </cell>
          <cell r="FQ83">
            <v>0</v>
          </cell>
          <cell r="FR83">
            <v>0</v>
          </cell>
          <cell r="FS83">
            <v>0</v>
          </cell>
          <cell r="FT83">
            <v>0</v>
          </cell>
          <cell r="FU83">
            <v>0</v>
          </cell>
          <cell r="FV83">
            <v>0</v>
          </cell>
          <cell r="FW83">
            <v>18330</v>
          </cell>
          <cell r="FX83">
            <v>115643.16</v>
          </cell>
          <cell r="FY83">
            <v>370225.95</v>
          </cell>
          <cell r="FZ83">
            <v>1534883.1</v>
          </cell>
          <cell r="GA83">
            <v>71706.69</v>
          </cell>
          <cell r="GB83">
            <v>366967.28</v>
          </cell>
          <cell r="GC83">
            <v>112885.11</v>
          </cell>
          <cell r="GD83">
            <v>141184.82999999999</v>
          </cell>
          <cell r="GE83">
            <v>91169.25</v>
          </cell>
          <cell r="GF83">
            <v>181661.14</v>
          </cell>
          <cell r="GG83">
            <v>8223.0300000000007</v>
          </cell>
          <cell r="GH83">
            <v>13089.82</v>
          </cell>
          <cell r="GI83">
            <v>0</v>
          </cell>
          <cell r="GJ83">
            <v>13804.87</v>
          </cell>
          <cell r="GK83">
            <v>31959.97</v>
          </cell>
          <cell r="GL83">
            <v>5269.4</v>
          </cell>
          <cell r="GM83">
            <v>0</v>
          </cell>
          <cell r="GN83">
            <v>6466.2</v>
          </cell>
          <cell r="GO83">
            <v>29633.07</v>
          </cell>
          <cell r="GP83">
            <v>7219.2</v>
          </cell>
          <cell r="GQ83">
            <v>18399.75</v>
          </cell>
          <cell r="GR83">
            <v>39258.550000000003</v>
          </cell>
          <cell r="GS83">
            <v>37264.660000000003</v>
          </cell>
          <cell r="GT83">
            <v>0</v>
          </cell>
          <cell r="GU83">
            <v>16265.92</v>
          </cell>
          <cell r="GV83">
            <v>9227.06</v>
          </cell>
          <cell r="GW83">
            <v>69368.92</v>
          </cell>
          <cell r="GX83">
            <v>52643.85</v>
          </cell>
          <cell r="GY83">
            <v>3794.42</v>
          </cell>
          <cell r="GZ83">
            <v>17499.509999999998</v>
          </cell>
          <cell r="HA83">
            <v>27548.880000000001</v>
          </cell>
          <cell r="HB83">
            <v>0</v>
          </cell>
          <cell r="HC83">
            <v>0</v>
          </cell>
          <cell r="HD83">
            <v>9562.65</v>
          </cell>
          <cell r="HE83">
            <v>0</v>
          </cell>
          <cell r="HF83">
            <v>0</v>
          </cell>
          <cell r="HG83">
            <v>2916957.13</v>
          </cell>
          <cell r="HI83">
            <v>64486.530000000261</v>
          </cell>
          <cell r="HM83">
            <v>144931.92000000039</v>
          </cell>
          <cell r="HN83">
            <v>209418.44999999832</v>
          </cell>
          <cell r="HO83">
            <v>2.3283064365386963E-9</v>
          </cell>
          <cell r="HP83" t="str">
            <v>SURPLUS</v>
          </cell>
          <cell r="HQ83">
            <v>17025.559999999998</v>
          </cell>
          <cell r="HR83">
            <v>0</v>
          </cell>
          <cell r="HV83">
            <v>0</v>
          </cell>
          <cell r="HW83">
            <v>0</v>
          </cell>
          <cell r="HX83">
            <v>0</v>
          </cell>
          <cell r="HY83">
            <v>188460</v>
          </cell>
          <cell r="HZ83">
            <v>20958.449999998324</v>
          </cell>
          <cell r="IA83">
            <v>25075.77</v>
          </cell>
        </row>
        <row r="84">
          <cell r="B84" t="str">
            <v>EE421</v>
          </cell>
          <cell r="C84">
            <v>-13636.88</v>
          </cell>
          <cell r="D84">
            <v>0</v>
          </cell>
          <cell r="E84">
            <v>-61233.33</v>
          </cell>
          <cell r="F84">
            <v>0</v>
          </cell>
          <cell r="G84">
            <v>-114145</v>
          </cell>
          <cell r="H84">
            <v>-45795.33</v>
          </cell>
          <cell r="I84">
            <v>-10000</v>
          </cell>
          <cell r="J84">
            <v>-8011.38</v>
          </cell>
          <cell r="K84">
            <v>-21166.02</v>
          </cell>
          <cell r="L84">
            <v>-5850</v>
          </cell>
          <cell r="M84">
            <v>0</v>
          </cell>
          <cell r="N84">
            <v>-2401.5</v>
          </cell>
          <cell r="O84">
            <v>-9200.43</v>
          </cell>
          <cell r="P84">
            <v>0</v>
          </cell>
          <cell r="Q84">
            <v>0</v>
          </cell>
          <cell r="R84">
            <v>0</v>
          </cell>
          <cell r="S84">
            <v>0</v>
          </cell>
          <cell r="T84">
            <v>676424.05</v>
          </cell>
          <cell r="U84">
            <v>0.7</v>
          </cell>
          <cell r="V84">
            <v>303786.53000000003</v>
          </cell>
          <cell r="W84">
            <v>43410.58</v>
          </cell>
          <cell r="X84">
            <v>92397.72</v>
          </cell>
          <cell r="Y84">
            <v>0</v>
          </cell>
          <cell r="Z84">
            <v>34554.410000000003</v>
          </cell>
          <cell r="AA84">
            <v>3037.14</v>
          </cell>
          <cell r="AB84">
            <v>3652.4</v>
          </cell>
          <cell r="AC84">
            <v>8154</v>
          </cell>
          <cell r="AD84">
            <v>0</v>
          </cell>
          <cell r="AE84">
            <v>4799.76</v>
          </cell>
          <cell r="AF84">
            <v>3219.97</v>
          </cell>
          <cell r="AG84">
            <v>0</v>
          </cell>
          <cell r="AH84">
            <v>1281.49</v>
          </cell>
          <cell r="AI84">
            <v>15604.89</v>
          </cell>
          <cell r="AJ84">
            <v>3379.2</v>
          </cell>
          <cell r="AK84">
            <v>5247.96</v>
          </cell>
          <cell r="AL84">
            <v>48127.59</v>
          </cell>
          <cell r="AM84">
            <v>9792.65</v>
          </cell>
          <cell r="AN84">
            <v>0</v>
          </cell>
          <cell r="AO84">
            <v>9729.23</v>
          </cell>
          <cell r="AP84">
            <v>5035</v>
          </cell>
          <cell r="AQ84">
            <v>130</v>
          </cell>
          <cell r="AR84">
            <v>74835.41</v>
          </cell>
          <cell r="AS84">
            <v>60234.79</v>
          </cell>
          <cell r="AT84">
            <v>390</v>
          </cell>
          <cell r="AU84">
            <v>23259.81</v>
          </cell>
          <cell r="AV84">
            <v>0</v>
          </cell>
          <cell r="AW84">
            <v>0</v>
          </cell>
          <cell r="AX84">
            <v>0</v>
          </cell>
          <cell r="AY84">
            <v>0</v>
          </cell>
          <cell r="AZ84">
            <v>0</v>
          </cell>
          <cell r="BA84">
            <v>0</v>
          </cell>
          <cell r="BC84">
            <v>1139045.4100000001</v>
          </cell>
          <cell r="BE84">
            <v>0</v>
          </cell>
          <cell r="BF84">
            <v>0</v>
          </cell>
          <cell r="BG84">
            <v>0</v>
          </cell>
          <cell r="BH84">
            <v>0</v>
          </cell>
          <cell r="BI84">
            <v>0</v>
          </cell>
          <cell r="BJ84">
            <v>0</v>
          </cell>
          <cell r="BK84">
            <v>0</v>
          </cell>
          <cell r="BL84">
            <v>0</v>
          </cell>
          <cell r="BM84">
            <v>0</v>
          </cell>
          <cell r="BN84">
            <v>0</v>
          </cell>
          <cell r="BO84">
            <v>0</v>
          </cell>
          <cell r="BP84">
            <v>0</v>
          </cell>
          <cell r="BR84">
            <v>0</v>
          </cell>
          <cell r="BS84">
            <v>0</v>
          </cell>
          <cell r="BT84">
            <v>0</v>
          </cell>
          <cell r="BU84">
            <v>-2401.5</v>
          </cell>
          <cell r="BV84">
            <v>48127.59</v>
          </cell>
          <cell r="BX84">
            <v>1139045.4099999995</v>
          </cell>
          <cell r="BY84">
            <v>1139045.4099999995</v>
          </cell>
          <cell r="BZ84">
            <v>1139045.4100000001</v>
          </cell>
          <cell r="CB84">
            <v>0</v>
          </cell>
          <cell r="CF84">
            <v>-33507.54000000027</v>
          </cell>
          <cell r="CG84">
            <v>-31901.950000000419</v>
          </cell>
          <cell r="CH84">
            <v>13713.59</v>
          </cell>
          <cell r="CI84">
            <v>22347.59</v>
          </cell>
          <cell r="CJ84">
            <v>-33510.23017072666</v>
          </cell>
          <cell r="CK84">
            <v>1140651</v>
          </cell>
          <cell r="CL84">
            <v>0</v>
          </cell>
          <cell r="CM84">
            <v>0</v>
          </cell>
          <cell r="CN84">
            <v>0</v>
          </cell>
          <cell r="CP84">
            <v>1145257.8799999999</v>
          </cell>
          <cell r="CQ84">
            <v>0</v>
          </cell>
          <cell r="CS84">
            <v>0</v>
          </cell>
          <cell r="CT84">
            <v>9030</v>
          </cell>
          <cell r="CU84">
            <v>45795.33</v>
          </cell>
          <cell r="DA84">
            <v>13636.88</v>
          </cell>
          <cell r="DB84">
            <v>1145257.8799999999</v>
          </cell>
          <cell r="DC84">
            <v>0</v>
          </cell>
          <cell r="DD84">
            <v>61233.33</v>
          </cell>
          <cell r="DE84">
            <v>0</v>
          </cell>
          <cell r="DF84">
            <v>114145</v>
          </cell>
          <cell r="DG84">
            <v>45795.33</v>
          </cell>
          <cell r="DH84">
            <v>0</v>
          </cell>
          <cell r="DI84">
            <v>10000</v>
          </cell>
          <cell r="DJ84">
            <v>8011.38</v>
          </cell>
          <cell r="DK84">
            <v>7881.38</v>
          </cell>
          <cell r="DL84">
            <v>130</v>
          </cell>
          <cell r="DM84">
            <v>21166.02</v>
          </cell>
          <cell r="DN84">
            <v>5850</v>
          </cell>
          <cell r="DO84">
            <v>0</v>
          </cell>
          <cell r="DP84">
            <v>2401.5</v>
          </cell>
          <cell r="DQ84">
            <v>9200.43</v>
          </cell>
          <cell r="DR84">
            <v>0</v>
          </cell>
          <cell r="DS84">
            <v>0</v>
          </cell>
          <cell r="DT84">
            <v>0</v>
          </cell>
          <cell r="DU84">
            <v>0</v>
          </cell>
          <cell r="DV84">
            <v>0</v>
          </cell>
          <cell r="DW84">
            <v>0</v>
          </cell>
          <cell r="DX84">
            <v>9030</v>
          </cell>
          <cell r="DY84">
            <v>45795.33</v>
          </cell>
          <cell r="DZ84">
            <v>421</v>
          </cell>
          <cell r="EA84" t="str">
            <v>EE421</v>
          </cell>
          <cell r="EC84">
            <v>9353308</v>
          </cell>
          <cell r="ED84">
            <v>935</v>
          </cell>
          <cell r="EE84">
            <v>3308</v>
          </cell>
          <cell r="EF84" t="str">
            <v>EE421</v>
          </cell>
          <cell r="EG84" t="str">
            <v>St Edmundsbury Church of England Voluntary Aided Primary School</v>
          </cell>
          <cell r="EH84" t="str">
            <v>Not under a federation</v>
          </cell>
          <cell r="EI84" t="str">
            <v/>
          </cell>
          <cell r="EJ84" t="str">
            <v>Diocese of St Edmundsbury and Ipswich</v>
          </cell>
          <cell r="EK84" t="str">
            <v>Local authority maintained schools</v>
          </cell>
          <cell r="EL84" t="str">
            <v>Mr Shaun Valentine</v>
          </cell>
          <cell r="EM84" t="str">
            <v>admin@st-edmundsbury.suffolk.sch.uk</v>
          </cell>
          <cell r="EN84" t="str">
            <v>01284752967</v>
          </cell>
          <cell r="EO84">
            <v>20212022</v>
          </cell>
          <cell r="EP84" t="str">
            <v>LEAS</v>
          </cell>
          <cell r="EQ84" t="str">
            <v>Y</v>
          </cell>
          <cell r="EX84" t="str">
            <v>262</v>
          </cell>
          <cell r="EY84">
            <v>-33507.54000000027</v>
          </cell>
          <cell r="FA84">
            <v>13713.59</v>
          </cell>
          <cell r="FB84">
            <v>1145257.8799999999</v>
          </cell>
          <cell r="FC84">
            <v>0</v>
          </cell>
          <cell r="FD84">
            <v>61233.33</v>
          </cell>
          <cell r="FE84">
            <v>0</v>
          </cell>
          <cell r="FF84">
            <v>114145</v>
          </cell>
          <cell r="FG84">
            <v>0</v>
          </cell>
          <cell r="FH84">
            <v>10000</v>
          </cell>
          <cell r="FI84">
            <v>1330636.21</v>
          </cell>
          <cell r="FJ84">
            <v>130</v>
          </cell>
          <cell r="FK84">
            <v>7881.38</v>
          </cell>
          <cell r="FL84">
            <v>21166.02</v>
          </cell>
          <cell r="FM84">
            <v>5850</v>
          </cell>
          <cell r="FN84">
            <v>0</v>
          </cell>
          <cell r="FO84">
            <v>2401.5</v>
          </cell>
          <cell r="FP84">
            <v>9200.43</v>
          </cell>
          <cell r="FQ84">
            <v>0</v>
          </cell>
          <cell r="FR84">
            <v>0</v>
          </cell>
          <cell r="FS84">
            <v>0</v>
          </cell>
          <cell r="FT84">
            <v>0</v>
          </cell>
          <cell r="FU84">
            <v>0</v>
          </cell>
          <cell r="FV84">
            <v>0</v>
          </cell>
          <cell r="FW84">
            <v>9030</v>
          </cell>
          <cell r="FX84">
            <v>45795.33</v>
          </cell>
          <cell r="FY84">
            <v>101454.66</v>
          </cell>
          <cell r="FZ84">
            <v>676424.05</v>
          </cell>
          <cell r="GA84">
            <v>0.7</v>
          </cell>
          <cell r="GB84">
            <v>303786.53000000003</v>
          </cell>
          <cell r="GC84">
            <v>43410.58</v>
          </cell>
          <cell r="GD84">
            <v>92397.72</v>
          </cell>
          <cell r="GE84">
            <v>0</v>
          </cell>
          <cell r="GF84">
            <v>34554.410000000003</v>
          </cell>
          <cell r="GG84">
            <v>3037.14</v>
          </cell>
          <cell r="GH84">
            <v>3652.4</v>
          </cell>
          <cell r="GI84">
            <v>8154</v>
          </cell>
          <cell r="GJ84">
            <v>0</v>
          </cell>
          <cell r="GK84">
            <v>4799.76</v>
          </cell>
          <cell r="GL84">
            <v>3219.97</v>
          </cell>
          <cell r="GM84">
            <v>0</v>
          </cell>
          <cell r="GN84">
            <v>1281.49</v>
          </cell>
          <cell r="GO84">
            <v>15604.89</v>
          </cell>
          <cell r="GP84">
            <v>3379.2</v>
          </cell>
          <cell r="GQ84">
            <v>5247.96</v>
          </cell>
          <cell r="GR84">
            <v>48127.59</v>
          </cell>
          <cell r="GS84">
            <v>9792.65</v>
          </cell>
          <cell r="GT84">
            <v>0</v>
          </cell>
          <cell r="GU84">
            <v>9729.23</v>
          </cell>
          <cell r="GV84">
            <v>5035</v>
          </cell>
          <cell r="GW84">
            <v>130</v>
          </cell>
          <cell r="GX84">
            <v>74835.41</v>
          </cell>
          <cell r="GY84">
            <v>60234.79</v>
          </cell>
          <cell r="GZ84">
            <v>390</v>
          </cell>
          <cell r="HA84">
            <v>23259.81</v>
          </cell>
          <cell r="HB84">
            <v>0</v>
          </cell>
          <cell r="HC84">
            <v>0</v>
          </cell>
          <cell r="HD84">
            <v>0</v>
          </cell>
          <cell r="HE84">
            <v>0</v>
          </cell>
          <cell r="HF84">
            <v>0</v>
          </cell>
          <cell r="HG84">
            <v>1430485.2799999996</v>
          </cell>
          <cell r="HI84">
            <v>1605.5900000003166</v>
          </cell>
          <cell r="HM84">
            <v>-33507.54000000027</v>
          </cell>
          <cell r="HN84">
            <v>-31901.950000000419</v>
          </cell>
          <cell r="HO84">
            <v>4.6566128730773926E-10</v>
          </cell>
          <cell r="HP84" t="str">
            <v>SURPLUS</v>
          </cell>
          <cell r="HQ84">
            <v>8634</v>
          </cell>
          <cell r="HR84">
            <v>0</v>
          </cell>
          <cell r="HV84">
            <v>0</v>
          </cell>
          <cell r="HW84">
            <v>0</v>
          </cell>
          <cell r="HX84">
            <v>0</v>
          </cell>
          <cell r="HZ84">
            <v>-31901.950000000419</v>
          </cell>
          <cell r="IA84">
            <v>22347.59</v>
          </cell>
        </row>
        <row r="85">
          <cell r="B85" t="str">
            <v>EE422</v>
          </cell>
          <cell r="C85">
            <v>-44158.239999999998</v>
          </cell>
          <cell r="D85">
            <v>0</v>
          </cell>
          <cell r="E85">
            <v>-30700</v>
          </cell>
          <cell r="F85">
            <v>0</v>
          </cell>
          <cell r="G85">
            <v>-52895</v>
          </cell>
          <cell r="H85">
            <v>-32608.5</v>
          </cell>
          <cell r="I85">
            <v>-1950.01</v>
          </cell>
          <cell r="J85">
            <v>-16421.02</v>
          </cell>
          <cell r="K85">
            <v>-6847.32</v>
          </cell>
          <cell r="L85">
            <v>-624.6</v>
          </cell>
          <cell r="M85">
            <v>0</v>
          </cell>
          <cell r="N85">
            <v>-6404.2</v>
          </cell>
          <cell r="O85">
            <v>-327</v>
          </cell>
          <cell r="P85">
            <v>0</v>
          </cell>
          <cell r="Q85">
            <v>0</v>
          </cell>
          <cell r="R85">
            <v>0</v>
          </cell>
          <cell r="S85">
            <v>0</v>
          </cell>
          <cell r="T85">
            <v>457795.9</v>
          </cell>
          <cell r="U85">
            <v>0</v>
          </cell>
          <cell r="V85">
            <v>163357.96</v>
          </cell>
          <cell r="W85">
            <v>0</v>
          </cell>
          <cell r="X85">
            <v>55744.29</v>
          </cell>
          <cell r="Y85">
            <v>0</v>
          </cell>
          <cell r="Z85">
            <v>17311.59</v>
          </cell>
          <cell r="AA85">
            <v>3339.44</v>
          </cell>
          <cell r="AB85">
            <v>2079</v>
          </cell>
          <cell r="AC85">
            <v>2209.25</v>
          </cell>
          <cell r="AD85">
            <v>0</v>
          </cell>
          <cell r="AE85">
            <v>8684.91</v>
          </cell>
          <cell r="AF85">
            <v>5545.44</v>
          </cell>
          <cell r="AG85">
            <v>39203.040000000001</v>
          </cell>
          <cell r="AH85">
            <v>1172.69</v>
          </cell>
          <cell r="AI85">
            <v>16059.66</v>
          </cell>
          <cell r="AJ85">
            <v>23203.5</v>
          </cell>
          <cell r="AK85">
            <v>7205.34</v>
          </cell>
          <cell r="AL85">
            <v>15677.36</v>
          </cell>
          <cell r="AM85">
            <v>8843.5300000000007</v>
          </cell>
          <cell r="AN85">
            <v>0</v>
          </cell>
          <cell r="AO85">
            <v>12467.77</v>
          </cell>
          <cell r="AP85">
            <v>3591</v>
          </cell>
          <cell r="AQ85">
            <v>0</v>
          </cell>
          <cell r="AR85">
            <v>40975.82</v>
          </cell>
          <cell r="AS85">
            <v>812.4</v>
          </cell>
          <cell r="AT85">
            <v>35697.339999999997</v>
          </cell>
          <cell r="AU85">
            <v>16758.259999999998</v>
          </cell>
          <cell r="AV85">
            <v>0</v>
          </cell>
          <cell r="AW85">
            <v>0</v>
          </cell>
          <cell r="AX85">
            <v>0</v>
          </cell>
          <cell r="AY85">
            <v>0</v>
          </cell>
          <cell r="AZ85">
            <v>-1790</v>
          </cell>
          <cell r="BA85">
            <v>982.99</v>
          </cell>
          <cell r="BC85">
            <v>742097.02000000014</v>
          </cell>
          <cell r="BE85">
            <v>6074.05</v>
          </cell>
          <cell r="BF85">
            <v>0</v>
          </cell>
          <cell r="BG85">
            <v>0</v>
          </cell>
          <cell r="BH85">
            <v>0</v>
          </cell>
          <cell r="BI85">
            <v>0</v>
          </cell>
          <cell r="BJ85">
            <v>0</v>
          </cell>
          <cell r="BK85">
            <v>0</v>
          </cell>
          <cell r="BL85">
            <v>0</v>
          </cell>
          <cell r="BM85">
            <v>4178.4799999999996</v>
          </cell>
          <cell r="BN85">
            <v>0</v>
          </cell>
          <cell r="BO85">
            <v>4178.4799999999996</v>
          </cell>
          <cell r="BP85">
            <v>4178.4799999999996</v>
          </cell>
          <cell r="BR85">
            <v>-807.01</v>
          </cell>
          <cell r="BS85">
            <v>-807.01</v>
          </cell>
          <cell r="BU85">
            <v>-7211.21</v>
          </cell>
          <cell r="BV85">
            <v>15677.36</v>
          </cell>
          <cell r="BX85">
            <v>743992.58999999985</v>
          </cell>
          <cell r="BY85">
            <v>748171.06999999983</v>
          </cell>
          <cell r="BZ85">
            <v>742097.02000000014</v>
          </cell>
          <cell r="CB85">
            <v>6074.0499999996973</v>
          </cell>
          <cell r="CF85">
            <v>60378.479999999865</v>
          </cell>
          <cell r="CG85">
            <v>96217.889999999665</v>
          </cell>
          <cell r="CH85">
            <v>8643.4600000000009</v>
          </cell>
          <cell r="CI85">
            <v>10539.030000000002</v>
          </cell>
          <cell r="CJ85">
            <v>60377.081754196435</v>
          </cell>
          <cell r="CK85">
            <v>779832</v>
          </cell>
          <cell r="CL85">
            <v>0</v>
          </cell>
          <cell r="CM85">
            <v>-33173.979999999996</v>
          </cell>
          <cell r="CN85">
            <v>-3058</v>
          </cell>
          <cell r="CP85">
            <v>818190.24</v>
          </cell>
          <cell r="CQ85">
            <v>0</v>
          </cell>
          <cell r="CS85">
            <v>0</v>
          </cell>
          <cell r="CT85">
            <v>5800</v>
          </cell>
          <cell r="CU85">
            <v>32608.5</v>
          </cell>
          <cell r="DA85">
            <v>44158.239999999998</v>
          </cell>
          <cell r="DB85">
            <v>818190.24</v>
          </cell>
          <cell r="DC85">
            <v>0</v>
          </cell>
          <cell r="DD85">
            <v>30700</v>
          </cell>
          <cell r="DE85">
            <v>0</v>
          </cell>
          <cell r="DF85">
            <v>52895</v>
          </cell>
          <cell r="DG85">
            <v>32608.5</v>
          </cell>
          <cell r="DH85">
            <v>0</v>
          </cell>
          <cell r="DI85">
            <v>1950.01</v>
          </cell>
          <cell r="DJ85">
            <v>16421.02</v>
          </cell>
          <cell r="DK85">
            <v>15521.02</v>
          </cell>
          <cell r="DL85">
            <v>900</v>
          </cell>
          <cell r="DM85">
            <v>6847.32</v>
          </cell>
          <cell r="DN85">
            <v>624.6</v>
          </cell>
          <cell r="DO85">
            <v>0</v>
          </cell>
          <cell r="DP85">
            <v>7211.21</v>
          </cell>
          <cell r="DQ85">
            <v>327</v>
          </cell>
          <cell r="DR85">
            <v>0</v>
          </cell>
          <cell r="DS85">
            <v>0</v>
          </cell>
          <cell r="DT85">
            <v>0</v>
          </cell>
          <cell r="DU85">
            <v>0</v>
          </cell>
          <cell r="DV85">
            <v>0</v>
          </cell>
          <cell r="DW85">
            <v>0</v>
          </cell>
          <cell r="DX85">
            <v>5800</v>
          </cell>
          <cell r="DY85">
            <v>32608.5</v>
          </cell>
          <cell r="DZ85">
            <v>422</v>
          </cell>
          <cell r="EA85" t="str">
            <v>EE422</v>
          </cell>
          <cell r="EC85">
            <v>9352035</v>
          </cell>
          <cell r="ED85">
            <v>935</v>
          </cell>
          <cell r="EE85">
            <v>2035</v>
          </cell>
          <cell r="EF85" t="str">
            <v>EE422</v>
          </cell>
          <cell r="EG85" t="str">
            <v>Sexton's Manor Community Primary School</v>
          </cell>
          <cell r="EH85" t="str">
            <v>Not under a federation</v>
          </cell>
          <cell r="EI85" t="str">
            <v/>
          </cell>
          <cell r="EJ85" t="str">
            <v>Not applicable</v>
          </cell>
          <cell r="EK85" t="str">
            <v>Local authority maintained schools</v>
          </cell>
          <cell r="EL85" t="str">
            <v>Mrs Debbie Knight</v>
          </cell>
          <cell r="EM85" t="str">
            <v>ad.sextonsmanor.p@talk21.com</v>
          </cell>
          <cell r="EN85" t="str">
            <v>01284754371</v>
          </cell>
          <cell r="EO85">
            <v>20212022</v>
          </cell>
          <cell r="EP85" t="str">
            <v>LEAS</v>
          </cell>
          <cell r="EQ85" t="str">
            <v>Y</v>
          </cell>
          <cell r="EX85" t="str">
            <v>190</v>
          </cell>
          <cell r="EY85">
            <v>60378.479999999865</v>
          </cell>
          <cell r="FA85">
            <v>8643.4600000000009</v>
          </cell>
          <cell r="FB85">
            <v>818190.24</v>
          </cell>
          <cell r="FC85">
            <v>0</v>
          </cell>
          <cell r="FD85">
            <v>30700</v>
          </cell>
          <cell r="FE85">
            <v>0</v>
          </cell>
          <cell r="FF85">
            <v>52895</v>
          </cell>
          <cell r="FG85">
            <v>0</v>
          </cell>
          <cell r="FH85">
            <v>1950.01</v>
          </cell>
          <cell r="FI85">
            <v>903735.25</v>
          </cell>
          <cell r="FJ85">
            <v>900</v>
          </cell>
          <cell r="FK85">
            <v>15521.02</v>
          </cell>
          <cell r="FL85">
            <v>6847.32</v>
          </cell>
          <cell r="FM85">
            <v>624.6</v>
          </cell>
          <cell r="FN85">
            <v>0</v>
          </cell>
          <cell r="FO85">
            <v>7211.21</v>
          </cell>
          <cell r="FP85">
            <v>327</v>
          </cell>
          <cell r="FQ85">
            <v>0</v>
          </cell>
          <cell r="FR85">
            <v>0</v>
          </cell>
          <cell r="FS85">
            <v>0</v>
          </cell>
          <cell r="FT85">
            <v>0</v>
          </cell>
          <cell r="FU85">
            <v>0</v>
          </cell>
          <cell r="FV85">
            <v>0</v>
          </cell>
          <cell r="FW85">
            <v>5800</v>
          </cell>
          <cell r="FX85">
            <v>32608.5</v>
          </cell>
          <cell r="FY85">
            <v>69839.649999999994</v>
          </cell>
          <cell r="FZ85">
            <v>457795.9</v>
          </cell>
          <cell r="GA85">
            <v>0</v>
          </cell>
          <cell r="GB85">
            <v>163357.96</v>
          </cell>
          <cell r="GC85">
            <v>0</v>
          </cell>
          <cell r="GD85">
            <v>55744.29</v>
          </cell>
          <cell r="GE85">
            <v>0</v>
          </cell>
          <cell r="GF85">
            <v>17311.59</v>
          </cell>
          <cell r="GG85">
            <v>3339.44</v>
          </cell>
          <cell r="GH85">
            <v>2079</v>
          </cell>
          <cell r="GI85">
            <v>2209.25</v>
          </cell>
          <cell r="GJ85">
            <v>0</v>
          </cell>
          <cell r="GK85">
            <v>8684.91</v>
          </cell>
          <cell r="GL85">
            <v>5545.44</v>
          </cell>
          <cell r="GM85">
            <v>39203.040000000001</v>
          </cell>
          <cell r="GN85">
            <v>1172.69</v>
          </cell>
          <cell r="GO85">
            <v>16059.66</v>
          </cell>
          <cell r="GP85">
            <v>23203.5</v>
          </cell>
          <cell r="GQ85">
            <v>7205.34</v>
          </cell>
          <cell r="GR85">
            <v>15677.36</v>
          </cell>
          <cell r="GS85">
            <v>8843.5300000000007</v>
          </cell>
          <cell r="GT85">
            <v>0</v>
          </cell>
          <cell r="GU85">
            <v>12467.77</v>
          </cell>
          <cell r="GV85">
            <v>3591</v>
          </cell>
          <cell r="GW85">
            <v>0</v>
          </cell>
          <cell r="GX85">
            <v>40975.82</v>
          </cell>
          <cell r="GY85">
            <v>812.4</v>
          </cell>
          <cell r="GZ85">
            <v>35697.339999999997</v>
          </cell>
          <cell r="HA85">
            <v>16758.259999999998</v>
          </cell>
          <cell r="HB85">
            <v>0</v>
          </cell>
          <cell r="HC85">
            <v>0</v>
          </cell>
          <cell r="HD85">
            <v>0</v>
          </cell>
          <cell r="HE85">
            <v>0</v>
          </cell>
          <cell r="HF85">
            <v>0</v>
          </cell>
          <cell r="HG85">
            <v>937735.48999999987</v>
          </cell>
          <cell r="HI85">
            <v>35839.410000000149</v>
          </cell>
          <cell r="HM85">
            <v>60378.479999999865</v>
          </cell>
          <cell r="HN85">
            <v>96217.889999999665</v>
          </cell>
          <cell r="HO85">
            <v>3.4924596548080444E-10</v>
          </cell>
          <cell r="HP85" t="str">
            <v>DEFICIT</v>
          </cell>
          <cell r="HQ85">
            <v>6074.05</v>
          </cell>
          <cell r="HR85">
            <v>0</v>
          </cell>
          <cell r="HV85">
            <v>0</v>
          </cell>
          <cell r="HW85">
            <v>0</v>
          </cell>
          <cell r="HX85">
            <v>4178.4799999999996</v>
          </cell>
          <cell r="HY85">
            <v>96217</v>
          </cell>
          <cell r="HZ85">
            <v>0.88999999966472387</v>
          </cell>
          <cell r="IA85">
            <v>10539.030000000002</v>
          </cell>
        </row>
        <row r="86">
          <cell r="B86" t="str">
            <v>EE424</v>
          </cell>
          <cell r="C86">
            <v>-40440.75</v>
          </cell>
          <cell r="D86">
            <v>0</v>
          </cell>
          <cell r="E86">
            <v>-106833.33</v>
          </cell>
          <cell r="F86">
            <v>0</v>
          </cell>
          <cell r="G86">
            <v>-136591</v>
          </cell>
          <cell r="H86">
            <v>-57419</v>
          </cell>
          <cell r="I86">
            <v>0</v>
          </cell>
          <cell r="J86">
            <v>-42245.98</v>
          </cell>
          <cell r="K86">
            <v>-17806.7</v>
          </cell>
          <cell r="L86">
            <v>-900</v>
          </cell>
          <cell r="M86">
            <v>-1566</v>
          </cell>
          <cell r="N86">
            <v>-1691.25</v>
          </cell>
          <cell r="O86">
            <v>-1472.5</v>
          </cell>
          <cell r="P86">
            <v>0</v>
          </cell>
          <cell r="Q86">
            <v>0</v>
          </cell>
          <cell r="R86">
            <v>0</v>
          </cell>
          <cell r="S86">
            <v>0</v>
          </cell>
          <cell r="T86">
            <v>971546.32</v>
          </cell>
          <cell r="U86">
            <v>0</v>
          </cell>
          <cell r="V86">
            <v>337953.77</v>
          </cell>
          <cell r="W86">
            <v>10252.09</v>
          </cell>
          <cell r="X86">
            <v>77915.570000000007</v>
          </cell>
          <cell r="Y86">
            <v>0</v>
          </cell>
          <cell r="Z86">
            <v>52935.81</v>
          </cell>
          <cell r="AA86">
            <v>7579.46</v>
          </cell>
          <cell r="AB86">
            <v>2959.42</v>
          </cell>
          <cell r="AC86">
            <v>7037.5</v>
          </cell>
          <cell r="AD86">
            <v>0</v>
          </cell>
          <cell r="AE86">
            <v>9872.6</v>
          </cell>
          <cell r="AF86">
            <v>23279.64</v>
          </cell>
          <cell r="AG86">
            <v>25858.71</v>
          </cell>
          <cell r="AH86">
            <v>6148.89</v>
          </cell>
          <cell r="AI86">
            <v>18161</v>
          </cell>
          <cell r="AJ86">
            <v>32768</v>
          </cell>
          <cell r="AK86">
            <v>11965.2</v>
          </cell>
          <cell r="AL86">
            <v>18355.580000000002</v>
          </cell>
          <cell r="AM86">
            <v>11842.94</v>
          </cell>
          <cell r="AN86">
            <v>0</v>
          </cell>
          <cell r="AO86">
            <v>22565.43</v>
          </cell>
          <cell r="AP86">
            <v>6273</v>
          </cell>
          <cell r="AQ86">
            <v>0</v>
          </cell>
          <cell r="AR86">
            <v>74596.47</v>
          </cell>
          <cell r="AS86">
            <v>5382.19</v>
          </cell>
          <cell r="AT86">
            <v>10376.26</v>
          </cell>
          <cell r="AU86">
            <v>19614.82</v>
          </cell>
          <cell r="AV86">
            <v>0</v>
          </cell>
          <cell r="AW86">
            <v>14897.7</v>
          </cell>
          <cell r="AX86">
            <v>0</v>
          </cell>
          <cell r="AY86">
            <v>0</v>
          </cell>
          <cell r="AZ86">
            <v>-808.5</v>
          </cell>
          <cell r="BA86">
            <v>528.35</v>
          </cell>
          <cell r="BC86">
            <v>1365235.4599999993</v>
          </cell>
          <cell r="BE86">
            <v>7656.25</v>
          </cell>
          <cell r="BF86">
            <v>0</v>
          </cell>
          <cell r="BG86">
            <v>0</v>
          </cell>
          <cell r="BH86">
            <v>0</v>
          </cell>
          <cell r="BI86">
            <v>0</v>
          </cell>
          <cell r="BJ86">
            <v>0</v>
          </cell>
          <cell r="BK86">
            <v>0</v>
          </cell>
          <cell r="BL86">
            <v>0</v>
          </cell>
          <cell r="BM86">
            <v>0</v>
          </cell>
          <cell r="BN86">
            <v>0</v>
          </cell>
          <cell r="BO86">
            <v>0</v>
          </cell>
          <cell r="BP86">
            <v>0</v>
          </cell>
          <cell r="BR86">
            <v>-280.14999999999998</v>
          </cell>
          <cell r="BS86">
            <v>-280.14999999999998</v>
          </cell>
          <cell r="BU86">
            <v>-1971.4</v>
          </cell>
          <cell r="BV86">
            <v>18355.580000000002</v>
          </cell>
          <cell r="BX86">
            <v>1372891.71</v>
          </cell>
          <cell r="BY86">
            <v>1372891.71</v>
          </cell>
          <cell r="BZ86">
            <v>1365235.4599999993</v>
          </cell>
          <cell r="CB86">
            <v>7656.2500000006985</v>
          </cell>
          <cell r="CF86">
            <v>107327.00999999931</v>
          </cell>
          <cell r="CG86">
            <v>150457.30000000005</v>
          </cell>
          <cell r="CH86">
            <v>25144.859999999997</v>
          </cell>
          <cell r="CI86">
            <v>32801.11</v>
          </cell>
          <cell r="CJ86">
            <v>107323.76694357814</v>
          </cell>
          <cell r="CK86">
            <v>1416022</v>
          </cell>
          <cell r="CL86">
            <v>0</v>
          </cell>
          <cell r="CM86">
            <v>-19368.370000000003</v>
          </cell>
          <cell r="CN86">
            <v>-3058</v>
          </cell>
          <cell r="CP86">
            <v>1445462.75</v>
          </cell>
          <cell r="CQ86">
            <v>0</v>
          </cell>
          <cell r="CS86">
            <v>2991</v>
          </cell>
          <cell r="CT86">
            <v>11000</v>
          </cell>
          <cell r="CU86">
            <v>54428</v>
          </cell>
          <cell r="DA86">
            <v>40440.75</v>
          </cell>
          <cell r="DB86">
            <v>1445462.75</v>
          </cell>
          <cell r="DC86">
            <v>0</v>
          </cell>
          <cell r="DD86">
            <v>106833.33</v>
          </cell>
          <cell r="DE86">
            <v>0</v>
          </cell>
          <cell r="DF86">
            <v>136591</v>
          </cell>
          <cell r="DG86">
            <v>57419</v>
          </cell>
          <cell r="DH86">
            <v>0</v>
          </cell>
          <cell r="DI86">
            <v>0</v>
          </cell>
          <cell r="DJ86">
            <v>42245.98</v>
          </cell>
          <cell r="DK86">
            <v>41640.980000000003</v>
          </cell>
          <cell r="DL86">
            <v>605</v>
          </cell>
          <cell r="DM86">
            <v>17806.7</v>
          </cell>
          <cell r="DN86">
            <v>900</v>
          </cell>
          <cell r="DO86">
            <v>1566</v>
          </cell>
          <cell r="DP86">
            <v>1971.4</v>
          </cell>
          <cell r="DQ86">
            <v>1472.5</v>
          </cell>
          <cell r="DR86">
            <v>0</v>
          </cell>
          <cell r="DS86">
            <v>0</v>
          </cell>
          <cell r="DT86">
            <v>0</v>
          </cell>
          <cell r="DU86">
            <v>0</v>
          </cell>
          <cell r="DV86">
            <v>0</v>
          </cell>
          <cell r="DW86">
            <v>2991</v>
          </cell>
          <cell r="DX86">
            <v>11000</v>
          </cell>
          <cell r="DY86">
            <v>54428</v>
          </cell>
          <cell r="DZ86">
            <v>424</v>
          </cell>
          <cell r="EA86" t="str">
            <v>EE424</v>
          </cell>
          <cell r="EC86">
            <v>9352034</v>
          </cell>
          <cell r="ED86">
            <v>935</v>
          </cell>
          <cell r="EE86">
            <v>2034</v>
          </cell>
          <cell r="EF86" t="str">
            <v>EE424</v>
          </cell>
          <cell r="EG86" t="str">
            <v>Westgate Community Primary School and Nursery</v>
          </cell>
          <cell r="EH86" t="str">
            <v>Not under a federation</v>
          </cell>
          <cell r="EI86" t="str">
            <v/>
          </cell>
          <cell r="EJ86" t="str">
            <v>Not applicable</v>
          </cell>
          <cell r="EK86" t="str">
            <v>Local authority maintained schools</v>
          </cell>
          <cell r="EL86" t="str">
            <v>Mrs Jenny Cockett</v>
          </cell>
          <cell r="EM86" t="str">
            <v>admin@westgate.suffolk.sch.uk</v>
          </cell>
          <cell r="EN86" t="str">
            <v>01284755988</v>
          </cell>
          <cell r="EO86">
            <v>20212022</v>
          </cell>
          <cell r="EP86" t="str">
            <v>LEAS</v>
          </cell>
          <cell r="EQ86" t="str">
            <v>Y</v>
          </cell>
          <cell r="EX86" t="str">
            <v>318</v>
          </cell>
          <cell r="EY86">
            <v>107327.00999999931</v>
          </cell>
          <cell r="FA86">
            <v>25144.859999999997</v>
          </cell>
          <cell r="FB86">
            <v>1445462.75</v>
          </cell>
          <cell r="FC86">
            <v>0</v>
          </cell>
          <cell r="FD86">
            <v>106833.33</v>
          </cell>
          <cell r="FE86">
            <v>0</v>
          </cell>
          <cell r="FF86">
            <v>136591</v>
          </cell>
          <cell r="FG86">
            <v>0</v>
          </cell>
          <cell r="FH86">
            <v>0</v>
          </cell>
          <cell r="FI86">
            <v>1688887.08</v>
          </cell>
          <cell r="FJ86">
            <v>605</v>
          </cell>
          <cell r="FK86">
            <v>41640.980000000003</v>
          </cell>
          <cell r="FL86">
            <v>17806.7</v>
          </cell>
          <cell r="FM86">
            <v>900</v>
          </cell>
          <cell r="FN86">
            <v>1566</v>
          </cell>
          <cell r="FO86">
            <v>1971.4</v>
          </cell>
          <cell r="FP86">
            <v>1472.5</v>
          </cell>
          <cell r="FQ86">
            <v>0</v>
          </cell>
          <cell r="FR86">
            <v>0</v>
          </cell>
          <cell r="FS86">
            <v>0</v>
          </cell>
          <cell r="FT86">
            <v>0</v>
          </cell>
          <cell r="FU86">
            <v>0</v>
          </cell>
          <cell r="FV86">
            <v>2991</v>
          </cell>
          <cell r="FW86">
            <v>11000</v>
          </cell>
          <cell r="FX86">
            <v>54428</v>
          </cell>
          <cell r="FY86">
            <v>134381.58000000002</v>
          </cell>
          <cell r="FZ86">
            <v>971546.32</v>
          </cell>
          <cell r="GA86">
            <v>0</v>
          </cell>
          <cell r="GB86">
            <v>337953.77</v>
          </cell>
          <cell r="GC86">
            <v>10252.09</v>
          </cell>
          <cell r="GD86">
            <v>77915.570000000007</v>
          </cell>
          <cell r="GE86">
            <v>0</v>
          </cell>
          <cell r="GF86">
            <v>52935.81</v>
          </cell>
          <cell r="GG86">
            <v>7579.46</v>
          </cell>
          <cell r="GH86">
            <v>2959.42</v>
          </cell>
          <cell r="GI86">
            <v>7037.5</v>
          </cell>
          <cell r="GJ86">
            <v>0</v>
          </cell>
          <cell r="GK86">
            <v>9872.6</v>
          </cell>
          <cell r="GL86">
            <v>23279.64</v>
          </cell>
          <cell r="GM86">
            <v>25858.71</v>
          </cell>
          <cell r="GN86">
            <v>6148.89</v>
          </cell>
          <cell r="GO86">
            <v>18161</v>
          </cell>
          <cell r="GP86">
            <v>32768</v>
          </cell>
          <cell r="GQ86">
            <v>11965.2</v>
          </cell>
          <cell r="GR86">
            <v>18355.580000000002</v>
          </cell>
          <cell r="GS86">
            <v>11842.94</v>
          </cell>
          <cell r="GT86">
            <v>0</v>
          </cell>
          <cell r="GU86">
            <v>22565.43</v>
          </cell>
          <cell r="GV86">
            <v>6273</v>
          </cell>
          <cell r="GW86">
            <v>0</v>
          </cell>
          <cell r="GX86">
            <v>74596.47</v>
          </cell>
          <cell r="GY86">
            <v>5382.19</v>
          </cell>
          <cell r="GZ86">
            <v>10376.26</v>
          </cell>
          <cell r="HA86">
            <v>19614.82</v>
          </cell>
          <cell r="HB86">
            <v>0</v>
          </cell>
          <cell r="HC86">
            <v>0</v>
          </cell>
          <cell r="HD86">
            <v>14897.7</v>
          </cell>
          <cell r="HE86">
            <v>0</v>
          </cell>
          <cell r="HF86">
            <v>0</v>
          </cell>
          <cell r="HG86">
            <v>1780138.3699999996</v>
          </cell>
          <cell r="HI86">
            <v>43130.290000000503</v>
          </cell>
          <cell r="HM86">
            <v>107327.00999999931</v>
          </cell>
          <cell r="HN86">
            <v>150457.30000000005</v>
          </cell>
          <cell r="HO86">
            <v>-2.3283064365386963E-10</v>
          </cell>
          <cell r="HP86" t="str">
            <v>SURPLUS</v>
          </cell>
          <cell r="HQ86">
            <v>7656.25</v>
          </cell>
          <cell r="HR86">
            <v>0</v>
          </cell>
          <cell r="HV86">
            <v>0</v>
          </cell>
          <cell r="HW86">
            <v>0</v>
          </cell>
          <cell r="HX86">
            <v>0</v>
          </cell>
          <cell r="HZ86">
            <v>150457.30000000005</v>
          </cell>
          <cell r="IA86">
            <v>32801.11</v>
          </cell>
        </row>
        <row r="87">
          <cell r="B87" t="str">
            <v>EE426</v>
          </cell>
          <cell r="C87">
            <v>-4926.88</v>
          </cell>
          <cell r="D87">
            <v>0</v>
          </cell>
          <cell r="E87">
            <v>0</v>
          </cell>
          <cell r="F87">
            <v>0</v>
          </cell>
          <cell r="G87">
            <v>-20415</v>
          </cell>
          <cell r="H87">
            <v>-31173</v>
          </cell>
          <cell r="I87">
            <v>0</v>
          </cell>
          <cell r="J87">
            <v>-2.13</v>
          </cell>
          <cell r="K87">
            <v>-6425.4</v>
          </cell>
          <cell r="L87">
            <v>0</v>
          </cell>
          <cell r="M87">
            <v>0</v>
          </cell>
          <cell r="N87">
            <v>-918.6</v>
          </cell>
          <cell r="O87">
            <v>-1054</v>
          </cell>
          <cell r="P87">
            <v>0</v>
          </cell>
          <cell r="Q87">
            <v>0</v>
          </cell>
          <cell r="R87">
            <v>0</v>
          </cell>
          <cell r="S87">
            <v>0</v>
          </cell>
          <cell r="T87">
            <v>268822.95</v>
          </cell>
          <cell r="U87">
            <v>1631.88</v>
          </cell>
          <cell r="V87">
            <v>44961.45</v>
          </cell>
          <cell r="W87">
            <v>0</v>
          </cell>
          <cell r="X87">
            <v>26178.94</v>
          </cell>
          <cell r="Y87">
            <v>0</v>
          </cell>
          <cell r="Z87">
            <v>12749.47</v>
          </cell>
          <cell r="AA87">
            <v>2380.86</v>
          </cell>
          <cell r="AB87">
            <v>3806.61</v>
          </cell>
          <cell r="AC87">
            <v>1341.75</v>
          </cell>
          <cell r="AD87">
            <v>0</v>
          </cell>
          <cell r="AE87">
            <v>9668.4500000000007</v>
          </cell>
          <cell r="AF87">
            <v>3825.77</v>
          </cell>
          <cell r="AG87">
            <v>11783.38</v>
          </cell>
          <cell r="AH87">
            <v>1340.54</v>
          </cell>
          <cell r="AI87">
            <v>5327.2</v>
          </cell>
          <cell r="AJ87">
            <v>9231.5</v>
          </cell>
          <cell r="AK87">
            <v>5304.25</v>
          </cell>
          <cell r="AL87">
            <v>18381.52</v>
          </cell>
          <cell r="AM87">
            <v>5119.84</v>
          </cell>
          <cell r="AN87">
            <v>122</v>
          </cell>
          <cell r="AO87">
            <v>9970.2000000000007</v>
          </cell>
          <cell r="AP87">
            <v>2182</v>
          </cell>
          <cell r="AQ87">
            <v>0</v>
          </cell>
          <cell r="AR87">
            <v>31699.05</v>
          </cell>
          <cell r="AS87">
            <v>0</v>
          </cell>
          <cell r="AT87">
            <v>6876.25</v>
          </cell>
          <cell r="AU87">
            <v>18370.64</v>
          </cell>
          <cell r="AV87">
            <v>0</v>
          </cell>
          <cell r="AW87">
            <v>578.09</v>
          </cell>
          <cell r="AX87">
            <v>0</v>
          </cell>
          <cell r="AY87">
            <v>0</v>
          </cell>
          <cell r="AZ87">
            <v>-141</v>
          </cell>
          <cell r="BA87">
            <v>107</v>
          </cell>
          <cell r="BC87">
            <v>432744.3299999999</v>
          </cell>
          <cell r="BE87">
            <v>4956.25</v>
          </cell>
          <cell r="BF87">
            <v>0</v>
          </cell>
          <cell r="BG87">
            <v>0</v>
          </cell>
          <cell r="BH87">
            <v>0</v>
          </cell>
          <cell r="BI87">
            <v>0</v>
          </cell>
          <cell r="BJ87">
            <v>0</v>
          </cell>
          <cell r="BK87">
            <v>0</v>
          </cell>
          <cell r="BL87">
            <v>0</v>
          </cell>
          <cell r="BM87">
            <v>995</v>
          </cell>
          <cell r="BN87">
            <v>0</v>
          </cell>
          <cell r="BO87">
            <v>995</v>
          </cell>
          <cell r="BP87">
            <v>995</v>
          </cell>
          <cell r="BR87">
            <v>-34</v>
          </cell>
          <cell r="BS87">
            <v>-34</v>
          </cell>
          <cell r="BU87">
            <v>-952.6</v>
          </cell>
          <cell r="BV87">
            <v>18381.52</v>
          </cell>
          <cell r="BX87">
            <v>436705.58</v>
          </cell>
          <cell r="BY87">
            <v>437700.58</v>
          </cell>
          <cell r="BZ87">
            <v>432744.3299999999</v>
          </cell>
          <cell r="CB87">
            <v>4956.2500000001164</v>
          </cell>
          <cell r="CF87">
            <v>69400.539999999979</v>
          </cell>
          <cell r="CG87">
            <v>58239.960000000137</v>
          </cell>
          <cell r="CH87">
            <v>7559.97</v>
          </cell>
          <cell r="CI87">
            <v>11521.220000000001</v>
          </cell>
          <cell r="CJ87">
            <v>69402.593827988778</v>
          </cell>
          <cell r="CK87">
            <v>425545</v>
          </cell>
          <cell r="CL87">
            <v>0</v>
          </cell>
          <cell r="CM87">
            <v>0</v>
          </cell>
          <cell r="CN87">
            <v>0</v>
          </cell>
          <cell r="CP87">
            <v>427571.88</v>
          </cell>
          <cell r="CQ87">
            <v>0</v>
          </cell>
          <cell r="CS87">
            <v>0</v>
          </cell>
          <cell r="CT87">
            <v>2900</v>
          </cell>
          <cell r="CU87">
            <v>31173</v>
          </cell>
          <cell r="DA87">
            <v>4926.88</v>
          </cell>
          <cell r="DB87">
            <v>427571.88</v>
          </cell>
          <cell r="DC87">
            <v>0</v>
          </cell>
          <cell r="DD87">
            <v>0</v>
          </cell>
          <cell r="DE87">
            <v>0</v>
          </cell>
          <cell r="DF87">
            <v>20415</v>
          </cell>
          <cell r="DG87">
            <v>31173</v>
          </cell>
          <cell r="DH87">
            <v>0</v>
          </cell>
          <cell r="DI87">
            <v>0</v>
          </cell>
          <cell r="DJ87">
            <v>2.13</v>
          </cell>
          <cell r="DK87">
            <v>2.13</v>
          </cell>
          <cell r="DL87">
            <v>0</v>
          </cell>
          <cell r="DM87">
            <v>6425.4</v>
          </cell>
          <cell r="DN87">
            <v>0</v>
          </cell>
          <cell r="DO87">
            <v>0</v>
          </cell>
          <cell r="DP87">
            <v>952.6</v>
          </cell>
          <cell r="DQ87">
            <v>1054</v>
          </cell>
          <cell r="DR87">
            <v>0</v>
          </cell>
          <cell r="DS87">
            <v>0</v>
          </cell>
          <cell r="DT87">
            <v>0</v>
          </cell>
          <cell r="DU87">
            <v>0</v>
          </cell>
          <cell r="DV87">
            <v>0</v>
          </cell>
          <cell r="DW87">
            <v>0</v>
          </cell>
          <cell r="DX87">
            <v>2900</v>
          </cell>
          <cell r="DY87">
            <v>31173</v>
          </cell>
          <cell r="DZ87">
            <v>426</v>
          </cell>
          <cell r="EA87" t="str">
            <v>EE426</v>
          </cell>
          <cell r="EC87">
            <v>9353010</v>
          </cell>
          <cell r="ED87">
            <v>935</v>
          </cell>
          <cell r="EE87">
            <v>3010</v>
          </cell>
          <cell r="EF87" t="str">
            <v>EE426</v>
          </cell>
          <cell r="EG87" t="str">
            <v>Cavendish Church of England Primary School</v>
          </cell>
          <cell r="EH87" t="str">
            <v>Not under a federation</v>
          </cell>
          <cell r="EI87" t="str">
            <v/>
          </cell>
          <cell r="EJ87" t="str">
            <v>Diocese of St Edmundsbury and Ipswich</v>
          </cell>
          <cell r="EK87" t="str">
            <v>Local authority maintained schools</v>
          </cell>
          <cell r="EL87" t="str">
            <v>Miss Cheryl Wass</v>
          </cell>
          <cell r="EM87" t="str">
            <v>admin@cavendish.suffolk.sch.uk</v>
          </cell>
          <cell r="EN87" t="str">
            <v>01787280279</v>
          </cell>
          <cell r="EO87">
            <v>20212022</v>
          </cell>
          <cell r="EP87" t="str">
            <v>LEAS</v>
          </cell>
          <cell r="EQ87" t="str">
            <v>Y</v>
          </cell>
          <cell r="EX87" t="str">
            <v>88</v>
          </cell>
          <cell r="EY87">
            <v>69400.539999999979</v>
          </cell>
          <cell r="FA87">
            <v>7559.97</v>
          </cell>
          <cell r="FB87">
            <v>427571.88</v>
          </cell>
          <cell r="FC87">
            <v>0</v>
          </cell>
          <cell r="FD87">
            <v>0</v>
          </cell>
          <cell r="FE87">
            <v>0</v>
          </cell>
          <cell r="FF87">
            <v>20415</v>
          </cell>
          <cell r="FG87">
            <v>0</v>
          </cell>
          <cell r="FH87">
            <v>0</v>
          </cell>
          <cell r="FI87">
            <v>447986.88</v>
          </cell>
          <cell r="FJ87">
            <v>0</v>
          </cell>
          <cell r="FK87">
            <v>2.13</v>
          </cell>
          <cell r="FL87">
            <v>6425.4</v>
          </cell>
          <cell r="FM87">
            <v>0</v>
          </cell>
          <cell r="FN87">
            <v>0</v>
          </cell>
          <cell r="FO87">
            <v>952.6</v>
          </cell>
          <cell r="FP87">
            <v>1054</v>
          </cell>
          <cell r="FQ87">
            <v>0</v>
          </cell>
          <cell r="FR87">
            <v>0</v>
          </cell>
          <cell r="FS87">
            <v>0</v>
          </cell>
          <cell r="FT87">
            <v>0</v>
          </cell>
          <cell r="FU87">
            <v>0</v>
          </cell>
          <cell r="FV87">
            <v>0</v>
          </cell>
          <cell r="FW87">
            <v>2900</v>
          </cell>
          <cell r="FX87">
            <v>31173</v>
          </cell>
          <cell r="FY87">
            <v>42507.130000000005</v>
          </cell>
          <cell r="FZ87">
            <v>268822.95</v>
          </cell>
          <cell r="GA87">
            <v>1631.88</v>
          </cell>
          <cell r="GB87">
            <v>44961.45</v>
          </cell>
          <cell r="GC87">
            <v>0</v>
          </cell>
          <cell r="GD87">
            <v>26178.94</v>
          </cell>
          <cell r="GE87">
            <v>0</v>
          </cell>
          <cell r="GF87">
            <v>12749.47</v>
          </cell>
          <cell r="GG87">
            <v>2380.86</v>
          </cell>
          <cell r="GH87">
            <v>3806.61</v>
          </cell>
          <cell r="GI87">
            <v>1341.75</v>
          </cell>
          <cell r="GJ87">
            <v>0</v>
          </cell>
          <cell r="GK87">
            <v>9668.4500000000007</v>
          </cell>
          <cell r="GL87">
            <v>3825.77</v>
          </cell>
          <cell r="GM87">
            <v>11783.38</v>
          </cell>
          <cell r="GN87">
            <v>1340.54</v>
          </cell>
          <cell r="GO87">
            <v>5327.2</v>
          </cell>
          <cell r="GP87">
            <v>9231.5</v>
          </cell>
          <cell r="GQ87">
            <v>5304.25</v>
          </cell>
          <cell r="GR87">
            <v>18381.52</v>
          </cell>
          <cell r="GS87">
            <v>5241.84</v>
          </cell>
          <cell r="GT87">
            <v>0</v>
          </cell>
          <cell r="GU87">
            <v>9970.2000000000007</v>
          </cell>
          <cell r="GV87">
            <v>2182</v>
          </cell>
          <cell r="GW87">
            <v>0</v>
          </cell>
          <cell r="GX87">
            <v>31699.05</v>
          </cell>
          <cell r="GY87">
            <v>0</v>
          </cell>
          <cell r="GZ87">
            <v>6876.25</v>
          </cell>
          <cell r="HA87">
            <v>18370.64</v>
          </cell>
          <cell r="HB87">
            <v>0</v>
          </cell>
          <cell r="HC87">
            <v>0</v>
          </cell>
          <cell r="HD87">
            <v>578.09</v>
          </cell>
          <cell r="HE87">
            <v>0</v>
          </cell>
          <cell r="HF87">
            <v>0</v>
          </cell>
          <cell r="HG87">
            <v>501654.59000000008</v>
          </cell>
          <cell r="HI87">
            <v>-11160.580000000075</v>
          </cell>
          <cell r="HM87">
            <v>69400.539999999979</v>
          </cell>
          <cell r="HN87">
            <v>58239.960000000137</v>
          </cell>
          <cell r="HO87">
            <v>-2.3283064365386963E-10</v>
          </cell>
          <cell r="HP87" t="str">
            <v>SURPLUS</v>
          </cell>
          <cell r="HQ87">
            <v>4956.25</v>
          </cell>
          <cell r="HR87">
            <v>0</v>
          </cell>
          <cell r="HV87">
            <v>0</v>
          </cell>
          <cell r="HW87">
            <v>0</v>
          </cell>
          <cell r="HX87">
            <v>995</v>
          </cell>
          <cell r="HY87">
            <v>0</v>
          </cell>
          <cell r="HZ87">
            <v>58239.960000000137</v>
          </cell>
          <cell r="IA87">
            <v>11521.220000000001</v>
          </cell>
        </row>
        <row r="88">
          <cell r="B88" t="str">
            <v>EE430</v>
          </cell>
          <cell r="C88">
            <v>-4505</v>
          </cell>
          <cell r="D88">
            <v>0</v>
          </cell>
          <cell r="E88">
            <v>-2500</v>
          </cell>
          <cell r="F88">
            <v>0</v>
          </cell>
          <cell r="G88">
            <v>-19485</v>
          </cell>
          <cell r="H88">
            <v>-30677.67</v>
          </cell>
          <cell r="I88">
            <v>0</v>
          </cell>
          <cell r="J88">
            <v>-9160.2999999999993</v>
          </cell>
          <cell r="K88">
            <v>-7966.3</v>
          </cell>
          <cell r="L88">
            <v>-528</v>
          </cell>
          <cell r="M88">
            <v>0</v>
          </cell>
          <cell r="N88">
            <v>-6304.3</v>
          </cell>
          <cell r="O88">
            <v>-4471.33</v>
          </cell>
          <cell r="P88">
            <v>0</v>
          </cell>
          <cell r="Q88">
            <v>0</v>
          </cell>
          <cell r="R88">
            <v>0</v>
          </cell>
          <cell r="S88">
            <v>0</v>
          </cell>
          <cell r="T88">
            <v>267545.53000000003</v>
          </cell>
          <cell r="U88">
            <v>5859.76</v>
          </cell>
          <cell r="V88">
            <v>58815.86</v>
          </cell>
          <cell r="W88">
            <v>10767.6</v>
          </cell>
          <cell r="X88">
            <v>30943.919999999998</v>
          </cell>
          <cell r="Y88">
            <v>0</v>
          </cell>
          <cell r="Z88">
            <v>14852.74</v>
          </cell>
          <cell r="AA88">
            <v>2171.9</v>
          </cell>
          <cell r="AB88">
            <v>3677.19</v>
          </cell>
          <cell r="AC88">
            <v>2387.59</v>
          </cell>
          <cell r="AD88">
            <v>0</v>
          </cell>
          <cell r="AE88">
            <v>8131.45</v>
          </cell>
          <cell r="AF88">
            <v>3104.94</v>
          </cell>
          <cell r="AG88">
            <v>1390.28</v>
          </cell>
          <cell r="AH88">
            <v>577.28</v>
          </cell>
          <cell r="AI88">
            <v>10772.1</v>
          </cell>
          <cell r="AJ88">
            <v>5735.27</v>
          </cell>
          <cell r="AK88">
            <v>1641.84</v>
          </cell>
          <cell r="AL88">
            <v>15536.32</v>
          </cell>
          <cell r="AM88">
            <v>6902.56</v>
          </cell>
          <cell r="AN88">
            <v>0</v>
          </cell>
          <cell r="AO88">
            <v>4889.6400000000003</v>
          </cell>
          <cell r="AP88">
            <v>1330</v>
          </cell>
          <cell r="AQ88">
            <v>320.33999999999997</v>
          </cell>
          <cell r="AR88">
            <v>23921.279999999999</v>
          </cell>
          <cell r="AS88">
            <v>8989</v>
          </cell>
          <cell r="AT88">
            <v>3731.88</v>
          </cell>
          <cell r="AU88">
            <v>8642.31</v>
          </cell>
          <cell r="AV88">
            <v>0</v>
          </cell>
          <cell r="AW88">
            <v>0</v>
          </cell>
          <cell r="AX88">
            <v>0</v>
          </cell>
          <cell r="AY88">
            <v>0</v>
          </cell>
          <cell r="AZ88">
            <v>-274.39999999999998</v>
          </cell>
          <cell r="BA88">
            <v>274.39999999999998</v>
          </cell>
          <cell r="BC88">
            <v>416927.43000000005</v>
          </cell>
          <cell r="BE88">
            <v>4821.25</v>
          </cell>
          <cell r="BF88">
            <v>0</v>
          </cell>
          <cell r="BG88">
            <v>4708</v>
          </cell>
          <cell r="BH88">
            <v>0</v>
          </cell>
          <cell r="BI88">
            <v>4708</v>
          </cell>
          <cell r="BJ88">
            <v>0</v>
          </cell>
          <cell r="BK88">
            <v>0</v>
          </cell>
          <cell r="BL88">
            <v>0</v>
          </cell>
          <cell r="BM88">
            <v>0</v>
          </cell>
          <cell r="BN88">
            <v>0</v>
          </cell>
          <cell r="BO88">
            <v>0</v>
          </cell>
          <cell r="BP88">
            <v>4708</v>
          </cell>
          <cell r="BR88">
            <v>0</v>
          </cell>
          <cell r="BS88">
            <v>0</v>
          </cell>
          <cell r="BT88">
            <v>0</v>
          </cell>
          <cell r="BU88">
            <v>-6304.3</v>
          </cell>
          <cell r="BV88">
            <v>15536.32</v>
          </cell>
          <cell r="BX88">
            <v>417040.68000000011</v>
          </cell>
          <cell r="BY88">
            <v>421748.68000000011</v>
          </cell>
          <cell r="BZ88">
            <v>416927.43000000005</v>
          </cell>
          <cell r="CB88">
            <v>4821.2500000000582</v>
          </cell>
          <cell r="CF88">
            <v>95486.810000000056</v>
          </cell>
          <cell r="CG88">
            <v>101323.13</v>
          </cell>
          <cell r="CH88">
            <v>19859</v>
          </cell>
          <cell r="CI88">
            <v>19972.25</v>
          </cell>
          <cell r="CJ88">
            <v>95482.498681635072</v>
          </cell>
          <cell r="CK88">
            <v>422877</v>
          </cell>
          <cell r="CL88">
            <v>0</v>
          </cell>
          <cell r="CM88">
            <v>0</v>
          </cell>
          <cell r="CN88">
            <v>0</v>
          </cell>
          <cell r="CP88">
            <v>425022</v>
          </cell>
          <cell r="CQ88">
            <v>0</v>
          </cell>
          <cell r="CS88">
            <v>0</v>
          </cell>
          <cell r="CT88">
            <v>2360</v>
          </cell>
          <cell r="CU88">
            <v>30677.67</v>
          </cell>
          <cell r="DA88">
            <v>4505</v>
          </cell>
          <cell r="DB88">
            <v>425022</v>
          </cell>
          <cell r="DC88">
            <v>0</v>
          </cell>
          <cell r="DD88">
            <v>2500</v>
          </cell>
          <cell r="DE88">
            <v>0</v>
          </cell>
          <cell r="DF88">
            <v>19485</v>
          </cell>
          <cell r="DG88">
            <v>30677.67</v>
          </cell>
          <cell r="DH88">
            <v>0</v>
          </cell>
          <cell r="DI88">
            <v>0</v>
          </cell>
          <cell r="DJ88">
            <v>9160.2999999999993</v>
          </cell>
          <cell r="DK88">
            <v>9155.2999999999993</v>
          </cell>
          <cell r="DL88">
            <v>5</v>
          </cell>
          <cell r="DM88">
            <v>7966.3</v>
          </cell>
          <cell r="DN88">
            <v>528</v>
          </cell>
          <cell r="DO88">
            <v>0</v>
          </cell>
          <cell r="DP88">
            <v>6304.3</v>
          </cell>
          <cell r="DQ88">
            <v>4471.33</v>
          </cell>
          <cell r="DR88">
            <v>0</v>
          </cell>
          <cell r="DS88">
            <v>0</v>
          </cell>
          <cell r="DT88">
            <v>0</v>
          </cell>
          <cell r="DU88">
            <v>0</v>
          </cell>
          <cell r="DV88">
            <v>0</v>
          </cell>
          <cell r="DW88">
            <v>0</v>
          </cell>
          <cell r="DX88">
            <v>2360</v>
          </cell>
          <cell r="DY88">
            <v>30677.67</v>
          </cell>
          <cell r="DZ88">
            <v>430</v>
          </cell>
          <cell r="EA88" t="str">
            <v>EE430</v>
          </cell>
          <cell r="EC88">
            <v>9353013</v>
          </cell>
          <cell r="ED88">
            <v>935</v>
          </cell>
          <cell r="EE88">
            <v>3013</v>
          </cell>
          <cell r="EF88" t="str">
            <v>EE430</v>
          </cell>
          <cell r="EG88" t="str">
            <v>Cockfield Church of England Voluntary Controlled Primary School</v>
          </cell>
          <cell r="EH88" t="str">
            <v>Not under a federation</v>
          </cell>
          <cell r="EI88" t="str">
            <v/>
          </cell>
          <cell r="EJ88" t="str">
            <v>Diocese of St Edmundsbury and Ipswich</v>
          </cell>
          <cell r="EK88" t="str">
            <v>Local authority maintained schools</v>
          </cell>
          <cell r="EL88" t="str">
            <v>Mrs Trudie Harkin</v>
          </cell>
          <cell r="EM88" t="str">
            <v>admin@cockfield.suffolk.sch.uk</v>
          </cell>
          <cell r="EN88" t="str">
            <v>01284828287</v>
          </cell>
          <cell r="EO88">
            <v>20212022</v>
          </cell>
          <cell r="EP88" t="str">
            <v>LEAS</v>
          </cell>
          <cell r="EQ88" t="str">
            <v>Y</v>
          </cell>
          <cell r="EX88" t="str">
            <v>70</v>
          </cell>
          <cell r="EY88">
            <v>95486.810000000056</v>
          </cell>
          <cell r="FA88">
            <v>19859</v>
          </cell>
          <cell r="FB88">
            <v>425022</v>
          </cell>
          <cell r="FC88">
            <v>0</v>
          </cell>
          <cell r="FD88">
            <v>2500</v>
          </cell>
          <cell r="FE88">
            <v>0</v>
          </cell>
          <cell r="FF88">
            <v>19485</v>
          </cell>
          <cell r="FG88">
            <v>0</v>
          </cell>
          <cell r="FH88">
            <v>0</v>
          </cell>
          <cell r="FI88">
            <v>447007</v>
          </cell>
          <cell r="FJ88">
            <v>5</v>
          </cell>
          <cell r="FK88">
            <v>9155.2999999999993</v>
          </cell>
          <cell r="FL88">
            <v>7966.3</v>
          </cell>
          <cell r="FM88">
            <v>528</v>
          </cell>
          <cell r="FN88">
            <v>0</v>
          </cell>
          <cell r="FO88">
            <v>6304.3</v>
          </cell>
          <cell r="FP88">
            <v>4471.33</v>
          </cell>
          <cell r="FQ88">
            <v>0</v>
          </cell>
          <cell r="FR88">
            <v>0</v>
          </cell>
          <cell r="FS88">
            <v>0</v>
          </cell>
          <cell r="FT88">
            <v>0</v>
          </cell>
          <cell r="FU88">
            <v>0</v>
          </cell>
          <cell r="FV88">
            <v>0</v>
          </cell>
          <cell r="FW88">
            <v>2360</v>
          </cell>
          <cell r="FX88">
            <v>30677.67</v>
          </cell>
          <cell r="FY88">
            <v>61467.899999999994</v>
          </cell>
          <cell r="FZ88">
            <v>267545.53000000003</v>
          </cell>
          <cell r="GA88">
            <v>5859.76</v>
          </cell>
          <cell r="GB88">
            <v>58815.86</v>
          </cell>
          <cell r="GC88">
            <v>10767.6</v>
          </cell>
          <cell r="GD88">
            <v>30943.919999999998</v>
          </cell>
          <cell r="GE88">
            <v>0</v>
          </cell>
          <cell r="GF88">
            <v>14852.74</v>
          </cell>
          <cell r="GG88">
            <v>2171.9</v>
          </cell>
          <cell r="GH88">
            <v>3677.19</v>
          </cell>
          <cell r="GI88">
            <v>2387.59</v>
          </cell>
          <cell r="GJ88">
            <v>0</v>
          </cell>
          <cell r="GK88">
            <v>8131.45</v>
          </cell>
          <cell r="GL88">
            <v>3104.94</v>
          </cell>
          <cell r="GM88">
            <v>1390.28</v>
          </cell>
          <cell r="GN88">
            <v>577.28</v>
          </cell>
          <cell r="GO88">
            <v>10772.1</v>
          </cell>
          <cell r="GP88">
            <v>5735.27</v>
          </cell>
          <cell r="GQ88">
            <v>1641.84</v>
          </cell>
          <cell r="GR88">
            <v>15536.32</v>
          </cell>
          <cell r="GS88">
            <v>6902.56</v>
          </cell>
          <cell r="GT88">
            <v>0</v>
          </cell>
          <cell r="GU88">
            <v>4889.6400000000003</v>
          </cell>
          <cell r="GV88">
            <v>1330</v>
          </cell>
          <cell r="GW88">
            <v>320.33999999999997</v>
          </cell>
          <cell r="GX88">
            <v>23921.279999999999</v>
          </cell>
          <cell r="GY88">
            <v>8989</v>
          </cell>
          <cell r="GZ88">
            <v>3731.88</v>
          </cell>
          <cell r="HA88">
            <v>8642.31</v>
          </cell>
          <cell r="HB88">
            <v>0</v>
          </cell>
          <cell r="HC88">
            <v>0</v>
          </cell>
          <cell r="HD88">
            <v>0</v>
          </cell>
          <cell r="HE88">
            <v>0</v>
          </cell>
          <cell r="HF88">
            <v>0</v>
          </cell>
          <cell r="HG88">
            <v>502638.58000000013</v>
          </cell>
          <cell r="HI88">
            <v>5836.3199999998906</v>
          </cell>
          <cell r="HM88">
            <v>95486.810000000056</v>
          </cell>
          <cell r="HN88">
            <v>101323.13</v>
          </cell>
          <cell r="HO88">
            <v>0</v>
          </cell>
          <cell r="HP88" t="str">
            <v>SURPLUS</v>
          </cell>
          <cell r="HQ88">
            <v>4821.25</v>
          </cell>
          <cell r="HR88">
            <v>0</v>
          </cell>
          <cell r="HV88">
            <v>4708</v>
          </cell>
          <cell r="HW88">
            <v>0</v>
          </cell>
          <cell r="HX88">
            <v>0</v>
          </cell>
          <cell r="HY88">
            <v>25148</v>
          </cell>
          <cell r="HZ88">
            <v>76175.13</v>
          </cell>
          <cell r="IA88">
            <v>19972.25</v>
          </cell>
        </row>
        <row r="89">
          <cell r="B89" t="str">
            <v>EE432</v>
          </cell>
          <cell r="C89">
            <v>-3890.62</v>
          </cell>
          <cell r="D89">
            <v>0</v>
          </cell>
          <cell r="E89">
            <v>-17799.990000000002</v>
          </cell>
          <cell r="F89">
            <v>0</v>
          </cell>
          <cell r="G89">
            <v>-15805</v>
          </cell>
          <cell r="H89">
            <v>-35819</v>
          </cell>
          <cell r="I89">
            <v>0</v>
          </cell>
          <cell r="J89">
            <v>-5094.7299999999996</v>
          </cell>
          <cell r="K89">
            <v>-5718.3</v>
          </cell>
          <cell r="L89">
            <v>-7110</v>
          </cell>
          <cell r="M89">
            <v>-3022.2</v>
          </cell>
          <cell r="N89">
            <v>-9615</v>
          </cell>
          <cell r="O89">
            <v>-13148.11</v>
          </cell>
          <cell r="P89">
            <v>0</v>
          </cell>
          <cell r="Q89">
            <v>0</v>
          </cell>
          <cell r="R89">
            <v>0</v>
          </cell>
          <cell r="S89">
            <v>0</v>
          </cell>
          <cell r="T89">
            <v>289895.15000000002</v>
          </cell>
          <cell r="U89">
            <v>19856.37</v>
          </cell>
          <cell r="V89">
            <v>110868.83</v>
          </cell>
          <cell r="W89">
            <v>12490.42</v>
          </cell>
          <cell r="X89">
            <v>27749.29</v>
          </cell>
          <cell r="Y89">
            <v>0</v>
          </cell>
          <cell r="Z89">
            <v>5466.4</v>
          </cell>
          <cell r="AA89">
            <v>1221.17</v>
          </cell>
          <cell r="AB89">
            <v>3961.6</v>
          </cell>
          <cell r="AC89">
            <v>4627.6000000000004</v>
          </cell>
          <cell r="AD89">
            <v>1940.2</v>
          </cell>
          <cell r="AE89">
            <v>6514.83</v>
          </cell>
          <cell r="AF89">
            <v>2045</v>
          </cell>
          <cell r="AG89">
            <v>1996.79</v>
          </cell>
          <cell r="AH89">
            <v>1114.6400000000001</v>
          </cell>
          <cell r="AI89">
            <v>6394.47</v>
          </cell>
          <cell r="AJ89">
            <v>1740.8</v>
          </cell>
          <cell r="AK89">
            <v>8834.64</v>
          </cell>
          <cell r="AL89">
            <v>47746.12</v>
          </cell>
          <cell r="AM89">
            <v>12667.06</v>
          </cell>
          <cell r="AN89">
            <v>0</v>
          </cell>
          <cell r="AO89">
            <v>5417.92</v>
          </cell>
          <cell r="AP89">
            <v>1843</v>
          </cell>
          <cell r="AQ89">
            <v>920</v>
          </cell>
          <cell r="AR89">
            <v>25922.95</v>
          </cell>
          <cell r="AS89">
            <v>0</v>
          </cell>
          <cell r="AT89">
            <v>7807.15</v>
          </cell>
          <cell r="AU89">
            <v>11130.51</v>
          </cell>
          <cell r="AV89">
            <v>0</v>
          </cell>
          <cell r="AW89">
            <v>0</v>
          </cell>
          <cell r="AX89">
            <v>0</v>
          </cell>
          <cell r="AY89">
            <v>0</v>
          </cell>
          <cell r="AZ89">
            <v>-444.02</v>
          </cell>
          <cell r="BA89">
            <v>250</v>
          </cell>
          <cell r="BC89">
            <v>502955.93999999994</v>
          </cell>
          <cell r="BE89">
            <v>0</v>
          </cell>
          <cell r="BF89">
            <v>0</v>
          </cell>
          <cell r="BG89">
            <v>0</v>
          </cell>
          <cell r="BH89">
            <v>0</v>
          </cell>
          <cell r="BI89">
            <v>0</v>
          </cell>
          <cell r="BJ89">
            <v>0</v>
          </cell>
          <cell r="BK89">
            <v>0</v>
          </cell>
          <cell r="BL89">
            <v>0</v>
          </cell>
          <cell r="BM89">
            <v>0</v>
          </cell>
          <cell r="BN89">
            <v>0</v>
          </cell>
          <cell r="BO89">
            <v>0</v>
          </cell>
          <cell r="BP89">
            <v>0</v>
          </cell>
          <cell r="BR89">
            <v>-194.01999999999998</v>
          </cell>
          <cell r="BS89">
            <v>-194.01999999999998</v>
          </cell>
          <cell r="BU89">
            <v>-9809.02</v>
          </cell>
          <cell r="BV89">
            <v>47746.12</v>
          </cell>
          <cell r="BX89">
            <v>502955.93999999994</v>
          </cell>
          <cell r="BY89">
            <v>502955.93999999994</v>
          </cell>
          <cell r="BZ89">
            <v>502955.93999999994</v>
          </cell>
          <cell r="CB89">
            <v>0</v>
          </cell>
          <cell r="CF89">
            <v>91409.370000000112</v>
          </cell>
          <cell r="CG89">
            <v>51343.430000000168</v>
          </cell>
          <cell r="CH89">
            <v>7160.13</v>
          </cell>
          <cell r="CI89">
            <v>11760.13</v>
          </cell>
          <cell r="CJ89">
            <v>91404.767143768549</v>
          </cell>
          <cell r="CK89">
            <v>462890</v>
          </cell>
          <cell r="CL89">
            <v>0</v>
          </cell>
          <cell r="CM89">
            <v>0</v>
          </cell>
          <cell r="CN89">
            <v>0</v>
          </cell>
          <cell r="CP89">
            <v>463480.62</v>
          </cell>
          <cell r="CQ89">
            <v>3605</v>
          </cell>
          <cell r="CS89">
            <v>0</v>
          </cell>
          <cell r="CT89">
            <v>3300</v>
          </cell>
          <cell r="CU89">
            <v>32214</v>
          </cell>
          <cell r="DA89">
            <v>3890.62</v>
          </cell>
          <cell r="DB89">
            <v>463480.62</v>
          </cell>
          <cell r="DC89">
            <v>0</v>
          </cell>
          <cell r="DD89">
            <v>17799.990000000002</v>
          </cell>
          <cell r="DE89">
            <v>0</v>
          </cell>
          <cell r="DF89">
            <v>15805</v>
          </cell>
          <cell r="DG89">
            <v>35819</v>
          </cell>
          <cell r="DH89">
            <v>3605</v>
          </cell>
          <cell r="DI89">
            <v>0</v>
          </cell>
          <cell r="DJ89">
            <v>5094.7299999999996</v>
          </cell>
          <cell r="DK89">
            <v>5094.7299999999996</v>
          </cell>
          <cell r="DL89">
            <v>0</v>
          </cell>
          <cell r="DM89">
            <v>5718.3</v>
          </cell>
          <cell r="DN89">
            <v>7110</v>
          </cell>
          <cell r="DO89">
            <v>3022.2</v>
          </cell>
          <cell r="DP89">
            <v>9809.02</v>
          </cell>
          <cell r="DQ89">
            <v>13148.11</v>
          </cell>
          <cell r="DR89">
            <v>0</v>
          </cell>
          <cell r="DS89">
            <v>0</v>
          </cell>
          <cell r="DT89">
            <v>0</v>
          </cell>
          <cell r="DU89">
            <v>0</v>
          </cell>
          <cell r="DV89">
            <v>0</v>
          </cell>
          <cell r="DW89">
            <v>0</v>
          </cell>
          <cell r="DX89">
            <v>3300</v>
          </cell>
          <cell r="DY89">
            <v>32214</v>
          </cell>
          <cell r="DZ89">
            <v>432</v>
          </cell>
          <cell r="EA89" t="str">
            <v>EE432</v>
          </cell>
          <cell r="EC89">
            <v>9353322</v>
          </cell>
          <cell r="ED89">
            <v>935</v>
          </cell>
          <cell r="EE89">
            <v>3322</v>
          </cell>
          <cell r="EF89" t="str">
            <v>EE432</v>
          </cell>
          <cell r="EG89" t="str">
            <v>Creeting St Mary Church of England Voluntary Aided Primary School</v>
          </cell>
          <cell r="EH89" t="str">
            <v>Not under a federation</v>
          </cell>
          <cell r="EI89" t="str">
            <v/>
          </cell>
          <cell r="EJ89" t="str">
            <v>Diocese of St Edmundsbury and Ipswich</v>
          </cell>
          <cell r="EK89" t="str">
            <v>Local authority maintained schools</v>
          </cell>
          <cell r="EL89" t="str">
            <v>Mrs Christine Friar</v>
          </cell>
          <cell r="EM89" t="str">
            <v>office@creetingstmary.suffolk.sch.uk</v>
          </cell>
          <cell r="EN89" t="str">
            <v>01449720312</v>
          </cell>
          <cell r="EO89">
            <v>20212022</v>
          </cell>
          <cell r="EP89" t="str">
            <v>LEAS</v>
          </cell>
          <cell r="EQ89" t="str">
            <v>Y</v>
          </cell>
          <cell r="EX89" t="str">
            <v>99</v>
          </cell>
          <cell r="EY89">
            <v>91409.370000000112</v>
          </cell>
          <cell r="FA89">
            <v>7160.13</v>
          </cell>
          <cell r="FB89">
            <v>463480.62</v>
          </cell>
          <cell r="FC89">
            <v>0</v>
          </cell>
          <cell r="FD89">
            <v>17799.990000000002</v>
          </cell>
          <cell r="FE89">
            <v>0</v>
          </cell>
          <cell r="FF89">
            <v>15805</v>
          </cell>
          <cell r="FG89">
            <v>3605</v>
          </cell>
          <cell r="FH89">
            <v>0</v>
          </cell>
          <cell r="FI89">
            <v>500690.61</v>
          </cell>
          <cell r="FJ89">
            <v>0</v>
          </cell>
          <cell r="FK89">
            <v>5094.7299999999996</v>
          </cell>
          <cell r="FL89">
            <v>5718.3</v>
          </cell>
          <cell r="FM89">
            <v>7110</v>
          </cell>
          <cell r="FN89">
            <v>3022.2</v>
          </cell>
          <cell r="FO89">
            <v>9809.02</v>
          </cell>
          <cell r="FP89">
            <v>13148.11</v>
          </cell>
          <cell r="FQ89">
            <v>0</v>
          </cell>
          <cell r="FR89">
            <v>0</v>
          </cell>
          <cell r="FS89">
            <v>0</v>
          </cell>
          <cell r="FT89">
            <v>0</v>
          </cell>
          <cell r="FU89">
            <v>0</v>
          </cell>
          <cell r="FV89">
            <v>0</v>
          </cell>
          <cell r="FW89">
            <v>3300</v>
          </cell>
          <cell r="FX89">
            <v>32214</v>
          </cell>
          <cell r="FY89">
            <v>79416.36</v>
          </cell>
          <cell r="FZ89">
            <v>289895.15000000002</v>
          </cell>
          <cell r="GA89">
            <v>19856.37</v>
          </cell>
          <cell r="GB89">
            <v>110868.83</v>
          </cell>
          <cell r="GC89">
            <v>12490.42</v>
          </cell>
          <cell r="GD89">
            <v>27749.29</v>
          </cell>
          <cell r="GE89">
            <v>0</v>
          </cell>
          <cell r="GF89">
            <v>5466.4</v>
          </cell>
          <cell r="GG89">
            <v>1221.17</v>
          </cell>
          <cell r="GH89">
            <v>3961.6</v>
          </cell>
          <cell r="GI89">
            <v>4627.6000000000004</v>
          </cell>
          <cell r="GJ89">
            <v>1940.2</v>
          </cell>
          <cell r="GK89">
            <v>6514.83</v>
          </cell>
          <cell r="GL89">
            <v>2045</v>
          </cell>
          <cell r="GM89">
            <v>1996.79</v>
          </cell>
          <cell r="GN89">
            <v>1114.6400000000001</v>
          </cell>
          <cell r="GO89">
            <v>6394.47</v>
          </cell>
          <cell r="GP89">
            <v>1740.8</v>
          </cell>
          <cell r="GQ89">
            <v>8834.64</v>
          </cell>
          <cell r="GR89">
            <v>47746.12</v>
          </cell>
          <cell r="GS89">
            <v>12667.06</v>
          </cell>
          <cell r="GT89">
            <v>0</v>
          </cell>
          <cell r="GU89">
            <v>5417.92</v>
          </cell>
          <cell r="GV89">
            <v>1843</v>
          </cell>
          <cell r="GW89">
            <v>920</v>
          </cell>
          <cell r="GX89">
            <v>25922.95</v>
          </cell>
          <cell r="GY89">
            <v>0</v>
          </cell>
          <cell r="GZ89">
            <v>7807.15</v>
          </cell>
          <cell r="HA89">
            <v>11130.51</v>
          </cell>
          <cell r="HB89">
            <v>0</v>
          </cell>
          <cell r="HC89">
            <v>0</v>
          </cell>
          <cell r="HD89">
            <v>0</v>
          </cell>
          <cell r="HE89">
            <v>0</v>
          </cell>
          <cell r="HF89">
            <v>0</v>
          </cell>
          <cell r="HG89">
            <v>620172.91</v>
          </cell>
          <cell r="HI89">
            <v>-40065.940000000061</v>
          </cell>
          <cell r="HM89">
            <v>91409.370000000112</v>
          </cell>
          <cell r="HN89">
            <v>51343.430000000168</v>
          </cell>
          <cell r="HO89">
            <v>-1.1641532182693481E-10</v>
          </cell>
          <cell r="HP89" t="str">
            <v>DEFICIT</v>
          </cell>
          <cell r="HQ89">
            <v>6150</v>
          </cell>
          <cell r="HR89">
            <v>0</v>
          </cell>
          <cell r="HV89">
            <v>1550</v>
          </cell>
          <cell r="HW89">
            <v>0</v>
          </cell>
          <cell r="HX89">
            <v>0</v>
          </cell>
          <cell r="HZ89">
            <v>51343.430000000168</v>
          </cell>
          <cell r="IA89">
            <v>11760.13</v>
          </cell>
        </row>
        <row r="90">
          <cell r="B90" t="str">
            <v>EE436</v>
          </cell>
          <cell r="C90">
            <v>-38034.910000000003</v>
          </cell>
          <cell r="D90">
            <v>0</v>
          </cell>
          <cell r="E90">
            <v>-22933.34</v>
          </cell>
          <cell r="F90">
            <v>0</v>
          </cell>
          <cell r="G90">
            <v>-55902.5</v>
          </cell>
          <cell r="H90">
            <v>-51793.67</v>
          </cell>
          <cell r="I90">
            <v>0</v>
          </cell>
          <cell r="J90">
            <v>-16923.830000000002</v>
          </cell>
          <cell r="K90">
            <v>-28645.88</v>
          </cell>
          <cell r="L90">
            <v>-900</v>
          </cell>
          <cell r="M90">
            <v>0</v>
          </cell>
          <cell r="N90">
            <v>-4959</v>
          </cell>
          <cell r="O90">
            <v>-848.67</v>
          </cell>
          <cell r="P90">
            <v>0</v>
          </cell>
          <cell r="Q90">
            <v>0</v>
          </cell>
          <cell r="R90">
            <v>0</v>
          </cell>
          <cell r="S90">
            <v>0</v>
          </cell>
          <cell r="T90">
            <v>722741.02</v>
          </cell>
          <cell r="U90">
            <v>5824.61</v>
          </cell>
          <cell r="V90">
            <v>202956.46</v>
          </cell>
          <cell r="W90">
            <v>0</v>
          </cell>
          <cell r="X90">
            <v>56154.42</v>
          </cell>
          <cell r="Y90">
            <v>0</v>
          </cell>
          <cell r="Z90">
            <v>36914.019999999997</v>
          </cell>
          <cell r="AA90">
            <v>4730.5600000000004</v>
          </cell>
          <cell r="AB90">
            <v>4510.25</v>
          </cell>
          <cell r="AC90">
            <v>6822.56</v>
          </cell>
          <cell r="AD90">
            <v>0</v>
          </cell>
          <cell r="AE90">
            <v>27955.34</v>
          </cell>
          <cell r="AF90">
            <v>9370.68</v>
          </cell>
          <cell r="AG90">
            <v>28740.12</v>
          </cell>
          <cell r="AH90">
            <v>5258.87</v>
          </cell>
          <cell r="AI90">
            <v>18624.57</v>
          </cell>
          <cell r="AJ90">
            <v>27648</v>
          </cell>
          <cell r="AK90">
            <v>8721.15</v>
          </cell>
          <cell r="AL90">
            <v>28782.83</v>
          </cell>
          <cell r="AM90">
            <v>7196.26</v>
          </cell>
          <cell r="AN90">
            <v>0</v>
          </cell>
          <cell r="AO90">
            <v>18011.169999999998</v>
          </cell>
          <cell r="AP90">
            <v>5719</v>
          </cell>
          <cell r="AQ90">
            <v>3217.41</v>
          </cell>
          <cell r="AR90">
            <v>84390.57</v>
          </cell>
          <cell r="AS90">
            <v>29115</v>
          </cell>
          <cell r="AT90">
            <v>17113.669999999998</v>
          </cell>
          <cell r="AU90">
            <v>16624.75</v>
          </cell>
          <cell r="AV90">
            <v>0</v>
          </cell>
          <cell r="AW90">
            <v>42304.63</v>
          </cell>
          <cell r="AX90">
            <v>0</v>
          </cell>
          <cell r="AY90">
            <v>0</v>
          </cell>
          <cell r="AZ90">
            <v>-1308.7</v>
          </cell>
          <cell r="BA90">
            <v>1716.42</v>
          </cell>
          <cell r="BC90">
            <v>1191544.6900000002</v>
          </cell>
          <cell r="BE90">
            <v>7369.15</v>
          </cell>
          <cell r="BF90">
            <v>0</v>
          </cell>
          <cell r="BG90">
            <v>0</v>
          </cell>
          <cell r="BH90">
            <v>0</v>
          </cell>
          <cell r="BI90">
            <v>0</v>
          </cell>
          <cell r="BJ90">
            <v>0</v>
          </cell>
          <cell r="BK90">
            <v>0</v>
          </cell>
          <cell r="BL90">
            <v>0</v>
          </cell>
          <cell r="BM90">
            <v>0</v>
          </cell>
          <cell r="BN90">
            <v>0</v>
          </cell>
          <cell r="BO90">
            <v>0</v>
          </cell>
          <cell r="BP90">
            <v>0</v>
          </cell>
          <cell r="BR90">
            <v>407.72</v>
          </cell>
          <cell r="BT90">
            <v>407.72</v>
          </cell>
          <cell r="BU90">
            <v>-4959</v>
          </cell>
          <cell r="BV90">
            <v>29190.550000000003</v>
          </cell>
          <cell r="BX90">
            <v>1198913.8400000003</v>
          </cell>
          <cell r="BY90">
            <v>1198913.8400000003</v>
          </cell>
          <cell r="BZ90">
            <v>1191544.6900000002</v>
          </cell>
          <cell r="CB90">
            <v>7369.1500000001397</v>
          </cell>
          <cell r="CF90">
            <v>138100.64000000071</v>
          </cell>
          <cell r="CG90">
            <v>183780.80000000051</v>
          </cell>
          <cell r="CH90">
            <v>16480.650000000001</v>
          </cell>
          <cell r="CI90">
            <v>23849.800000000003</v>
          </cell>
          <cell r="CJ90">
            <v>138102.78970493493</v>
          </cell>
          <cell r="CK90">
            <v>1244594</v>
          </cell>
          <cell r="CL90">
            <v>0</v>
          </cell>
          <cell r="CM90">
            <v>-21654.41</v>
          </cell>
          <cell r="CN90">
            <v>-3058</v>
          </cell>
          <cell r="CP90">
            <v>1272868.9099999999</v>
          </cell>
          <cell r="CQ90">
            <v>210</v>
          </cell>
          <cell r="CS90">
            <v>0</v>
          </cell>
          <cell r="CT90">
            <v>9760</v>
          </cell>
          <cell r="CU90">
            <v>51583.67</v>
          </cell>
          <cell r="DA90">
            <v>38034.910000000003</v>
          </cell>
          <cell r="DB90">
            <v>1272868.9099999999</v>
          </cell>
          <cell r="DC90">
            <v>0</v>
          </cell>
          <cell r="DD90">
            <v>22933.34</v>
          </cell>
          <cell r="DE90">
            <v>0</v>
          </cell>
          <cell r="DF90">
            <v>55902.5</v>
          </cell>
          <cell r="DG90">
            <v>51793.67</v>
          </cell>
          <cell r="DH90">
            <v>210</v>
          </cell>
          <cell r="DI90">
            <v>0</v>
          </cell>
          <cell r="DJ90">
            <v>16923.830000000002</v>
          </cell>
          <cell r="DK90">
            <v>16923.830000000002</v>
          </cell>
          <cell r="DL90">
            <v>0</v>
          </cell>
          <cell r="DM90">
            <v>28645.88</v>
          </cell>
          <cell r="DN90">
            <v>900</v>
          </cell>
          <cell r="DO90">
            <v>0</v>
          </cell>
          <cell r="DP90">
            <v>4959</v>
          </cell>
          <cell r="DQ90">
            <v>848.67</v>
          </cell>
          <cell r="DR90">
            <v>0</v>
          </cell>
          <cell r="DS90">
            <v>0</v>
          </cell>
          <cell r="DT90">
            <v>0</v>
          </cell>
          <cell r="DU90">
            <v>0</v>
          </cell>
          <cell r="DV90">
            <v>0</v>
          </cell>
          <cell r="DW90">
            <v>0</v>
          </cell>
          <cell r="DX90">
            <v>9760</v>
          </cell>
          <cell r="DY90">
            <v>51583.67</v>
          </cell>
          <cell r="DZ90">
            <v>436</v>
          </cell>
          <cell r="EA90" t="str">
            <v>EE436</v>
          </cell>
          <cell r="EC90">
            <v>9352007</v>
          </cell>
          <cell r="ED90">
            <v>935</v>
          </cell>
          <cell r="EE90">
            <v>2007</v>
          </cell>
          <cell r="EF90" t="str">
            <v>EE436</v>
          </cell>
          <cell r="EG90" t="str">
            <v>Elmswell Community Primary School</v>
          </cell>
          <cell r="EH90" t="str">
            <v>Not under a federation</v>
          </cell>
          <cell r="EI90" t="str">
            <v/>
          </cell>
          <cell r="EJ90" t="str">
            <v>Not applicable</v>
          </cell>
          <cell r="EK90" t="str">
            <v>Local authority maintained schools</v>
          </cell>
          <cell r="EL90" t="str">
            <v>Mrs Jane Ash</v>
          </cell>
          <cell r="EM90" t="str">
            <v>bursar@elmswell.suffolk.sch.uk</v>
          </cell>
          <cell r="EN90" t="str">
            <v>01359240261</v>
          </cell>
          <cell r="EO90">
            <v>20212022</v>
          </cell>
          <cell r="EP90" t="str">
            <v>LEAS</v>
          </cell>
          <cell r="EQ90" t="str">
            <v>Y</v>
          </cell>
          <cell r="EX90" t="str">
            <v>300</v>
          </cell>
          <cell r="EY90">
            <v>138100.64000000071</v>
          </cell>
          <cell r="FA90">
            <v>16480.650000000001</v>
          </cell>
          <cell r="FB90">
            <v>1272868.9099999999</v>
          </cell>
          <cell r="FC90">
            <v>0</v>
          </cell>
          <cell r="FD90">
            <v>22933.34</v>
          </cell>
          <cell r="FE90">
            <v>0</v>
          </cell>
          <cell r="FF90">
            <v>55902.5</v>
          </cell>
          <cell r="FG90">
            <v>210</v>
          </cell>
          <cell r="FH90">
            <v>0</v>
          </cell>
          <cell r="FI90">
            <v>1351914.75</v>
          </cell>
          <cell r="FJ90">
            <v>0</v>
          </cell>
          <cell r="FK90">
            <v>16923.830000000002</v>
          </cell>
          <cell r="FL90">
            <v>28645.88</v>
          </cell>
          <cell r="FM90">
            <v>900</v>
          </cell>
          <cell r="FN90">
            <v>0</v>
          </cell>
          <cell r="FO90">
            <v>4959</v>
          </cell>
          <cell r="FP90">
            <v>848.67</v>
          </cell>
          <cell r="FQ90">
            <v>0</v>
          </cell>
          <cell r="FR90">
            <v>0</v>
          </cell>
          <cell r="FS90">
            <v>0</v>
          </cell>
          <cell r="FT90">
            <v>0</v>
          </cell>
          <cell r="FU90">
            <v>0</v>
          </cell>
          <cell r="FV90">
            <v>0</v>
          </cell>
          <cell r="FW90">
            <v>9760</v>
          </cell>
          <cell r="FX90">
            <v>51583.67</v>
          </cell>
          <cell r="FY90">
            <v>113621.05</v>
          </cell>
          <cell r="FZ90">
            <v>722741.02</v>
          </cell>
          <cell r="GA90">
            <v>5824.61</v>
          </cell>
          <cell r="GB90">
            <v>202956.46</v>
          </cell>
          <cell r="GC90">
            <v>0</v>
          </cell>
          <cell r="GD90">
            <v>56154.42</v>
          </cell>
          <cell r="GE90">
            <v>0</v>
          </cell>
          <cell r="GF90">
            <v>36914.019999999997</v>
          </cell>
          <cell r="GG90">
            <v>4730.5600000000004</v>
          </cell>
          <cell r="GH90">
            <v>4510.25</v>
          </cell>
          <cell r="GI90">
            <v>6822.56</v>
          </cell>
          <cell r="GJ90">
            <v>0</v>
          </cell>
          <cell r="GK90">
            <v>27955.34</v>
          </cell>
          <cell r="GL90">
            <v>9370.68</v>
          </cell>
          <cell r="GM90">
            <v>28740.12</v>
          </cell>
          <cell r="GN90">
            <v>5258.87</v>
          </cell>
          <cell r="GO90">
            <v>18624.57</v>
          </cell>
          <cell r="GP90">
            <v>27648</v>
          </cell>
          <cell r="GQ90">
            <v>8721.15</v>
          </cell>
          <cell r="GR90">
            <v>29190.550000000003</v>
          </cell>
          <cell r="GS90">
            <v>7196.26</v>
          </cell>
          <cell r="GT90">
            <v>0</v>
          </cell>
          <cell r="GU90">
            <v>18011.169999999998</v>
          </cell>
          <cell r="GV90">
            <v>5719</v>
          </cell>
          <cell r="GW90">
            <v>3217.41</v>
          </cell>
          <cell r="GX90">
            <v>84390.57</v>
          </cell>
          <cell r="GY90">
            <v>29115</v>
          </cell>
          <cell r="GZ90">
            <v>17113.669999999998</v>
          </cell>
          <cell r="HA90">
            <v>16624.75</v>
          </cell>
          <cell r="HB90">
            <v>0</v>
          </cell>
          <cell r="HC90">
            <v>0</v>
          </cell>
          <cell r="HD90">
            <v>42304.63</v>
          </cell>
          <cell r="HE90">
            <v>0</v>
          </cell>
          <cell r="HF90">
            <v>0</v>
          </cell>
          <cell r="HG90">
            <v>1419855.6400000001</v>
          </cell>
          <cell r="HI90">
            <v>45680.159999999916</v>
          </cell>
          <cell r="HM90">
            <v>138100.64000000071</v>
          </cell>
          <cell r="HN90">
            <v>183780.80000000051</v>
          </cell>
          <cell r="HO90">
            <v>0</v>
          </cell>
          <cell r="HP90" t="str">
            <v>SURPLUS</v>
          </cell>
          <cell r="HQ90">
            <v>7369.15</v>
          </cell>
          <cell r="HR90">
            <v>0</v>
          </cell>
          <cell r="HV90">
            <v>0</v>
          </cell>
          <cell r="HW90">
            <v>0</v>
          </cell>
          <cell r="HX90">
            <v>0</v>
          </cell>
          <cell r="HY90">
            <v>37716</v>
          </cell>
          <cell r="HZ90">
            <v>146064.80000000051</v>
          </cell>
          <cell r="IA90">
            <v>23849.800000000003</v>
          </cell>
        </row>
        <row r="91">
          <cell r="B91" t="str">
            <v>EE443</v>
          </cell>
          <cell r="C91">
            <v>-100417.92</v>
          </cell>
          <cell r="D91">
            <v>0</v>
          </cell>
          <cell r="E91">
            <v>-36000</v>
          </cell>
          <cell r="F91">
            <v>0</v>
          </cell>
          <cell r="G91">
            <v>-144230</v>
          </cell>
          <cell r="H91">
            <v>-47604</v>
          </cell>
          <cell r="I91">
            <v>-404</v>
          </cell>
          <cell r="J91">
            <v>-26284.14</v>
          </cell>
          <cell r="K91">
            <v>-12418.52</v>
          </cell>
          <cell r="L91">
            <v>-20088</v>
          </cell>
          <cell r="M91">
            <v>-2609</v>
          </cell>
          <cell r="N91">
            <v>-5613.33</v>
          </cell>
          <cell r="O91">
            <v>-1220.47</v>
          </cell>
          <cell r="P91">
            <v>0</v>
          </cell>
          <cell r="Q91">
            <v>0</v>
          </cell>
          <cell r="R91">
            <v>0</v>
          </cell>
          <cell r="S91">
            <v>0</v>
          </cell>
          <cell r="T91">
            <v>718736.16</v>
          </cell>
          <cell r="U91">
            <v>0</v>
          </cell>
          <cell r="V91">
            <v>403441.06</v>
          </cell>
          <cell r="W91">
            <v>61537.61</v>
          </cell>
          <cell r="X91">
            <v>96965.31</v>
          </cell>
          <cell r="Y91">
            <v>0</v>
          </cell>
          <cell r="Z91">
            <v>109494.65</v>
          </cell>
          <cell r="AA91">
            <v>11410.76</v>
          </cell>
          <cell r="AB91">
            <v>16302.72</v>
          </cell>
          <cell r="AC91">
            <v>11970.75</v>
          </cell>
          <cell r="AD91">
            <v>0</v>
          </cell>
          <cell r="AE91">
            <v>44644.22</v>
          </cell>
          <cell r="AF91">
            <v>7183.08</v>
          </cell>
          <cell r="AG91">
            <v>4741.4399999999996</v>
          </cell>
          <cell r="AH91">
            <v>3182.71</v>
          </cell>
          <cell r="AI91">
            <v>8002.3</v>
          </cell>
          <cell r="AJ91">
            <v>23827.25</v>
          </cell>
          <cell r="AK91">
            <v>6867.17</v>
          </cell>
          <cell r="AL91">
            <v>60003.88</v>
          </cell>
          <cell r="AM91">
            <v>7827.19</v>
          </cell>
          <cell r="AN91">
            <v>0</v>
          </cell>
          <cell r="AO91">
            <v>17420.2</v>
          </cell>
          <cell r="AP91">
            <v>5985</v>
          </cell>
          <cell r="AQ91">
            <v>3425.83</v>
          </cell>
          <cell r="AR91">
            <v>65936.27</v>
          </cell>
          <cell r="AS91">
            <v>109535.32</v>
          </cell>
          <cell r="AT91">
            <v>17097.2</v>
          </cell>
          <cell r="AU91">
            <v>25917.94</v>
          </cell>
          <cell r="AV91">
            <v>0</v>
          </cell>
          <cell r="AW91">
            <v>64717.120000000003</v>
          </cell>
          <cell r="AX91">
            <v>0</v>
          </cell>
          <cell r="AY91">
            <v>0</v>
          </cell>
          <cell r="AZ91">
            <v>0</v>
          </cell>
          <cell r="BA91">
            <v>0</v>
          </cell>
          <cell r="BC91">
            <v>1518833.74</v>
          </cell>
          <cell r="BE91">
            <v>7447.45</v>
          </cell>
          <cell r="BF91">
            <v>0</v>
          </cell>
          <cell r="BG91">
            <v>16312.43</v>
          </cell>
          <cell r="BH91">
            <v>0</v>
          </cell>
          <cell r="BI91">
            <v>16312.43</v>
          </cell>
          <cell r="BJ91">
            <v>0</v>
          </cell>
          <cell r="BK91">
            <v>0</v>
          </cell>
          <cell r="BL91">
            <v>0</v>
          </cell>
          <cell r="BM91">
            <v>685</v>
          </cell>
          <cell r="BN91">
            <v>0</v>
          </cell>
          <cell r="BO91">
            <v>685</v>
          </cell>
          <cell r="BP91">
            <v>16997.43</v>
          </cell>
          <cell r="BR91">
            <v>0</v>
          </cell>
          <cell r="BS91">
            <v>0</v>
          </cell>
          <cell r="BT91">
            <v>0</v>
          </cell>
          <cell r="BU91">
            <v>-5613.33</v>
          </cell>
          <cell r="BV91">
            <v>60003.88</v>
          </cell>
          <cell r="BX91">
            <v>1509283.7599999998</v>
          </cell>
          <cell r="BY91">
            <v>1526281.1899999997</v>
          </cell>
          <cell r="BZ91">
            <v>1518833.74</v>
          </cell>
          <cell r="CB91">
            <v>7447.4499999997206</v>
          </cell>
          <cell r="CF91">
            <v>205843.32999999984</v>
          </cell>
          <cell r="CG91">
            <v>-6433.4300000001676</v>
          </cell>
          <cell r="CH91">
            <v>12678.66</v>
          </cell>
          <cell r="CI91">
            <v>3128.6800000000003</v>
          </cell>
          <cell r="CJ91">
            <v>205845.12900746707</v>
          </cell>
          <cell r="CK91">
            <v>1297007</v>
          </cell>
          <cell r="CL91">
            <v>0</v>
          </cell>
          <cell r="CM91">
            <v>-79239.67</v>
          </cell>
          <cell r="CN91">
            <v>-4858</v>
          </cell>
          <cell r="CP91">
            <v>1387010.92</v>
          </cell>
          <cell r="CQ91">
            <v>0</v>
          </cell>
          <cell r="CS91">
            <v>0</v>
          </cell>
          <cell r="CT91">
            <v>9700</v>
          </cell>
          <cell r="CU91">
            <v>48318</v>
          </cell>
          <cell r="DA91">
            <v>100417.92</v>
          </cell>
          <cell r="DB91">
            <v>1387010.92</v>
          </cell>
          <cell r="DC91">
            <v>0</v>
          </cell>
          <cell r="DD91">
            <v>36000</v>
          </cell>
          <cell r="DE91">
            <v>0</v>
          </cell>
          <cell r="DF91">
            <v>144230</v>
          </cell>
          <cell r="DG91">
            <v>47604</v>
          </cell>
          <cell r="DH91">
            <v>0</v>
          </cell>
          <cell r="DI91">
            <v>404</v>
          </cell>
          <cell r="DJ91">
            <v>26284.14</v>
          </cell>
          <cell r="DK91">
            <v>25294.14</v>
          </cell>
          <cell r="DL91">
            <v>990</v>
          </cell>
          <cell r="DM91">
            <v>12418.52</v>
          </cell>
          <cell r="DN91">
            <v>20088</v>
          </cell>
          <cell r="DO91">
            <v>2609</v>
          </cell>
          <cell r="DP91">
            <v>5613.33</v>
          </cell>
          <cell r="DQ91">
            <v>1220.47</v>
          </cell>
          <cell r="DR91">
            <v>0</v>
          </cell>
          <cell r="DS91">
            <v>0</v>
          </cell>
          <cell r="DT91">
            <v>0</v>
          </cell>
          <cell r="DU91">
            <v>0</v>
          </cell>
          <cell r="DV91">
            <v>0</v>
          </cell>
          <cell r="DW91">
            <v>0</v>
          </cell>
          <cell r="DX91">
            <v>9700</v>
          </cell>
          <cell r="DY91">
            <v>48318</v>
          </cell>
          <cell r="DZ91">
            <v>443</v>
          </cell>
          <cell r="EA91" t="str">
            <v>EE443</v>
          </cell>
          <cell r="EC91">
            <v>9352009</v>
          </cell>
          <cell r="ED91">
            <v>935</v>
          </cell>
          <cell r="EE91">
            <v>2009</v>
          </cell>
          <cell r="EF91" t="str">
            <v>EE443</v>
          </cell>
          <cell r="EG91" t="str">
            <v>Pot Kiln Primary School</v>
          </cell>
          <cell r="EH91" t="str">
            <v>Not under a federation</v>
          </cell>
          <cell r="EI91" t="str">
            <v/>
          </cell>
          <cell r="EJ91" t="str">
            <v>Not applicable</v>
          </cell>
          <cell r="EK91" t="str">
            <v>Local authority maintained schools</v>
          </cell>
          <cell r="EL91" t="str">
            <v>Mrs Laura Jestico</v>
          </cell>
          <cell r="EM91" t="str">
            <v>admin@potkiln.suffolk.sch.uk</v>
          </cell>
          <cell r="EN91" t="str">
            <v>01787372107</v>
          </cell>
          <cell r="EO91">
            <v>20212022</v>
          </cell>
          <cell r="EP91" t="str">
            <v>LEAS</v>
          </cell>
          <cell r="EQ91" t="str">
            <v>Y</v>
          </cell>
          <cell r="EX91" t="str">
            <v>316</v>
          </cell>
          <cell r="EY91">
            <v>205843.32999999984</v>
          </cell>
          <cell r="FA91">
            <v>12678.66</v>
          </cell>
          <cell r="FB91">
            <v>1387010.92</v>
          </cell>
          <cell r="FC91">
            <v>0</v>
          </cell>
          <cell r="FD91">
            <v>36000</v>
          </cell>
          <cell r="FE91">
            <v>0</v>
          </cell>
          <cell r="FF91">
            <v>144230</v>
          </cell>
          <cell r="FG91">
            <v>0</v>
          </cell>
          <cell r="FH91">
            <v>404</v>
          </cell>
          <cell r="FI91">
            <v>1567644.92</v>
          </cell>
          <cell r="FJ91">
            <v>990</v>
          </cell>
          <cell r="FK91">
            <v>25294.14</v>
          </cell>
          <cell r="FL91">
            <v>12418.52</v>
          </cell>
          <cell r="FM91">
            <v>20088</v>
          </cell>
          <cell r="FN91">
            <v>2609</v>
          </cell>
          <cell r="FO91">
            <v>5613.33</v>
          </cell>
          <cell r="FP91">
            <v>1220.47</v>
          </cell>
          <cell r="FQ91">
            <v>0</v>
          </cell>
          <cell r="FR91">
            <v>0</v>
          </cell>
          <cell r="FS91">
            <v>0</v>
          </cell>
          <cell r="FT91">
            <v>0</v>
          </cell>
          <cell r="FU91">
            <v>0</v>
          </cell>
          <cell r="FV91">
            <v>0</v>
          </cell>
          <cell r="FW91">
            <v>9700</v>
          </cell>
          <cell r="FX91">
            <v>48318</v>
          </cell>
          <cell r="FY91">
            <v>126251.46</v>
          </cell>
          <cell r="FZ91">
            <v>718736.16</v>
          </cell>
          <cell r="GA91">
            <v>0</v>
          </cell>
          <cell r="GB91">
            <v>403441.06</v>
          </cell>
          <cell r="GC91">
            <v>61537.61</v>
          </cell>
          <cell r="GD91">
            <v>96965.31</v>
          </cell>
          <cell r="GE91">
            <v>0</v>
          </cell>
          <cell r="GF91">
            <v>109494.65</v>
          </cell>
          <cell r="GG91">
            <v>11410.76</v>
          </cell>
          <cell r="GH91">
            <v>16302.72</v>
          </cell>
          <cell r="GI91">
            <v>11970.75</v>
          </cell>
          <cell r="GJ91">
            <v>0</v>
          </cell>
          <cell r="GK91">
            <v>44644.22</v>
          </cell>
          <cell r="GL91">
            <v>7183.08</v>
          </cell>
          <cell r="GM91">
            <v>4741.4399999999996</v>
          </cell>
          <cell r="GN91">
            <v>3182.71</v>
          </cell>
          <cell r="GO91">
            <v>8002.3</v>
          </cell>
          <cell r="GP91">
            <v>23827.25</v>
          </cell>
          <cell r="GQ91">
            <v>6867.17</v>
          </cell>
          <cell r="GR91">
            <v>60003.88</v>
          </cell>
          <cell r="GS91">
            <v>7827.19</v>
          </cell>
          <cell r="GT91">
            <v>0</v>
          </cell>
          <cell r="GU91">
            <v>17420.2</v>
          </cell>
          <cell r="GV91">
            <v>5985</v>
          </cell>
          <cell r="GW91">
            <v>3425.83</v>
          </cell>
          <cell r="GX91">
            <v>65936.27</v>
          </cell>
          <cell r="GY91">
            <v>109535.32</v>
          </cell>
          <cell r="GZ91">
            <v>17097.2</v>
          </cell>
          <cell r="HA91">
            <v>25917.94</v>
          </cell>
          <cell r="HB91">
            <v>0</v>
          </cell>
          <cell r="HC91">
            <v>0</v>
          </cell>
          <cell r="HD91">
            <v>64717.120000000003</v>
          </cell>
          <cell r="HE91">
            <v>0</v>
          </cell>
          <cell r="HF91">
            <v>0</v>
          </cell>
          <cell r="HG91">
            <v>1906173.14</v>
          </cell>
          <cell r="HI91">
            <v>-212276.76</v>
          </cell>
          <cell r="HM91">
            <v>205843.32999999984</v>
          </cell>
          <cell r="HN91">
            <v>-6433.4300000001676</v>
          </cell>
          <cell r="HO91">
            <v>0</v>
          </cell>
          <cell r="HP91" t="str">
            <v>SURPLUS</v>
          </cell>
          <cell r="HQ91">
            <v>7447.45</v>
          </cell>
          <cell r="HR91">
            <v>0</v>
          </cell>
          <cell r="HV91">
            <v>16312.43</v>
          </cell>
          <cell r="HW91">
            <v>0</v>
          </cell>
          <cell r="HX91">
            <v>685</v>
          </cell>
          <cell r="HZ91">
            <v>-6433.4300000001676</v>
          </cell>
          <cell r="IA91">
            <v>3128.6800000000003</v>
          </cell>
        </row>
        <row r="92">
          <cell r="B92" t="str">
            <v>EE444</v>
          </cell>
          <cell r="C92">
            <v>-6190</v>
          </cell>
          <cell r="D92">
            <v>0</v>
          </cell>
          <cell r="E92">
            <v>-12966.67</v>
          </cell>
          <cell r="F92">
            <v>0</v>
          </cell>
          <cell r="G92">
            <v>-46202.5</v>
          </cell>
          <cell r="H92">
            <v>-31456.83</v>
          </cell>
          <cell r="I92">
            <v>0</v>
          </cell>
          <cell r="J92">
            <v>-14262.03</v>
          </cell>
          <cell r="K92">
            <v>-6457.94</v>
          </cell>
          <cell r="L92">
            <v>0</v>
          </cell>
          <cell r="M92">
            <v>0</v>
          </cell>
          <cell r="N92">
            <v>-1410.01</v>
          </cell>
          <cell r="O92">
            <v>-1920.8</v>
          </cell>
          <cell r="P92">
            <v>0</v>
          </cell>
          <cell r="Q92">
            <v>0</v>
          </cell>
          <cell r="R92">
            <v>0</v>
          </cell>
          <cell r="S92">
            <v>0</v>
          </cell>
          <cell r="T92">
            <v>287891.18</v>
          </cell>
          <cell r="U92">
            <v>53639.63</v>
          </cell>
          <cell r="V92">
            <v>116052.03</v>
          </cell>
          <cell r="W92">
            <v>13979.39</v>
          </cell>
          <cell r="X92">
            <v>48853.7</v>
          </cell>
          <cell r="Y92">
            <v>0</v>
          </cell>
          <cell r="Z92">
            <v>21720.61</v>
          </cell>
          <cell r="AA92">
            <v>3782.61</v>
          </cell>
          <cell r="AB92">
            <v>3332</v>
          </cell>
          <cell r="AC92">
            <v>1715.75</v>
          </cell>
          <cell r="AD92">
            <v>0</v>
          </cell>
          <cell r="AE92">
            <v>9325.82</v>
          </cell>
          <cell r="AF92">
            <v>2319.2399999999998</v>
          </cell>
          <cell r="AG92">
            <v>3372.61</v>
          </cell>
          <cell r="AH92">
            <v>1340</v>
          </cell>
          <cell r="AI92">
            <v>8205.77</v>
          </cell>
          <cell r="AJ92">
            <v>10853.25</v>
          </cell>
          <cell r="AK92">
            <v>6474.04</v>
          </cell>
          <cell r="AL92">
            <v>33675.699999999997</v>
          </cell>
          <cell r="AM92">
            <v>5951.87</v>
          </cell>
          <cell r="AN92">
            <v>0</v>
          </cell>
          <cell r="AO92">
            <v>6898.71</v>
          </cell>
          <cell r="AP92">
            <v>2451</v>
          </cell>
          <cell r="AQ92">
            <v>14553.45</v>
          </cell>
          <cell r="AR92">
            <v>32659.24</v>
          </cell>
          <cell r="AS92">
            <v>0</v>
          </cell>
          <cell r="AT92">
            <v>4585.13</v>
          </cell>
          <cell r="AU92">
            <v>12267.12</v>
          </cell>
          <cell r="AV92">
            <v>0</v>
          </cell>
          <cell r="AW92">
            <v>262.95</v>
          </cell>
          <cell r="AX92">
            <v>0</v>
          </cell>
          <cell r="AY92">
            <v>0</v>
          </cell>
          <cell r="AZ92">
            <v>-887.09</v>
          </cell>
          <cell r="BA92">
            <v>848.59</v>
          </cell>
          <cell r="BC92">
            <v>582661.02999999991</v>
          </cell>
          <cell r="BE92">
            <v>5496.25</v>
          </cell>
          <cell r="BF92">
            <v>0</v>
          </cell>
          <cell r="BG92">
            <v>1960.2</v>
          </cell>
          <cell r="BH92">
            <v>0</v>
          </cell>
          <cell r="BI92">
            <v>1960.2</v>
          </cell>
          <cell r="BJ92">
            <v>0</v>
          </cell>
          <cell r="BK92">
            <v>0</v>
          </cell>
          <cell r="BL92">
            <v>0</v>
          </cell>
          <cell r="BM92">
            <v>939.56</v>
          </cell>
          <cell r="BN92">
            <v>0</v>
          </cell>
          <cell r="BO92">
            <v>939.56</v>
          </cell>
          <cell r="BP92">
            <v>2899.76</v>
          </cell>
          <cell r="BR92">
            <v>-38.5</v>
          </cell>
          <cell r="BS92">
            <v>-38.5</v>
          </cell>
          <cell r="BU92">
            <v>-1448.51</v>
          </cell>
          <cell r="BV92">
            <v>33675.699999999997</v>
          </cell>
          <cell r="BX92">
            <v>585257.52</v>
          </cell>
          <cell r="BY92">
            <v>588157.28</v>
          </cell>
          <cell r="BZ92">
            <v>582661.02999999991</v>
          </cell>
          <cell r="CB92">
            <v>5496.2500000001164</v>
          </cell>
          <cell r="CF92">
            <v>46891.410000000149</v>
          </cell>
          <cell r="CG92">
            <v>33931.890000000247</v>
          </cell>
          <cell r="CH92">
            <v>7367.67</v>
          </cell>
          <cell r="CI92">
            <v>9964.16</v>
          </cell>
          <cell r="CJ92">
            <v>46891</v>
          </cell>
          <cell r="CK92">
            <v>572298</v>
          </cell>
          <cell r="CL92">
            <v>0</v>
          </cell>
          <cell r="CM92">
            <v>0</v>
          </cell>
          <cell r="CN92">
            <v>0</v>
          </cell>
          <cell r="CP92">
            <v>574188</v>
          </cell>
          <cell r="CQ92">
            <v>0</v>
          </cell>
          <cell r="CS92">
            <v>0</v>
          </cell>
          <cell r="CT92">
            <v>4300</v>
          </cell>
          <cell r="CU92">
            <v>31456.83</v>
          </cell>
          <cell r="DA92">
            <v>6190</v>
          </cell>
          <cell r="DB92">
            <v>574188</v>
          </cell>
          <cell r="DC92">
            <v>0</v>
          </cell>
          <cell r="DD92">
            <v>12966.67</v>
          </cell>
          <cell r="DE92">
            <v>0</v>
          </cell>
          <cell r="DF92">
            <v>46202.5</v>
          </cell>
          <cell r="DG92">
            <v>31456.83</v>
          </cell>
          <cell r="DH92">
            <v>0</v>
          </cell>
          <cell r="DI92">
            <v>0</v>
          </cell>
          <cell r="DJ92">
            <v>14262.03</v>
          </cell>
          <cell r="DK92">
            <v>14077.03</v>
          </cell>
          <cell r="DL92">
            <v>185</v>
          </cell>
          <cell r="DM92">
            <v>6457.94</v>
          </cell>
          <cell r="DN92">
            <v>0</v>
          </cell>
          <cell r="DO92">
            <v>0</v>
          </cell>
          <cell r="DP92">
            <v>1448.51</v>
          </cell>
          <cell r="DQ92">
            <v>1920.8</v>
          </cell>
          <cell r="DR92">
            <v>0</v>
          </cell>
          <cell r="DS92">
            <v>0</v>
          </cell>
          <cell r="DT92">
            <v>0</v>
          </cell>
          <cell r="DU92">
            <v>0</v>
          </cell>
          <cell r="DV92">
            <v>0</v>
          </cell>
          <cell r="DW92">
            <v>0</v>
          </cell>
          <cell r="DX92">
            <v>4300</v>
          </cell>
          <cell r="DY92">
            <v>31456.83</v>
          </cell>
          <cell r="DZ92">
            <v>444</v>
          </cell>
          <cell r="EA92" t="str">
            <v>EE444</v>
          </cell>
          <cell r="EC92">
            <v>9353090</v>
          </cell>
          <cell r="ED92">
            <v>935</v>
          </cell>
          <cell r="EE92">
            <v>3090</v>
          </cell>
          <cell r="EF92" t="str">
            <v>EE444</v>
          </cell>
          <cell r="EG92" t="str">
            <v>Great Finborough Church of England Voluntary Controlled Primary School</v>
          </cell>
          <cell r="EH92" t="str">
            <v>Not under a federation</v>
          </cell>
          <cell r="EI92" t="str">
            <v/>
          </cell>
          <cell r="EJ92" t="str">
            <v>Diocese of St Edmundsbury and Ipswich</v>
          </cell>
          <cell r="EK92" t="str">
            <v>Local authority maintained schools</v>
          </cell>
          <cell r="EL92" t="str">
            <v>Mr Stephen Dodd</v>
          </cell>
          <cell r="EM92" t="str">
            <v>headteacher@greatfinborough.suffolk.sch.uk</v>
          </cell>
          <cell r="EN92" t="str">
            <v>01449613208</v>
          </cell>
          <cell r="EO92">
            <v>20212022</v>
          </cell>
          <cell r="EP92" t="str">
            <v>LEAS</v>
          </cell>
          <cell r="EQ92" t="str">
            <v>Y</v>
          </cell>
          <cell r="EX92" t="str">
            <v>130</v>
          </cell>
          <cell r="EY92">
            <v>46891.410000000149</v>
          </cell>
          <cell r="FA92">
            <v>7367.67</v>
          </cell>
          <cell r="FB92">
            <v>574188</v>
          </cell>
          <cell r="FC92">
            <v>0</v>
          </cell>
          <cell r="FD92">
            <v>12966.67</v>
          </cell>
          <cell r="FE92">
            <v>0</v>
          </cell>
          <cell r="FF92">
            <v>46202.5</v>
          </cell>
          <cell r="FG92">
            <v>0</v>
          </cell>
          <cell r="FH92">
            <v>0</v>
          </cell>
          <cell r="FI92">
            <v>633357.17000000004</v>
          </cell>
          <cell r="FJ92">
            <v>185</v>
          </cell>
          <cell r="FK92">
            <v>14077.03</v>
          </cell>
          <cell r="FL92">
            <v>6457.94</v>
          </cell>
          <cell r="FM92">
            <v>0</v>
          </cell>
          <cell r="FN92">
            <v>0</v>
          </cell>
          <cell r="FO92">
            <v>1448.51</v>
          </cell>
          <cell r="FP92">
            <v>1920.8</v>
          </cell>
          <cell r="FQ92">
            <v>0</v>
          </cell>
          <cell r="FR92">
            <v>0</v>
          </cell>
          <cell r="FS92">
            <v>0</v>
          </cell>
          <cell r="FT92">
            <v>0</v>
          </cell>
          <cell r="FU92">
            <v>0</v>
          </cell>
          <cell r="FV92">
            <v>0</v>
          </cell>
          <cell r="FW92">
            <v>4300</v>
          </cell>
          <cell r="FX92">
            <v>31456.83</v>
          </cell>
          <cell r="FY92">
            <v>59846.11</v>
          </cell>
          <cell r="FZ92">
            <v>287891.18</v>
          </cell>
          <cell r="GA92">
            <v>53639.63</v>
          </cell>
          <cell r="GB92">
            <v>116052.03</v>
          </cell>
          <cell r="GC92">
            <v>13979.39</v>
          </cell>
          <cell r="GD92">
            <v>48853.7</v>
          </cell>
          <cell r="GE92">
            <v>0</v>
          </cell>
          <cell r="GF92">
            <v>21720.61</v>
          </cell>
          <cell r="GG92">
            <v>3782.61</v>
          </cell>
          <cell r="GH92">
            <v>3332</v>
          </cell>
          <cell r="GI92">
            <v>1715.75</v>
          </cell>
          <cell r="GJ92">
            <v>0</v>
          </cell>
          <cell r="GK92">
            <v>9325.82</v>
          </cell>
          <cell r="GL92">
            <v>2319.2399999999998</v>
          </cell>
          <cell r="GM92">
            <v>3372.61</v>
          </cell>
          <cell r="GN92">
            <v>1340</v>
          </cell>
          <cell r="GO92">
            <v>8205.77</v>
          </cell>
          <cell r="GP92">
            <v>10853.25</v>
          </cell>
          <cell r="GQ92">
            <v>6474.04</v>
          </cell>
          <cell r="GR92">
            <v>33675.699999999997</v>
          </cell>
          <cell r="GS92">
            <v>5951.87</v>
          </cell>
          <cell r="GT92">
            <v>0</v>
          </cell>
          <cell r="GU92">
            <v>6898.71</v>
          </cell>
          <cell r="GV92">
            <v>2451</v>
          </cell>
          <cell r="GW92">
            <v>14553.45</v>
          </cell>
          <cell r="GX92">
            <v>32659.24</v>
          </cell>
          <cell r="GY92">
            <v>0</v>
          </cell>
          <cell r="GZ92">
            <v>4585.13</v>
          </cell>
          <cell r="HA92">
            <v>12267.12</v>
          </cell>
          <cell r="HB92">
            <v>0</v>
          </cell>
          <cell r="HC92">
            <v>0</v>
          </cell>
          <cell r="HD92">
            <v>262.95</v>
          </cell>
          <cell r="HE92">
            <v>0</v>
          </cell>
          <cell r="HF92">
            <v>0</v>
          </cell>
          <cell r="HG92">
            <v>706162.79999999981</v>
          </cell>
          <cell r="HI92">
            <v>-12959.519999999786</v>
          </cell>
          <cell r="HM92">
            <v>46891.410000000149</v>
          </cell>
          <cell r="HN92">
            <v>33931.890000000247</v>
          </cell>
          <cell r="HO92">
            <v>1.1641532182693481E-10</v>
          </cell>
          <cell r="HP92" t="str">
            <v>DEFICIT</v>
          </cell>
          <cell r="HQ92">
            <v>5496.25</v>
          </cell>
          <cell r="HR92">
            <v>0</v>
          </cell>
          <cell r="HV92">
            <v>1960.2</v>
          </cell>
          <cell r="HW92">
            <v>0</v>
          </cell>
          <cell r="HX92">
            <v>939.56</v>
          </cell>
          <cell r="HY92">
            <v>33931.89</v>
          </cell>
          <cell r="HZ92">
            <v>2.4738255888223648E-10</v>
          </cell>
          <cell r="IA92">
            <v>9964.16</v>
          </cell>
        </row>
        <row r="93">
          <cell r="B93" t="str">
            <v>EE445</v>
          </cell>
          <cell r="C93">
            <v>-11256.26</v>
          </cell>
          <cell r="D93">
            <v>0</v>
          </cell>
          <cell r="E93">
            <v>-33866.660000000003</v>
          </cell>
          <cell r="F93">
            <v>0</v>
          </cell>
          <cell r="G93">
            <v>-51466.5</v>
          </cell>
          <cell r="H93">
            <v>-41738.67</v>
          </cell>
          <cell r="I93">
            <v>0</v>
          </cell>
          <cell r="J93">
            <v>-18461.32</v>
          </cell>
          <cell r="K93">
            <v>-9674.74</v>
          </cell>
          <cell r="L93">
            <v>0</v>
          </cell>
          <cell r="M93">
            <v>0</v>
          </cell>
          <cell r="N93">
            <v>-9717.7099999999991</v>
          </cell>
          <cell r="O93">
            <v>-132.13</v>
          </cell>
          <cell r="P93">
            <v>0</v>
          </cell>
          <cell r="Q93">
            <v>0</v>
          </cell>
          <cell r="R93">
            <v>0</v>
          </cell>
          <cell r="S93">
            <v>0</v>
          </cell>
          <cell r="T93">
            <v>510536.37</v>
          </cell>
          <cell r="U93">
            <v>0</v>
          </cell>
          <cell r="V93">
            <v>164113.5</v>
          </cell>
          <cell r="W93">
            <v>0</v>
          </cell>
          <cell r="X93">
            <v>49072.59</v>
          </cell>
          <cell r="Y93">
            <v>0</v>
          </cell>
          <cell r="Z93">
            <v>25420.61</v>
          </cell>
          <cell r="AA93">
            <v>3480.94</v>
          </cell>
          <cell r="AB93">
            <v>5518</v>
          </cell>
          <cell r="AC93">
            <v>0</v>
          </cell>
          <cell r="AD93">
            <v>0</v>
          </cell>
          <cell r="AE93">
            <v>19324.87</v>
          </cell>
          <cell r="AF93">
            <v>2329</v>
          </cell>
          <cell r="AG93">
            <v>16339.46</v>
          </cell>
          <cell r="AH93">
            <v>1920.56</v>
          </cell>
          <cell r="AI93">
            <v>9346.16</v>
          </cell>
          <cell r="AJ93">
            <v>10594.07</v>
          </cell>
          <cell r="AK93">
            <v>2525.63</v>
          </cell>
          <cell r="AL93">
            <v>26414.46</v>
          </cell>
          <cell r="AM93">
            <v>14989.61</v>
          </cell>
          <cell r="AN93">
            <v>0</v>
          </cell>
          <cell r="AO93">
            <v>15748.98</v>
          </cell>
          <cell r="AP93">
            <v>3477</v>
          </cell>
          <cell r="AQ93">
            <v>2976.62</v>
          </cell>
          <cell r="AR93">
            <v>45886.85</v>
          </cell>
          <cell r="AS93">
            <v>0</v>
          </cell>
          <cell r="AT93">
            <v>14360.37</v>
          </cell>
          <cell r="AU93">
            <v>19430.2</v>
          </cell>
          <cell r="AV93">
            <v>0</v>
          </cell>
          <cell r="AW93">
            <v>3365.65</v>
          </cell>
          <cell r="AX93">
            <v>0</v>
          </cell>
          <cell r="AY93">
            <v>0</v>
          </cell>
          <cell r="AZ93">
            <v>-1033.29</v>
          </cell>
          <cell r="BA93">
            <v>684.74</v>
          </cell>
          <cell r="BC93">
            <v>805466.05999999982</v>
          </cell>
          <cell r="BE93">
            <v>6092.5</v>
          </cell>
          <cell r="BF93">
            <v>0</v>
          </cell>
          <cell r="BG93">
            <v>21049.600000000002</v>
          </cell>
          <cell r="BH93">
            <v>0</v>
          </cell>
          <cell r="BI93">
            <v>21049.600000000002</v>
          </cell>
          <cell r="BJ93">
            <v>0</v>
          </cell>
          <cell r="BK93">
            <v>0</v>
          </cell>
          <cell r="BL93">
            <v>0</v>
          </cell>
          <cell r="BM93">
            <v>0</v>
          </cell>
          <cell r="BN93">
            <v>0</v>
          </cell>
          <cell r="BO93">
            <v>0</v>
          </cell>
          <cell r="BP93">
            <v>21049.600000000002</v>
          </cell>
          <cell r="BR93">
            <v>-348.54999999999995</v>
          </cell>
          <cell r="BS93">
            <v>-348.54999999999995</v>
          </cell>
          <cell r="BU93">
            <v>-10066.259999999998</v>
          </cell>
          <cell r="BV93">
            <v>26414.46</v>
          </cell>
          <cell r="BX93">
            <v>790508.95999999985</v>
          </cell>
          <cell r="BY93">
            <v>811558.55999999982</v>
          </cell>
          <cell r="BZ93">
            <v>805466.05999999982</v>
          </cell>
          <cell r="CB93">
            <v>6092.5</v>
          </cell>
          <cell r="CF93">
            <v>85070.669999999925</v>
          </cell>
          <cell r="CG93">
            <v>139627.71000000008</v>
          </cell>
          <cell r="CH93">
            <v>18734.5</v>
          </cell>
          <cell r="CI93">
            <v>3777.4000000000015</v>
          </cell>
          <cell r="CJ93">
            <v>85073.36820456828</v>
          </cell>
          <cell r="CK93">
            <v>845066</v>
          </cell>
          <cell r="CL93">
            <v>0</v>
          </cell>
          <cell r="CM93">
            <v>0</v>
          </cell>
          <cell r="CN93">
            <v>0</v>
          </cell>
          <cell r="CP93">
            <v>849892.26</v>
          </cell>
          <cell r="CQ93">
            <v>0</v>
          </cell>
          <cell r="CS93">
            <v>0</v>
          </cell>
          <cell r="CT93">
            <v>6430</v>
          </cell>
          <cell r="CU93">
            <v>41738.67</v>
          </cell>
          <cell r="DA93">
            <v>11256.26</v>
          </cell>
          <cell r="DB93">
            <v>849892.26</v>
          </cell>
          <cell r="DC93">
            <v>0</v>
          </cell>
          <cell r="DD93">
            <v>33866.660000000003</v>
          </cell>
          <cell r="DE93">
            <v>0</v>
          </cell>
          <cell r="DF93">
            <v>51466.5</v>
          </cell>
          <cell r="DG93">
            <v>41738.67</v>
          </cell>
          <cell r="DH93">
            <v>0</v>
          </cell>
          <cell r="DI93">
            <v>0</v>
          </cell>
          <cell r="DJ93">
            <v>18461.32</v>
          </cell>
          <cell r="DK93">
            <v>18461.32</v>
          </cell>
          <cell r="DL93">
            <v>0</v>
          </cell>
          <cell r="DM93">
            <v>9674.74</v>
          </cell>
          <cell r="DN93">
            <v>0</v>
          </cell>
          <cell r="DO93">
            <v>0</v>
          </cell>
          <cell r="DP93">
            <v>10066.26</v>
          </cell>
          <cell r="DQ93">
            <v>132.13</v>
          </cell>
          <cell r="DR93">
            <v>0</v>
          </cell>
          <cell r="DS93">
            <v>0</v>
          </cell>
          <cell r="DT93">
            <v>0</v>
          </cell>
          <cell r="DU93">
            <v>0</v>
          </cell>
          <cell r="DV93">
            <v>0</v>
          </cell>
          <cell r="DW93">
            <v>0</v>
          </cell>
          <cell r="DX93">
            <v>6430</v>
          </cell>
          <cell r="DY93">
            <v>41738.67</v>
          </cell>
          <cell r="DZ93">
            <v>445</v>
          </cell>
          <cell r="EA93" t="str">
            <v>EE445</v>
          </cell>
          <cell r="EC93">
            <v>9353027</v>
          </cell>
          <cell r="ED93">
            <v>935</v>
          </cell>
          <cell r="EE93">
            <v>3027</v>
          </cell>
          <cell r="EF93" t="str">
            <v>EE445</v>
          </cell>
          <cell r="EG93" t="str">
            <v>Great Waldingfield Church of England Voluntary Controlled Primary School</v>
          </cell>
          <cell r="EH93" t="str">
            <v>Not under a federation</v>
          </cell>
          <cell r="EI93" t="str">
            <v/>
          </cell>
          <cell r="EJ93" t="str">
            <v>Diocese of St Edmundsbury and Ipswich</v>
          </cell>
          <cell r="EK93" t="str">
            <v>Local authority maintained schools</v>
          </cell>
          <cell r="EL93" t="str">
            <v>Mrs Tina Hosford</v>
          </cell>
          <cell r="EM93" t="str">
            <v>admin@greatwaldingfield.suffolk.sch.uk</v>
          </cell>
          <cell r="EN93" t="str">
            <v>01787374055</v>
          </cell>
          <cell r="EO93">
            <v>20212022</v>
          </cell>
          <cell r="EP93" t="str">
            <v>LEAS</v>
          </cell>
          <cell r="EQ93" t="str">
            <v>Y</v>
          </cell>
          <cell r="EX93" t="str">
            <v>194</v>
          </cell>
          <cell r="EY93">
            <v>85070.669999999925</v>
          </cell>
          <cell r="FA93">
            <v>18734.5</v>
          </cell>
          <cell r="FB93">
            <v>849892.26</v>
          </cell>
          <cell r="FC93">
            <v>0</v>
          </cell>
          <cell r="FD93">
            <v>33866.660000000003</v>
          </cell>
          <cell r="FE93">
            <v>0</v>
          </cell>
          <cell r="FF93">
            <v>51466.5</v>
          </cell>
          <cell r="FG93">
            <v>0</v>
          </cell>
          <cell r="FH93">
            <v>0</v>
          </cell>
          <cell r="FI93">
            <v>935225.42</v>
          </cell>
          <cell r="FJ93">
            <v>0</v>
          </cell>
          <cell r="FK93">
            <v>18461.32</v>
          </cell>
          <cell r="FL93">
            <v>9674.74</v>
          </cell>
          <cell r="FM93">
            <v>0</v>
          </cell>
          <cell r="FN93">
            <v>0</v>
          </cell>
          <cell r="FO93">
            <v>10066.26</v>
          </cell>
          <cell r="FP93">
            <v>132.13</v>
          </cell>
          <cell r="FQ93">
            <v>0</v>
          </cell>
          <cell r="FR93">
            <v>0</v>
          </cell>
          <cell r="FS93">
            <v>0</v>
          </cell>
          <cell r="FT93">
            <v>0</v>
          </cell>
          <cell r="FU93">
            <v>0</v>
          </cell>
          <cell r="FV93">
            <v>0</v>
          </cell>
          <cell r="FW93">
            <v>6430</v>
          </cell>
          <cell r="FX93">
            <v>41738.67</v>
          </cell>
          <cell r="FY93">
            <v>86503.12</v>
          </cell>
          <cell r="FZ93">
            <v>510536.37</v>
          </cell>
          <cell r="GA93">
            <v>0</v>
          </cell>
          <cell r="GB93">
            <v>164113.5</v>
          </cell>
          <cell r="GC93">
            <v>0</v>
          </cell>
          <cell r="GD93">
            <v>49072.59</v>
          </cell>
          <cell r="GE93">
            <v>0</v>
          </cell>
          <cell r="GF93">
            <v>25420.61</v>
          </cell>
          <cell r="GG93">
            <v>3480.94</v>
          </cell>
          <cell r="GH93">
            <v>5518</v>
          </cell>
          <cell r="GI93">
            <v>0</v>
          </cell>
          <cell r="GJ93">
            <v>0</v>
          </cell>
          <cell r="GK93">
            <v>19324.87</v>
          </cell>
          <cell r="GL93">
            <v>2329</v>
          </cell>
          <cell r="GM93">
            <v>16339.46</v>
          </cell>
          <cell r="GN93">
            <v>1920.56</v>
          </cell>
          <cell r="GO93">
            <v>9346.16</v>
          </cell>
          <cell r="GP93">
            <v>10594.07</v>
          </cell>
          <cell r="GQ93">
            <v>2525.63</v>
          </cell>
          <cell r="GR93">
            <v>26414.46</v>
          </cell>
          <cell r="GS93">
            <v>14989.61</v>
          </cell>
          <cell r="GT93">
            <v>0</v>
          </cell>
          <cell r="GU93">
            <v>15748.98</v>
          </cell>
          <cell r="GV93">
            <v>3477</v>
          </cell>
          <cell r="GW93">
            <v>2976.62</v>
          </cell>
          <cell r="GX93">
            <v>45886.85</v>
          </cell>
          <cell r="GY93">
            <v>0</v>
          </cell>
          <cell r="GZ93">
            <v>14360.37</v>
          </cell>
          <cell r="HA93">
            <v>19430.2</v>
          </cell>
          <cell r="HB93">
            <v>0</v>
          </cell>
          <cell r="HC93">
            <v>0</v>
          </cell>
          <cell r="HD93">
            <v>3365.65</v>
          </cell>
          <cell r="HE93">
            <v>0</v>
          </cell>
          <cell r="HF93">
            <v>0</v>
          </cell>
          <cell r="HG93">
            <v>967171.49999999977</v>
          </cell>
          <cell r="HI93">
            <v>54557.04000000027</v>
          </cell>
          <cell r="HM93">
            <v>85070.669999999925</v>
          </cell>
          <cell r="HN93">
            <v>139627.71000000008</v>
          </cell>
          <cell r="HO93">
            <v>0</v>
          </cell>
          <cell r="HP93" t="str">
            <v>SURPLUS</v>
          </cell>
          <cell r="HQ93">
            <v>6092.5</v>
          </cell>
          <cell r="HR93">
            <v>0</v>
          </cell>
          <cell r="HV93">
            <v>21049.600000000002</v>
          </cell>
          <cell r="HW93">
            <v>0</v>
          </cell>
          <cell r="HX93">
            <v>0</v>
          </cell>
          <cell r="HY93">
            <v>139627.71</v>
          </cell>
          <cell r="HZ93">
            <v>0</v>
          </cell>
          <cell r="IA93">
            <v>3777.4000000000015</v>
          </cell>
        </row>
        <row r="94">
          <cell r="B94" t="str">
            <v>EE451</v>
          </cell>
          <cell r="C94">
            <v>-9838.1200000000008</v>
          </cell>
          <cell r="D94">
            <v>0</v>
          </cell>
          <cell r="E94">
            <v>-13433.33</v>
          </cell>
          <cell r="F94">
            <v>0</v>
          </cell>
          <cell r="G94">
            <v>-49640</v>
          </cell>
          <cell r="H94">
            <v>-39465.83</v>
          </cell>
          <cell r="I94">
            <v>0</v>
          </cell>
          <cell r="J94">
            <v>-5633.63</v>
          </cell>
          <cell r="K94">
            <v>-13927.84</v>
          </cell>
          <cell r="L94">
            <v>0</v>
          </cell>
          <cell r="M94">
            <v>-269.97000000000003</v>
          </cell>
          <cell r="N94">
            <v>-10123.65</v>
          </cell>
          <cell r="O94">
            <v>0</v>
          </cell>
          <cell r="P94">
            <v>0</v>
          </cell>
          <cell r="Q94">
            <v>0</v>
          </cell>
          <cell r="R94">
            <v>0</v>
          </cell>
          <cell r="S94">
            <v>0</v>
          </cell>
          <cell r="T94">
            <v>538995.85</v>
          </cell>
          <cell r="U94">
            <v>0</v>
          </cell>
          <cell r="V94">
            <v>189878.76</v>
          </cell>
          <cell r="W94">
            <v>0</v>
          </cell>
          <cell r="X94">
            <v>60512.31</v>
          </cell>
          <cell r="Y94">
            <v>0</v>
          </cell>
          <cell r="Z94">
            <v>2925.58</v>
          </cell>
          <cell r="AA94">
            <v>3699.54</v>
          </cell>
          <cell r="AB94">
            <v>6255.92</v>
          </cell>
          <cell r="AC94">
            <v>0</v>
          </cell>
          <cell r="AD94">
            <v>9319.06</v>
          </cell>
          <cell r="AE94">
            <v>8122.36</v>
          </cell>
          <cell r="AF94">
            <v>3594.96</v>
          </cell>
          <cell r="AG94">
            <v>0</v>
          </cell>
          <cell r="AH94">
            <v>2491.59</v>
          </cell>
          <cell r="AI94">
            <v>8709.7199999999993</v>
          </cell>
          <cell r="AJ94">
            <v>23702.5</v>
          </cell>
          <cell r="AK94">
            <v>5564.53</v>
          </cell>
          <cell r="AL94">
            <v>51500.959999999999</v>
          </cell>
          <cell r="AM94">
            <v>6186.73</v>
          </cell>
          <cell r="AN94">
            <v>0</v>
          </cell>
          <cell r="AO94">
            <v>8641.2999999999993</v>
          </cell>
          <cell r="AP94">
            <v>3933</v>
          </cell>
          <cell r="AQ94">
            <v>0</v>
          </cell>
          <cell r="AR94">
            <v>49301.279999999999</v>
          </cell>
          <cell r="AS94">
            <v>195</v>
          </cell>
          <cell r="AT94">
            <v>3545.84</v>
          </cell>
          <cell r="AU94">
            <v>40355.99</v>
          </cell>
          <cell r="AV94">
            <v>0</v>
          </cell>
          <cell r="AW94">
            <v>18409</v>
          </cell>
          <cell r="AX94">
            <v>0</v>
          </cell>
          <cell r="AY94">
            <v>0</v>
          </cell>
          <cell r="AZ94">
            <v>-1454.69</v>
          </cell>
          <cell r="BA94">
            <v>927.12</v>
          </cell>
          <cell r="BC94">
            <v>909717.37000000034</v>
          </cell>
          <cell r="BE94">
            <v>6278.12</v>
          </cell>
          <cell r="BF94">
            <v>0</v>
          </cell>
          <cell r="BG94">
            <v>13013.65</v>
          </cell>
          <cell r="BH94">
            <v>0</v>
          </cell>
          <cell r="BI94">
            <v>13013.65</v>
          </cell>
          <cell r="BJ94">
            <v>0</v>
          </cell>
          <cell r="BK94">
            <v>0</v>
          </cell>
          <cell r="BL94">
            <v>0</v>
          </cell>
          <cell r="BM94">
            <v>0</v>
          </cell>
          <cell r="BN94">
            <v>0</v>
          </cell>
          <cell r="BO94">
            <v>0</v>
          </cell>
          <cell r="BP94">
            <v>13013.65</v>
          </cell>
          <cell r="BR94">
            <v>-527.57000000000005</v>
          </cell>
          <cell r="BS94">
            <v>-527.57000000000005</v>
          </cell>
          <cell r="BU94">
            <v>-10651.22</v>
          </cell>
          <cell r="BV94">
            <v>51500.959999999999</v>
          </cell>
          <cell r="BX94">
            <v>902981.84</v>
          </cell>
          <cell r="BY94">
            <v>915995.49</v>
          </cell>
          <cell r="BZ94">
            <v>909717.37000000034</v>
          </cell>
          <cell r="CB94">
            <v>6278.1199999996461</v>
          </cell>
          <cell r="CF94">
            <v>126259.21000000008</v>
          </cell>
          <cell r="CG94">
            <v>75628.369999999763</v>
          </cell>
          <cell r="CH94">
            <v>11879.75</v>
          </cell>
          <cell r="CI94">
            <v>5144.22</v>
          </cell>
          <cell r="CJ94">
            <v>126257.67356538295</v>
          </cell>
          <cell r="CK94">
            <v>852351</v>
          </cell>
          <cell r="CL94">
            <v>0</v>
          </cell>
          <cell r="CM94">
            <v>0</v>
          </cell>
          <cell r="CN94">
            <v>0</v>
          </cell>
          <cell r="CP94">
            <v>855559.12</v>
          </cell>
          <cell r="CQ94">
            <v>0</v>
          </cell>
          <cell r="CS94">
            <v>0</v>
          </cell>
          <cell r="CT94">
            <v>6630</v>
          </cell>
          <cell r="CU94">
            <v>39465.83</v>
          </cell>
          <cell r="DA94">
            <v>9838.1200000000008</v>
          </cell>
          <cell r="DB94">
            <v>855559.12</v>
          </cell>
          <cell r="DC94">
            <v>0</v>
          </cell>
          <cell r="DD94">
            <v>13433.33</v>
          </cell>
          <cell r="DE94">
            <v>0</v>
          </cell>
          <cell r="DF94">
            <v>49640</v>
          </cell>
          <cell r="DG94">
            <v>39465.83</v>
          </cell>
          <cell r="DH94">
            <v>0</v>
          </cell>
          <cell r="DI94">
            <v>0</v>
          </cell>
          <cell r="DJ94">
            <v>5633.63</v>
          </cell>
          <cell r="DK94">
            <v>5633.63</v>
          </cell>
          <cell r="DL94">
            <v>0</v>
          </cell>
          <cell r="DM94">
            <v>13927.84</v>
          </cell>
          <cell r="DN94">
            <v>0</v>
          </cell>
          <cell r="DO94">
            <v>269.97000000000003</v>
          </cell>
          <cell r="DP94">
            <v>10651.22</v>
          </cell>
          <cell r="DQ94">
            <v>0</v>
          </cell>
          <cell r="DR94">
            <v>0</v>
          </cell>
          <cell r="DS94">
            <v>0</v>
          </cell>
          <cell r="DT94">
            <v>0</v>
          </cell>
          <cell r="DU94">
            <v>0</v>
          </cell>
          <cell r="DV94">
            <v>0</v>
          </cell>
          <cell r="DW94">
            <v>0</v>
          </cell>
          <cell r="DX94">
            <v>6630</v>
          </cell>
          <cell r="DY94">
            <v>39465.83</v>
          </cell>
          <cell r="DZ94">
            <v>451</v>
          </cell>
          <cell r="EA94" t="str">
            <v>EE451</v>
          </cell>
          <cell r="EC94">
            <v>9352011</v>
          </cell>
          <cell r="ED94">
            <v>935</v>
          </cell>
          <cell r="EE94">
            <v>2011</v>
          </cell>
          <cell r="EF94" t="str">
            <v>EE451</v>
          </cell>
          <cell r="EG94" t="str">
            <v>New Cangle Community Primary School</v>
          </cell>
          <cell r="EH94" t="str">
            <v>Not under a federation</v>
          </cell>
          <cell r="EI94" t="str">
            <v/>
          </cell>
          <cell r="EJ94" t="str">
            <v>Not applicable</v>
          </cell>
          <cell r="EK94" t="str">
            <v>Local authority maintained schools</v>
          </cell>
          <cell r="EL94" t="str">
            <v>Ms Jacqueline Brading</v>
          </cell>
          <cell r="EM94" t="str">
            <v>admin@newcangle.co.uk</v>
          </cell>
          <cell r="EN94" t="str">
            <v>01440702143</v>
          </cell>
          <cell r="EO94">
            <v>20212022</v>
          </cell>
          <cell r="EP94" t="str">
            <v>LEAS</v>
          </cell>
          <cell r="EQ94" t="str">
            <v>Y</v>
          </cell>
          <cell r="EX94" t="str">
            <v>201</v>
          </cell>
          <cell r="EY94">
            <v>126259.21000000008</v>
          </cell>
          <cell r="FA94">
            <v>11879.75</v>
          </cell>
          <cell r="FB94">
            <v>855559.12</v>
          </cell>
          <cell r="FC94">
            <v>0</v>
          </cell>
          <cell r="FD94">
            <v>13433.33</v>
          </cell>
          <cell r="FE94">
            <v>0</v>
          </cell>
          <cell r="FF94">
            <v>49640</v>
          </cell>
          <cell r="FG94">
            <v>0</v>
          </cell>
          <cell r="FH94">
            <v>0</v>
          </cell>
          <cell r="FI94">
            <v>918632.45</v>
          </cell>
          <cell r="FJ94">
            <v>0</v>
          </cell>
          <cell r="FK94">
            <v>5633.63</v>
          </cell>
          <cell r="FL94">
            <v>13927.84</v>
          </cell>
          <cell r="FM94">
            <v>0</v>
          </cell>
          <cell r="FN94">
            <v>269.97000000000003</v>
          </cell>
          <cell r="FO94">
            <v>10651.22</v>
          </cell>
          <cell r="FP94">
            <v>0</v>
          </cell>
          <cell r="FQ94">
            <v>0</v>
          </cell>
          <cell r="FR94">
            <v>0</v>
          </cell>
          <cell r="FS94">
            <v>0</v>
          </cell>
          <cell r="FT94">
            <v>0</v>
          </cell>
          <cell r="FU94">
            <v>0</v>
          </cell>
          <cell r="FV94">
            <v>0</v>
          </cell>
          <cell r="FW94">
            <v>6630</v>
          </cell>
          <cell r="FX94">
            <v>39465.83</v>
          </cell>
          <cell r="FY94">
            <v>76578.490000000005</v>
          </cell>
          <cell r="FZ94">
            <v>538995.85</v>
          </cell>
          <cell r="GA94">
            <v>0</v>
          </cell>
          <cell r="GB94">
            <v>189878.76</v>
          </cell>
          <cell r="GC94">
            <v>0</v>
          </cell>
          <cell r="GD94">
            <v>60512.31</v>
          </cell>
          <cell r="GE94">
            <v>0</v>
          </cell>
          <cell r="GF94">
            <v>2925.58</v>
          </cell>
          <cell r="GG94">
            <v>3699.54</v>
          </cell>
          <cell r="GH94">
            <v>6255.92</v>
          </cell>
          <cell r="GI94">
            <v>0</v>
          </cell>
          <cell r="GJ94">
            <v>9319.06</v>
          </cell>
          <cell r="GK94">
            <v>8122.36</v>
          </cell>
          <cell r="GL94">
            <v>3594.96</v>
          </cell>
          <cell r="GM94">
            <v>0</v>
          </cell>
          <cell r="GN94">
            <v>2491.59</v>
          </cell>
          <cell r="GO94">
            <v>8709.7199999999993</v>
          </cell>
          <cell r="GP94">
            <v>23702.5</v>
          </cell>
          <cell r="GQ94">
            <v>5564.53</v>
          </cell>
          <cell r="GR94">
            <v>51500.959999999999</v>
          </cell>
          <cell r="GS94">
            <v>6186.73</v>
          </cell>
          <cell r="GT94">
            <v>0</v>
          </cell>
          <cell r="GU94">
            <v>8641.2999999999993</v>
          </cell>
          <cell r="GV94">
            <v>3933</v>
          </cell>
          <cell r="GW94">
            <v>0</v>
          </cell>
          <cell r="GX94">
            <v>49301.279999999999</v>
          </cell>
          <cell r="GY94">
            <v>195</v>
          </cell>
          <cell r="GZ94">
            <v>3545.84</v>
          </cell>
          <cell r="HA94">
            <v>40355.99</v>
          </cell>
          <cell r="HB94">
            <v>0</v>
          </cell>
          <cell r="HC94">
            <v>0</v>
          </cell>
          <cell r="HD94">
            <v>18409</v>
          </cell>
          <cell r="HE94">
            <v>0</v>
          </cell>
          <cell r="HF94">
            <v>0</v>
          </cell>
          <cell r="HG94">
            <v>1045841.7799999999</v>
          </cell>
          <cell r="HI94">
            <v>-50630.839999999967</v>
          </cell>
          <cell r="HM94">
            <v>126259.21000000008</v>
          </cell>
          <cell r="HN94">
            <v>75628.369999999763</v>
          </cell>
          <cell r="HO94">
            <v>3.4924596548080444E-10</v>
          </cell>
          <cell r="HP94" t="str">
            <v>SURPLUS</v>
          </cell>
          <cell r="HQ94">
            <v>6278.12</v>
          </cell>
          <cell r="HR94">
            <v>0</v>
          </cell>
          <cell r="HV94">
            <v>13013.65</v>
          </cell>
          <cell r="HW94">
            <v>0</v>
          </cell>
          <cell r="HX94">
            <v>0</v>
          </cell>
          <cell r="HY94">
            <v>49034</v>
          </cell>
          <cell r="HZ94">
            <v>26594.369999999763</v>
          </cell>
          <cell r="IA94">
            <v>5144.22</v>
          </cell>
        </row>
        <row r="95">
          <cell r="B95" t="str">
            <v>EE457</v>
          </cell>
          <cell r="C95">
            <v>-8617.5</v>
          </cell>
          <cell r="D95">
            <v>0</v>
          </cell>
          <cell r="E95">
            <v>-33254.160000000003</v>
          </cell>
          <cell r="F95">
            <v>0</v>
          </cell>
          <cell r="G95">
            <v>-63805</v>
          </cell>
          <cell r="H95">
            <v>-40141</v>
          </cell>
          <cell r="I95">
            <v>-10397.33</v>
          </cell>
          <cell r="J95">
            <v>-27620.29</v>
          </cell>
          <cell r="K95">
            <v>-9280.32</v>
          </cell>
          <cell r="L95">
            <v>0</v>
          </cell>
          <cell r="M95">
            <v>0</v>
          </cell>
          <cell r="N95">
            <v>-712</v>
          </cell>
          <cell r="O95">
            <v>-180</v>
          </cell>
          <cell r="P95">
            <v>0</v>
          </cell>
          <cell r="Q95">
            <v>0</v>
          </cell>
          <cell r="R95">
            <v>0</v>
          </cell>
          <cell r="S95">
            <v>0</v>
          </cell>
          <cell r="T95">
            <v>517474.84</v>
          </cell>
          <cell r="U95">
            <v>1221.92</v>
          </cell>
          <cell r="V95">
            <v>158251.13</v>
          </cell>
          <cell r="W95">
            <v>0</v>
          </cell>
          <cell r="X95">
            <v>42075.33</v>
          </cell>
          <cell r="Y95">
            <v>0</v>
          </cell>
          <cell r="Z95">
            <v>59673.14</v>
          </cell>
          <cell r="AA95">
            <v>4062.81</v>
          </cell>
          <cell r="AB95">
            <v>1404</v>
          </cell>
          <cell r="AC95">
            <v>1046.5</v>
          </cell>
          <cell r="AD95">
            <v>0</v>
          </cell>
          <cell r="AE95">
            <v>9957.74</v>
          </cell>
          <cell r="AF95">
            <v>6107</v>
          </cell>
          <cell r="AG95">
            <v>29570.68</v>
          </cell>
          <cell r="AH95">
            <v>914.66</v>
          </cell>
          <cell r="AI95">
            <v>10495.45</v>
          </cell>
          <cell r="AJ95">
            <v>16966</v>
          </cell>
          <cell r="AK95">
            <v>5265.02</v>
          </cell>
          <cell r="AL95">
            <v>8208.5400000000009</v>
          </cell>
          <cell r="AM95">
            <v>14567.5</v>
          </cell>
          <cell r="AN95">
            <v>0</v>
          </cell>
          <cell r="AO95">
            <v>11692.1</v>
          </cell>
          <cell r="AP95">
            <v>3458</v>
          </cell>
          <cell r="AQ95">
            <v>2251.79</v>
          </cell>
          <cell r="AR95">
            <v>42042.1</v>
          </cell>
          <cell r="AS95">
            <v>0</v>
          </cell>
          <cell r="AT95">
            <v>3421.35</v>
          </cell>
          <cell r="AU95">
            <v>14030.15</v>
          </cell>
          <cell r="AV95">
            <v>0</v>
          </cell>
          <cell r="AW95">
            <v>0</v>
          </cell>
          <cell r="AX95">
            <v>0</v>
          </cell>
          <cell r="AY95">
            <v>0</v>
          </cell>
          <cell r="AZ95">
            <v>-1535.8</v>
          </cell>
          <cell r="BA95">
            <v>1137.24</v>
          </cell>
          <cell r="BC95">
            <v>767499.72000000032</v>
          </cell>
          <cell r="BE95">
            <v>6103.75</v>
          </cell>
          <cell r="BF95">
            <v>720</v>
          </cell>
          <cell r="BG95">
            <v>100</v>
          </cell>
          <cell r="BH95">
            <v>0</v>
          </cell>
          <cell r="BI95">
            <v>100</v>
          </cell>
          <cell r="BJ95">
            <v>157.88</v>
          </cell>
          <cell r="BK95">
            <v>0</v>
          </cell>
          <cell r="BL95">
            <v>157.88</v>
          </cell>
          <cell r="BM95">
            <v>4314</v>
          </cell>
          <cell r="BN95">
            <v>0</v>
          </cell>
          <cell r="BO95">
            <v>4314</v>
          </cell>
          <cell r="BP95">
            <v>4571.88</v>
          </cell>
          <cell r="BR95">
            <v>-398.55999999999995</v>
          </cell>
          <cell r="BS95">
            <v>-398.55999999999995</v>
          </cell>
          <cell r="BU95">
            <v>-1110.56</v>
          </cell>
          <cell r="BV95">
            <v>8208.5400000000009</v>
          </cell>
          <cell r="BX95">
            <v>769751.59000000008</v>
          </cell>
          <cell r="BY95">
            <v>774323.47000000009</v>
          </cell>
          <cell r="BZ95">
            <v>767499.72000000032</v>
          </cell>
          <cell r="CB95">
            <v>6823.7499999997672</v>
          </cell>
          <cell r="CF95">
            <v>97457.700000000303</v>
          </cell>
          <cell r="CG95">
            <v>104448.1100000001</v>
          </cell>
          <cell r="CH95">
            <v>13501.25</v>
          </cell>
          <cell r="CI95">
            <v>15753.119999999999</v>
          </cell>
          <cell r="CJ95">
            <v>97457.217170259915</v>
          </cell>
          <cell r="CK95">
            <v>776742</v>
          </cell>
          <cell r="CL95">
            <v>0</v>
          </cell>
          <cell r="CM95">
            <v>0</v>
          </cell>
          <cell r="CN95">
            <v>0</v>
          </cell>
          <cell r="CP95">
            <v>779359.5</v>
          </cell>
          <cell r="CQ95">
            <v>315</v>
          </cell>
          <cell r="CS95">
            <v>0</v>
          </cell>
          <cell r="CT95">
            <v>6000</v>
          </cell>
          <cell r="CU95">
            <v>39826</v>
          </cell>
          <cell r="DA95">
            <v>8617.5</v>
          </cell>
          <cell r="DB95">
            <v>779359.5</v>
          </cell>
          <cell r="DC95">
            <v>0</v>
          </cell>
          <cell r="DD95">
            <v>33254.160000000003</v>
          </cell>
          <cell r="DE95">
            <v>0</v>
          </cell>
          <cell r="DF95">
            <v>63805</v>
          </cell>
          <cell r="DG95">
            <v>40141</v>
          </cell>
          <cell r="DH95">
            <v>315</v>
          </cell>
          <cell r="DI95">
            <v>10397.33</v>
          </cell>
          <cell r="DJ95">
            <v>27620.29</v>
          </cell>
          <cell r="DK95">
            <v>27620.29</v>
          </cell>
          <cell r="DL95">
            <v>0</v>
          </cell>
          <cell r="DM95">
            <v>9280.32</v>
          </cell>
          <cell r="DN95">
            <v>0</v>
          </cell>
          <cell r="DO95">
            <v>0</v>
          </cell>
          <cell r="DP95">
            <v>1110.56</v>
          </cell>
          <cell r="DQ95">
            <v>180</v>
          </cell>
          <cell r="DR95">
            <v>0</v>
          </cell>
          <cell r="DS95">
            <v>0</v>
          </cell>
          <cell r="DT95">
            <v>0</v>
          </cell>
          <cell r="DU95">
            <v>0</v>
          </cell>
          <cell r="DV95">
            <v>0</v>
          </cell>
          <cell r="DW95">
            <v>0</v>
          </cell>
          <cell r="DX95">
            <v>6000</v>
          </cell>
          <cell r="DY95">
            <v>39826</v>
          </cell>
          <cell r="DZ95">
            <v>457</v>
          </cell>
          <cell r="EA95" t="str">
            <v>EE457</v>
          </cell>
          <cell r="EC95">
            <v>9353036</v>
          </cell>
          <cell r="ED95">
            <v>935</v>
          </cell>
          <cell r="EE95">
            <v>3036</v>
          </cell>
          <cell r="EF95" t="str">
            <v>EE457</v>
          </cell>
          <cell r="EG95" t="str">
            <v>Honington Church of England Voluntary Controlled Primary School</v>
          </cell>
          <cell r="EH95" t="str">
            <v>Not under a federation</v>
          </cell>
          <cell r="EI95" t="str">
            <v/>
          </cell>
          <cell r="EJ95" t="str">
            <v>Diocese of St Edmundsbury and Ipswich</v>
          </cell>
          <cell r="EK95" t="str">
            <v>Local authority maintained schools</v>
          </cell>
          <cell r="EL95" t="str">
            <v>Mrs Lauren Moore</v>
          </cell>
          <cell r="EM95" t="str">
            <v>admin@honnington.suffolk.sch.uk</v>
          </cell>
          <cell r="EN95" t="str">
            <v>01359269324</v>
          </cell>
          <cell r="EO95">
            <v>20212022</v>
          </cell>
          <cell r="EP95" t="str">
            <v>LEAS</v>
          </cell>
          <cell r="EQ95" t="str">
            <v>Y</v>
          </cell>
          <cell r="EX95" t="str">
            <v>170</v>
          </cell>
          <cell r="EY95">
            <v>97457.700000000303</v>
          </cell>
          <cell r="FA95">
            <v>13501.25</v>
          </cell>
          <cell r="FB95">
            <v>779359.5</v>
          </cell>
          <cell r="FC95">
            <v>0</v>
          </cell>
          <cell r="FD95">
            <v>33254.160000000003</v>
          </cell>
          <cell r="FE95">
            <v>0</v>
          </cell>
          <cell r="FF95">
            <v>63805</v>
          </cell>
          <cell r="FG95">
            <v>315</v>
          </cell>
          <cell r="FH95">
            <v>10397.33</v>
          </cell>
          <cell r="FI95">
            <v>887130.99</v>
          </cell>
          <cell r="FJ95">
            <v>0</v>
          </cell>
          <cell r="FK95">
            <v>27620.29</v>
          </cell>
          <cell r="FL95">
            <v>9280.32</v>
          </cell>
          <cell r="FM95">
            <v>0</v>
          </cell>
          <cell r="FN95">
            <v>0</v>
          </cell>
          <cell r="FO95">
            <v>1110.56</v>
          </cell>
          <cell r="FP95">
            <v>180</v>
          </cell>
          <cell r="FQ95">
            <v>0</v>
          </cell>
          <cell r="FR95">
            <v>0</v>
          </cell>
          <cell r="FS95">
            <v>0</v>
          </cell>
          <cell r="FT95">
            <v>0</v>
          </cell>
          <cell r="FU95">
            <v>0</v>
          </cell>
          <cell r="FV95">
            <v>0</v>
          </cell>
          <cell r="FW95">
            <v>6000</v>
          </cell>
          <cell r="FX95">
            <v>39826</v>
          </cell>
          <cell r="FY95">
            <v>84017.17</v>
          </cell>
          <cell r="FZ95">
            <v>517474.84</v>
          </cell>
          <cell r="GA95">
            <v>1221.92</v>
          </cell>
          <cell r="GB95">
            <v>158251.13</v>
          </cell>
          <cell r="GC95">
            <v>0</v>
          </cell>
          <cell r="GD95">
            <v>42075.33</v>
          </cell>
          <cell r="GE95">
            <v>0</v>
          </cell>
          <cell r="GF95">
            <v>59673.14</v>
          </cell>
          <cell r="GG95">
            <v>4062.81</v>
          </cell>
          <cell r="GH95">
            <v>1404</v>
          </cell>
          <cell r="GI95">
            <v>1046.5</v>
          </cell>
          <cell r="GJ95">
            <v>0</v>
          </cell>
          <cell r="GK95">
            <v>9957.74</v>
          </cell>
          <cell r="GL95">
            <v>6107</v>
          </cell>
          <cell r="GM95">
            <v>29570.68</v>
          </cell>
          <cell r="GN95">
            <v>914.66</v>
          </cell>
          <cell r="GO95">
            <v>10495.45</v>
          </cell>
          <cell r="GP95">
            <v>16966</v>
          </cell>
          <cell r="GQ95">
            <v>5265.02</v>
          </cell>
          <cell r="GR95">
            <v>8208.5400000000009</v>
          </cell>
          <cell r="GS95">
            <v>14567.5</v>
          </cell>
          <cell r="GT95">
            <v>0</v>
          </cell>
          <cell r="GU95">
            <v>11692.1</v>
          </cell>
          <cell r="GV95">
            <v>3458</v>
          </cell>
          <cell r="GW95">
            <v>2251.79</v>
          </cell>
          <cell r="GX95">
            <v>42042.1</v>
          </cell>
          <cell r="GY95">
            <v>0</v>
          </cell>
          <cell r="GZ95">
            <v>3421.35</v>
          </cell>
          <cell r="HA95">
            <v>14030.15</v>
          </cell>
          <cell r="HB95">
            <v>0</v>
          </cell>
          <cell r="HC95">
            <v>0</v>
          </cell>
          <cell r="HD95">
            <v>0</v>
          </cell>
          <cell r="HE95">
            <v>0</v>
          </cell>
          <cell r="HF95">
            <v>0</v>
          </cell>
          <cell r="HG95">
            <v>964157.75000000012</v>
          </cell>
          <cell r="HI95">
            <v>6990.4099999999162</v>
          </cell>
          <cell r="HM95">
            <v>97457.700000000303</v>
          </cell>
          <cell r="HN95">
            <v>104448.1100000001</v>
          </cell>
          <cell r="HO95">
            <v>1.1641532182693481E-10</v>
          </cell>
          <cell r="HP95" t="str">
            <v>SURPLUS</v>
          </cell>
          <cell r="HQ95">
            <v>6103.75</v>
          </cell>
          <cell r="HR95">
            <v>720</v>
          </cell>
          <cell r="HV95">
            <v>100</v>
          </cell>
          <cell r="HW95">
            <v>157.88</v>
          </cell>
          <cell r="HX95">
            <v>4314</v>
          </cell>
          <cell r="HY95">
            <v>20011</v>
          </cell>
          <cell r="HZ95">
            <v>84437.110000000102</v>
          </cell>
          <cell r="IA95">
            <v>15753.119999999999</v>
          </cell>
        </row>
        <row r="96">
          <cell r="B96" t="str">
            <v>EE458</v>
          </cell>
          <cell r="C96">
            <v>-16394</v>
          </cell>
          <cell r="D96">
            <v>0</v>
          </cell>
          <cell r="E96">
            <v>-8799.99</v>
          </cell>
          <cell r="F96">
            <v>0</v>
          </cell>
          <cell r="G96">
            <v>-41970</v>
          </cell>
          <cell r="H96">
            <v>-25739.83</v>
          </cell>
          <cell r="I96">
            <v>-4005</v>
          </cell>
          <cell r="J96">
            <v>-6609.56</v>
          </cell>
          <cell r="K96">
            <v>-8078.6</v>
          </cell>
          <cell r="L96">
            <v>0</v>
          </cell>
          <cell r="M96">
            <v>0</v>
          </cell>
          <cell r="N96">
            <v>-5977</v>
          </cell>
          <cell r="O96">
            <v>-3815</v>
          </cell>
          <cell r="P96">
            <v>0</v>
          </cell>
          <cell r="Q96">
            <v>0</v>
          </cell>
          <cell r="R96">
            <v>0</v>
          </cell>
          <cell r="S96">
            <v>0</v>
          </cell>
          <cell r="T96">
            <v>259355.11</v>
          </cell>
          <cell r="U96">
            <v>0</v>
          </cell>
          <cell r="V96">
            <v>88947.71</v>
          </cell>
          <cell r="W96">
            <v>0</v>
          </cell>
          <cell r="X96">
            <v>36973.800000000003</v>
          </cell>
          <cell r="Y96">
            <v>0</v>
          </cell>
          <cell r="Z96">
            <v>4857.78</v>
          </cell>
          <cell r="AA96">
            <v>2623.61</v>
          </cell>
          <cell r="AB96">
            <v>2753.5</v>
          </cell>
          <cell r="AC96">
            <v>529</v>
          </cell>
          <cell r="AD96">
            <v>2597.92</v>
          </cell>
          <cell r="AE96">
            <v>13746.65</v>
          </cell>
          <cell r="AF96">
            <v>2303.88</v>
          </cell>
          <cell r="AG96">
            <v>13225.8</v>
          </cell>
          <cell r="AH96">
            <v>4491.28</v>
          </cell>
          <cell r="AI96">
            <v>9003.27</v>
          </cell>
          <cell r="AJ96">
            <v>10978</v>
          </cell>
          <cell r="AK96">
            <v>3385.3</v>
          </cell>
          <cell r="AL96">
            <v>19661.39</v>
          </cell>
          <cell r="AM96">
            <v>1191.6600000000001</v>
          </cell>
          <cell r="AN96">
            <v>0</v>
          </cell>
          <cell r="AO96">
            <v>7336.25</v>
          </cell>
          <cell r="AP96">
            <v>1748</v>
          </cell>
          <cell r="AQ96">
            <v>1019.17</v>
          </cell>
          <cell r="AR96">
            <v>31017.95</v>
          </cell>
          <cell r="AS96">
            <v>7673.2</v>
          </cell>
          <cell r="AT96">
            <v>17838.310000000001</v>
          </cell>
          <cell r="AU96">
            <v>13118.79</v>
          </cell>
          <cell r="AV96">
            <v>0</v>
          </cell>
          <cell r="AW96">
            <v>25500</v>
          </cell>
          <cell r="AX96">
            <v>0</v>
          </cell>
          <cell r="AY96">
            <v>0</v>
          </cell>
          <cell r="AZ96">
            <v>-849.95</v>
          </cell>
          <cell r="BA96">
            <v>1460.33</v>
          </cell>
          <cell r="BC96">
            <v>475794.95999999996</v>
          </cell>
          <cell r="BE96">
            <v>5080</v>
          </cell>
          <cell r="BF96">
            <v>0</v>
          </cell>
          <cell r="BG96">
            <v>10141.67</v>
          </cell>
          <cell r="BH96">
            <v>0</v>
          </cell>
          <cell r="BI96">
            <v>10141.67</v>
          </cell>
          <cell r="BJ96">
            <v>0</v>
          </cell>
          <cell r="BK96">
            <v>0</v>
          </cell>
          <cell r="BL96">
            <v>0</v>
          </cell>
          <cell r="BM96">
            <v>9634.5600000000013</v>
          </cell>
          <cell r="BN96">
            <v>0</v>
          </cell>
          <cell r="BO96">
            <v>9634.5600000000013</v>
          </cell>
          <cell r="BP96">
            <v>19776.230000000003</v>
          </cell>
          <cell r="BR96">
            <v>610.37999999999988</v>
          </cell>
          <cell r="BT96">
            <v>610.37999999999988</v>
          </cell>
          <cell r="BU96">
            <v>-5977</v>
          </cell>
          <cell r="BV96">
            <v>20271.77</v>
          </cell>
          <cell r="BX96">
            <v>461098.7300000001</v>
          </cell>
          <cell r="BY96">
            <v>480874.96000000008</v>
          </cell>
          <cell r="BZ96">
            <v>475794.95999999996</v>
          </cell>
          <cell r="CB96">
            <v>5080.0000000001164</v>
          </cell>
          <cell r="CF96">
            <v>141817.92999999993</v>
          </cell>
          <cell r="CG96">
            <v>122239.19999999995</v>
          </cell>
          <cell r="CH96">
            <v>26453.08</v>
          </cell>
          <cell r="CI96">
            <v>11756.850000000002</v>
          </cell>
          <cell r="CJ96">
            <v>141812.87784270511</v>
          </cell>
          <cell r="CK96">
            <v>441520</v>
          </cell>
          <cell r="CL96">
            <v>0</v>
          </cell>
          <cell r="CM96">
            <v>-11928.369999999999</v>
          </cell>
          <cell r="CN96">
            <v>0</v>
          </cell>
          <cell r="CP96">
            <v>454984</v>
          </cell>
          <cell r="CQ96">
            <v>0</v>
          </cell>
          <cell r="CS96">
            <v>0</v>
          </cell>
          <cell r="CT96">
            <v>2930</v>
          </cell>
          <cell r="CU96">
            <v>25739.83</v>
          </cell>
          <cell r="DA96">
            <v>16394</v>
          </cell>
          <cell r="DB96">
            <v>454984</v>
          </cell>
          <cell r="DC96">
            <v>0</v>
          </cell>
          <cell r="DD96">
            <v>8799.99</v>
          </cell>
          <cell r="DE96">
            <v>0</v>
          </cell>
          <cell r="DF96">
            <v>41970</v>
          </cell>
          <cell r="DG96">
            <v>25739.83</v>
          </cell>
          <cell r="DH96">
            <v>0</v>
          </cell>
          <cell r="DI96">
            <v>4005</v>
          </cell>
          <cell r="DJ96">
            <v>6609.56</v>
          </cell>
          <cell r="DK96">
            <v>6609.56</v>
          </cell>
          <cell r="DL96">
            <v>0</v>
          </cell>
          <cell r="DM96">
            <v>8078.6</v>
          </cell>
          <cell r="DN96">
            <v>0</v>
          </cell>
          <cell r="DO96">
            <v>0</v>
          </cell>
          <cell r="DP96">
            <v>5977</v>
          </cell>
          <cell r="DQ96">
            <v>3815</v>
          </cell>
          <cell r="DR96">
            <v>0</v>
          </cell>
          <cell r="DS96">
            <v>0</v>
          </cell>
          <cell r="DT96">
            <v>0</v>
          </cell>
          <cell r="DU96">
            <v>0</v>
          </cell>
          <cell r="DV96">
            <v>0</v>
          </cell>
          <cell r="DW96">
            <v>0</v>
          </cell>
          <cell r="DX96">
            <v>2930</v>
          </cell>
          <cell r="DY96">
            <v>25739.83</v>
          </cell>
          <cell r="DZ96">
            <v>458</v>
          </cell>
          <cell r="EA96" t="str">
            <v>EE458</v>
          </cell>
          <cell r="EC96">
            <v>9353037</v>
          </cell>
          <cell r="ED96">
            <v>935</v>
          </cell>
          <cell r="EE96">
            <v>3037</v>
          </cell>
          <cell r="EF96" t="str">
            <v>EE458</v>
          </cell>
          <cell r="EG96" t="str">
            <v>Hopton Church of England Voluntary Controlled Primary School</v>
          </cell>
          <cell r="EH96" t="str">
            <v>Not under a federation</v>
          </cell>
          <cell r="EI96" t="str">
            <v/>
          </cell>
          <cell r="EJ96" t="str">
            <v>Diocese of St Edmundsbury and Ipswich</v>
          </cell>
          <cell r="EK96" t="str">
            <v>Local authority maintained schools</v>
          </cell>
          <cell r="EL96" t="str">
            <v>Mrs Claire Wright</v>
          </cell>
          <cell r="EM96" t="str">
            <v>admin@hopton.suffolk.sch.uk</v>
          </cell>
          <cell r="EN96" t="str">
            <v>01953681449</v>
          </cell>
          <cell r="EO96">
            <v>20212022</v>
          </cell>
          <cell r="EP96" t="str">
            <v>LEAS</v>
          </cell>
          <cell r="EQ96" t="str">
            <v>Y</v>
          </cell>
          <cell r="EX96" t="str">
            <v>92</v>
          </cell>
          <cell r="EY96">
            <v>141817.92999999993</v>
          </cell>
          <cell r="FA96">
            <v>26453.08</v>
          </cell>
          <cell r="FB96">
            <v>454984</v>
          </cell>
          <cell r="FC96">
            <v>0</v>
          </cell>
          <cell r="FD96">
            <v>8799.99</v>
          </cell>
          <cell r="FE96">
            <v>0</v>
          </cell>
          <cell r="FF96">
            <v>41970</v>
          </cell>
          <cell r="FG96">
            <v>0</v>
          </cell>
          <cell r="FH96">
            <v>4005</v>
          </cell>
          <cell r="FI96">
            <v>509758.99</v>
          </cell>
          <cell r="FJ96">
            <v>0</v>
          </cell>
          <cell r="FK96">
            <v>6609.56</v>
          </cell>
          <cell r="FL96">
            <v>8078.6</v>
          </cell>
          <cell r="FM96">
            <v>0</v>
          </cell>
          <cell r="FN96">
            <v>0</v>
          </cell>
          <cell r="FO96">
            <v>5977</v>
          </cell>
          <cell r="FP96">
            <v>3815</v>
          </cell>
          <cell r="FQ96">
            <v>0</v>
          </cell>
          <cell r="FR96">
            <v>0</v>
          </cell>
          <cell r="FS96">
            <v>0</v>
          </cell>
          <cell r="FT96">
            <v>0</v>
          </cell>
          <cell r="FU96">
            <v>0</v>
          </cell>
          <cell r="FV96">
            <v>0</v>
          </cell>
          <cell r="FW96">
            <v>2930</v>
          </cell>
          <cell r="FX96">
            <v>25739.83</v>
          </cell>
          <cell r="FY96">
            <v>53149.990000000005</v>
          </cell>
          <cell r="FZ96">
            <v>259355.11</v>
          </cell>
          <cell r="GA96">
            <v>0</v>
          </cell>
          <cell r="GB96">
            <v>88947.71</v>
          </cell>
          <cell r="GC96">
            <v>0</v>
          </cell>
          <cell r="GD96">
            <v>36973.800000000003</v>
          </cell>
          <cell r="GE96">
            <v>0</v>
          </cell>
          <cell r="GF96">
            <v>4857.78</v>
          </cell>
          <cell r="GG96">
            <v>2623.61</v>
          </cell>
          <cell r="GH96">
            <v>2753.5</v>
          </cell>
          <cell r="GI96">
            <v>529</v>
          </cell>
          <cell r="GJ96">
            <v>2597.92</v>
          </cell>
          <cell r="GK96">
            <v>13746.65</v>
          </cell>
          <cell r="GL96">
            <v>2303.88</v>
          </cell>
          <cell r="GM96">
            <v>13225.8</v>
          </cell>
          <cell r="GN96">
            <v>4491.28</v>
          </cell>
          <cell r="GO96">
            <v>9003.27</v>
          </cell>
          <cell r="GP96">
            <v>10978</v>
          </cell>
          <cell r="GQ96">
            <v>3385.3</v>
          </cell>
          <cell r="GR96">
            <v>20271.77</v>
          </cell>
          <cell r="GS96">
            <v>1191.6600000000001</v>
          </cell>
          <cell r="GT96">
            <v>0</v>
          </cell>
          <cell r="GU96">
            <v>7336.25</v>
          </cell>
          <cell r="GV96">
            <v>1748</v>
          </cell>
          <cell r="GW96">
            <v>1019.17</v>
          </cell>
          <cell r="GX96">
            <v>31017.95</v>
          </cell>
          <cell r="GY96">
            <v>7673.2</v>
          </cell>
          <cell r="GZ96">
            <v>17838.310000000001</v>
          </cell>
          <cell r="HA96">
            <v>13118.79</v>
          </cell>
          <cell r="HB96">
            <v>0</v>
          </cell>
          <cell r="HC96">
            <v>0</v>
          </cell>
          <cell r="HD96">
            <v>25500</v>
          </cell>
          <cell r="HE96">
            <v>0</v>
          </cell>
          <cell r="HF96">
            <v>0</v>
          </cell>
          <cell r="HG96">
            <v>582487.71000000008</v>
          </cell>
          <cell r="HI96">
            <v>-19578.730000000098</v>
          </cell>
          <cell r="HM96">
            <v>141817.92999999993</v>
          </cell>
          <cell r="HN96">
            <v>122239.19999999995</v>
          </cell>
          <cell r="HO96">
            <v>-1.1641532182693481E-10</v>
          </cell>
          <cell r="HP96" t="str">
            <v>SURPLUS</v>
          </cell>
          <cell r="HQ96">
            <v>5080</v>
          </cell>
          <cell r="HR96">
            <v>0</v>
          </cell>
          <cell r="HV96">
            <v>10141.67</v>
          </cell>
          <cell r="HW96">
            <v>0</v>
          </cell>
          <cell r="HX96">
            <v>9634.5600000000013</v>
          </cell>
          <cell r="HY96">
            <v>0</v>
          </cell>
          <cell r="HZ96">
            <v>122239.19999999995</v>
          </cell>
          <cell r="IA96">
            <v>11756.850000000002</v>
          </cell>
        </row>
        <row r="97">
          <cell r="B97" t="str">
            <v>EE460</v>
          </cell>
          <cell r="C97">
            <v>-10589.38</v>
          </cell>
          <cell r="D97">
            <v>0</v>
          </cell>
          <cell r="E97">
            <v>-24937.33</v>
          </cell>
          <cell r="F97">
            <v>0</v>
          </cell>
          <cell r="G97">
            <v>-30570</v>
          </cell>
          <cell r="H97">
            <v>-52760.160000000003</v>
          </cell>
          <cell r="I97">
            <v>-300</v>
          </cell>
          <cell r="J97">
            <v>-4437.54</v>
          </cell>
          <cell r="K97">
            <v>-12790.3</v>
          </cell>
          <cell r="L97">
            <v>0</v>
          </cell>
          <cell r="M97">
            <v>0</v>
          </cell>
          <cell r="N97">
            <v>-10390.969999999999</v>
          </cell>
          <cell r="O97">
            <v>-4678</v>
          </cell>
          <cell r="P97">
            <v>0</v>
          </cell>
          <cell r="Q97">
            <v>0</v>
          </cell>
          <cell r="R97">
            <v>0</v>
          </cell>
          <cell r="S97">
            <v>0</v>
          </cell>
          <cell r="T97">
            <v>496348.42</v>
          </cell>
          <cell r="U97">
            <v>0</v>
          </cell>
          <cell r="V97">
            <v>166739.67000000001</v>
          </cell>
          <cell r="W97">
            <v>0</v>
          </cell>
          <cell r="X97">
            <v>72169.850000000006</v>
          </cell>
          <cell r="Y97">
            <v>0</v>
          </cell>
          <cell r="Z97">
            <v>13006.79</v>
          </cell>
          <cell r="AA97">
            <v>3759.59</v>
          </cell>
          <cell r="AB97">
            <v>4463.5200000000004</v>
          </cell>
          <cell r="AC97">
            <v>2439.15</v>
          </cell>
          <cell r="AD97">
            <v>0</v>
          </cell>
          <cell r="AE97">
            <v>26704.46</v>
          </cell>
          <cell r="AF97">
            <v>4821.6000000000004</v>
          </cell>
          <cell r="AG97">
            <v>18802.47</v>
          </cell>
          <cell r="AH97">
            <v>2294.1999999999998</v>
          </cell>
          <cell r="AI97">
            <v>16212.93</v>
          </cell>
          <cell r="AJ97">
            <v>20708.5</v>
          </cell>
          <cell r="AK97">
            <v>7072.22</v>
          </cell>
          <cell r="AL97">
            <v>40261.47</v>
          </cell>
          <cell r="AM97">
            <v>20685.28</v>
          </cell>
          <cell r="AN97">
            <v>0</v>
          </cell>
          <cell r="AO97">
            <v>7840.97</v>
          </cell>
          <cell r="AP97">
            <v>2907</v>
          </cell>
          <cell r="AQ97">
            <v>276.14</v>
          </cell>
          <cell r="AR97">
            <v>41838.019999999997</v>
          </cell>
          <cell r="AS97">
            <v>0</v>
          </cell>
          <cell r="AT97">
            <v>17523.38</v>
          </cell>
          <cell r="AU97">
            <v>13997.53</v>
          </cell>
          <cell r="AV97">
            <v>0</v>
          </cell>
          <cell r="AW97">
            <v>12698.9</v>
          </cell>
          <cell r="AX97">
            <v>0</v>
          </cell>
          <cell r="AY97">
            <v>0</v>
          </cell>
          <cell r="AZ97">
            <v>-1350.42</v>
          </cell>
          <cell r="BA97">
            <v>1570.86</v>
          </cell>
          <cell r="BC97">
            <v>854148.27999999968</v>
          </cell>
          <cell r="BE97">
            <v>9912.5</v>
          </cell>
          <cell r="BF97">
            <v>0</v>
          </cell>
          <cell r="BG97">
            <v>1475</v>
          </cell>
          <cell r="BH97">
            <v>0</v>
          </cell>
          <cell r="BI97">
            <v>1475</v>
          </cell>
          <cell r="BJ97">
            <v>246.96</v>
          </cell>
          <cell r="BK97">
            <v>0</v>
          </cell>
          <cell r="BL97">
            <v>246.96</v>
          </cell>
          <cell r="BM97">
            <v>0</v>
          </cell>
          <cell r="BN97">
            <v>0</v>
          </cell>
          <cell r="BO97">
            <v>0</v>
          </cell>
          <cell r="BP97">
            <v>1721.96</v>
          </cell>
          <cell r="BR97">
            <v>220.43999999999983</v>
          </cell>
          <cell r="BT97">
            <v>220.43999999999983</v>
          </cell>
          <cell r="BU97">
            <v>-10390.969999999999</v>
          </cell>
          <cell r="BV97">
            <v>40481.910000000003</v>
          </cell>
          <cell r="BX97">
            <v>862338.82</v>
          </cell>
          <cell r="BY97">
            <v>864060.77999999991</v>
          </cell>
          <cell r="BZ97">
            <v>854148.27999999968</v>
          </cell>
          <cell r="CB97">
            <v>9912.5000000002328</v>
          </cell>
          <cell r="CF97">
            <v>385881.77000000048</v>
          </cell>
          <cell r="CG97">
            <v>402321.95000000077</v>
          </cell>
          <cell r="CH97">
            <v>2926.8199999999997</v>
          </cell>
          <cell r="CI97">
            <v>11117.36</v>
          </cell>
          <cell r="CJ97">
            <v>318149.66438985791</v>
          </cell>
          <cell r="CK97">
            <v>878779</v>
          </cell>
          <cell r="CL97">
            <v>0</v>
          </cell>
          <cell r="CM97">
            <v>0</v>
          </cell>
          <cell r="CN97">
            <v>0</v>
          </cell>
          <cell r="CP97">
            <v>882778.38</v>
          </cell>
          <cell r="CQ97">
            <v>1500</v>
          </cell>
          <cell r="CS97">
            <v>0</v>
          </cell>
          <cell r="CT97">
            <v>5090</v>
          </cell>
          <cell r="CU97">
            <v>52760.160000000003</v>
          </cell>
          <cell r="DA97">
            <v>10589.38</v>
          </cell>
          <cell r="DB97">
            <v>882778.38</v>
          </cell>
          <cell r="DC97">
            <v>0</v>
          </cell>
          <cell r="DD97">
            <v>24937.33</v>
          </cell>
          <cell r="DE97">
            <v>0</v>
          </cell>
          <cell r="DF97">
            <v>30570</v>
          </cell>
          <cell r="DG97">
            <v>52760.160000000003</v>
          </cell>
          <cell r="DH97">
            <v>1500</v>
          </cell>
          <cell r="DI97">
            <v>300</v>
          </cell>
          <cell r="DJ97">
            <v>4437.54</v>
          </cell>
          <cell r="DK97">
            <v>4437.54</v>
          </cell>
          <cell r="DL97">
            <v>0</v>
          </cell>
          <cell r="DM97">
            <v>12790.3</v>
          </cell>
          <cell r="DN97">
            <v>0</v>
          </cell>
          <cell r="DO97">
            <v>0</v>
          </cell>
          <cell r="DP97">
            <v>10390.969999999999</v>
          </cell>
          <cell r="DQ97">
            <v>4678</v>
          </cell>
          <cell r="DR97">
            <v>0</v>
          </cell>
          <cell r="DS97">
            <v>0</v>
          </cell>
          <cell r="DT97">
            <v>0</v>
          </cell>
          <cell r="DU97">
            <v>0</v>
          </cell>
          <cell r="DV97">
            <v>0</v>
          </cell>
          <cell r="DW97">
            <v>0</v>
          </cell>
          <cell r="DX97">
            <v>5090</v>
          </cell>
          <cell r="DY97">
            <v>52760.160000000003</v>
          </cell>
          <cell r="DZ97">
            <v>460</v>
          </cell>
          <cell r="EA97" t="str">
            <v>EE460</v>
          </cell>
          <cell r="EC97">
            <v>9352012</v>
          </cell>
          <cell r="ED97">
            <v>935</v>
          </cell>
          <cell r="EE97">
            <v>2012</v>
          </cell>
          <cell r="EF97" t="str">
            <v>EE460</v>
          </cell>
          <cell r="EG97" t="str">
            <v>Hundon Community Primary School</v>
          </cell>
          <cell r="EH97" t="str">
            <v>Y</v>
          </cell>
          <cell r="EI97" t="str">
            <v>Hundon and Thurlow Primary Federation</v>
          </cell>
          <cell r="EJ97" t="str">
            <v>Not applicable</v>
          </cell>
          <cell r="EK97" t="str">
            <v>Local authority maintained schools</v>
          </cell>
          <cell r="EL97" t="str">
            <v>Mrs Sharon FitzGerald</v>
          </cell>
          <cell r="EM97" t="str">
            <v>admin@hundonschool.co.uk</v>
          </cell>
          <cell r="EN97" t="str">
            <v>01440786217</v>
          </cell>
          <cell r="EO97">
            <v>20212022</v>
          </cell>
          <cell r="EP97" t="str">
            <v>LEAS</v>
          </cell>
          <cell r="EQ97" t="str">
            <v>Y</v>
          </cell>
          <cell r="EX97" t="str">
            <v>69</v>
          </cell>
          <cell r="EY97">
            <v>318150</v>
          </cell>
          <cell r="FA97">
            <v>2926.8199999999997</v>
          </cell>
          <cell r="FB97">
            <v>950510.15</v>
          </cell>
          <cell r="FC97">
            <v>0</v>
          </cell>
          <cell r="FD97">
            <v>24937.33</v>
          </cell>
          <cell r="FE97">
            <v>0</v>
          </cell>
          <cell r="FF97">
            <v>30570</v>
          </cell>
          <cell r="FG97">
            <v>1500</v>
          </cell>
          <cell r="FH97">
            <v>300</v>
          </cell>
          <cell r="FI97">
            <v>1007817.48</v>
          </cell>
          <cell r="FJ97">
            <v>0</v>
          </cell>
          <cell r="FK97">
            <v>4437.54</v>
          </cell>
          <cell r="FL97">
            <v>12790.3</v>
          </cell>
          <cell r="FM97">
            <v>0</v>
          </cell>
          <cell r="FN97">
            <v>0</v>
          </cell>
          <cell r="FO97">
            <v>10390.969999999999</v>
          </cell>
          <cell r="FP97">
            <v>4678</v>
          </cell>
          <cell r="FQ97">
            <v>0</v>
          </cell>
          <cell r="FR97">
            <v>0</v>
          </cell>
          <cell r="FS97">
            <v>0</v>
          </cell>
          <cell r="FT97">
            <v>0</v>
          </cell>
          <cell r="FU97">
            <v>0</v>
          </cell>
          <cell r="FV97">
            <v>0</v>
          </cell>
          <cell r="FW97">
            <v>5090</v>
          </cell>
          <cell r="FX97">
            <v>52760.160000000003</v>
          </cell>
          <cell r="FY97">
            <v>90146.97</v>
          </cell>
          <cell r="FZ97">
            <v>496348.42</v>
          </cell>
          <cell r="GA97">
            <v>0</v>
          </cell>
          <cell r="GB97">
            <v>166739.67000000001</v>
          </cell>
          <cell r="GC97">
            <v>0</v>
          </cell>
          <cell r="GD97">
            <v>72169.850000000006</v>
          </cell>
          <cell r="GE97">
            <v>0</v>
          </cell>
          <cell r="GF97">
            <v>13006.79</v>
          </cell>
          <cell r="GG97">
            <v>3759.59</v>
          </cell>
          <cell r="GH97">
            <v>4463.5200000000004</v>
          </cell>
          <cell r="GI97">
            <v>2439.15</v>
          </cell>
          <cell r="GJ97">
            <v>0</v>
          </cell>
          <cell r="GK97">
            <v>26704.46</v>
          </cell>
          <cell r="GL97">
            <v>4821.6000000000004</v>
          </cell>
          <cell r="GM97">
            <v>18802.47</v>
          </cell>
          <cell r="GN97">
            <v>2294.1999999999998</v>
          </cell>
          <cell r="GO97">
            <v>16212.93</v>
          </cell>
          <cell r="GP97">
            <v>20708.5</v>
          </cell>
          <cell r="GQ97">
            <v>7072.22</v>
          </cell>
          <cell r="GR97">
            <v>40481.910000000003</v>
          </cell>
          <cell r="GS97">
            <v>20685.28</v>
          </cell>
          <cell r="GT97">
            <v>0</v>
          </cell>
          <cell r="GU97">
            <v>7840.97</v>
          </cell>
          <cell r="GV97">
            <v>2907</v>
          </cell>
          <cell r="GW97">
            <v>276.14</v>
          </cell>
          <cell r="GX97">
            <v>41838.019999999997</v>
          </cell>
          <cell r="GY97">
            <v>0</v>
          </cell>
          <cell r="GZ97">
            <v>17523.38</v>
          </cell>
          <cell r="HA97">
            <v>13997.53</v>
          </cell>
          <cell r="HB97">
            <v>0</v>
          </cell>
          <cell r="HC97">
            <v>0</v>
          </cell>
          <cell r="HD97">
            <v>12698.9</v>
          </cell>
          <cell r="HE97">
            <v>0</v>
          </cell>
          <cell r="HF97">
            <v>0</v>
          </cell>
          <cell r="HG97">
            <v>1013792.5</v>
          </cell>
          <cell r="HI97">
            <v>84171.949999999953</v>
          </cell>
          <cell r="HM97">
            <v>318150</v>
          </cell>
          <cell r="HN97">
            <v>402321.95000000077</v>
          </cell>
          <cell r="HO97">
            <v>-8.149072527885437E-10</v>
          </cell>
          <cell r="HP97" t="str">
            <v>SURPLUS</v>
          </cell>
          <cell r="HQ97">
            <v>9912.5</v>
          </cell>
          <cell r="HR97">
            <v>0</v>
          </cell>
          <cell r="HV97">
            <v>1475</v>
          </cell>
          <cell r="HW97">
            <v>246.96</v>
          </cell>
          <cell r="HX97">
            <v>0</v>
          </cell>
          <cell r="HY97">
            <v>402321.95</v>
          </cell>
          <cell r="HZ97">
            <v>7.5669959187507629E-10</v>
          </cell>
          <cell r="IA97">
            <v>11117.36</v>
          </cell>
        </row>
        <row r="98">
          <cell r="B98" t="str">
            <v>EE461</v>
          </cell>
          <cell r="C98">
            <v>-7177</v>
          </cell>
          <cell r="D98">
            <v>0</v>
          </cell>
          <cell r="E98">
            <v>-7166.66</v>
          </cell>
          <cell r="F98">
            <v>0</v>
          </cell>
          <cell r="G98">
            <v>-29367</v>
          </cell>
          <cell r="H98">
            <v>-47111.45</v>
          </cell>
          <cell r="I98">
            <v>-2100</v>
          </cell>
          <cell r="J98">
            <v>-27437.48</v>
          </cell>
          <cell r="K98">
            <v>-16689.099999999999</v>
          </cell>
          <cell r="L98">
            <v>-1370</v>
          </cell>
          <cell r="M98">
            <v>-810</v>
          </cell>
          <cell r="N98">
            <v>-4937.3599999999997</v>
          </cell>
          <cell r="O98">
            <v>-5642.12</v>
          </cell>
          <cell r="P98">
            <v>0</v>
          </cell>
          <cell r="Q98">
            <v>0</v>
          </cell>
          <cell r="R98">
            <v>0</v>
          </cell>
          <cell r="S98">
            <v>0</v>
          </cell>
          <cell r="T98">
            <v>470484.57</v>
          </cell>
          <cell r="U98">
            <v>1830.72</v>
          </cell>
          <cell r="V98">
            <v>190558.14</v>
          </cell>
          <cell r="W98">
            <v>33300.449999999997</v>
          </cell>
          <cell r="X98">
            <v>50055.98</v>
          </cell>
          <cell r="Y98">
            <v>0</v>
          </cell>
          <cell r="Z98">
            <v>41586.14</v>
          </cell>
          <cell r="AA98">
            <v>4561.0600000000004</v>
          </cell>
          <cell r="AB98">
            <v>2774</v>
          </cell>
          <cell r="AC98">
            <v>5263.8</v>
          </cell>
          <cell r="AD98">
            <v>0</v>
          </cell>
          <cell r="AE98">
            <v>4731.1899999999996</v>
          </cell>
          <cell r="AF98">
            <v>2495.04</v>
          </cell>
          <cell r="AG98">
            <v>2214.84</v>
          </cell>
          <cell r="AH98">
            <v>1931.3</v>
          </cell>
          <cell r="AI98">
            <v>13348.65</v>
          </cell>
          <cell r="AJ98">
            <v>19086.75</v>
          </cell>
          <cell r="AK98">
            <v>4935.7</v>
          </cell>
          <cell r="AL98">
            <v>24893.41</v>
          </cell>
          <cell r="AM98">
            <v>9337.7199999999993</v>
          </cell>
          <cell r="AN98">
            <v>0</v>
          </cell>
          <cell r="AO98">
            <v>7971.04</v>
          </cell>
          <cell r="AP98">
            <v>3667</v>
          </cell>
          <cell r="AQ98">
            <v>1469.52</v>
          </cell>
          <cell r="AR98">
            <v>49065.89</v>
          </cell>
          <cell r="AS98">
            <v>0</v>
          </cell>
          <cell r="AT98">
            <v>10431.09</v>
          </cell>
          <cell r="AU98">
            <v>19279.57</v>
          </cell>
          <cell r="AV98">
            <v>0</v>
          </cell>
          <cell r="AW98">
            <v>7396.08</v>
          </cell>
          <cell r="AX98">
            <v>0</v>
          </cell>
          <cell r="AY98">
            <v>0</v>
          </cell>
          <cell r="AZ98">
            <v>-3521.04</v>
          </cell>
          <cell r="BA98">
            <v>6867.21</v>
          </cell>
          <cell r="BC98">
            <v>840925.09</v>
          </cell>
          <cell r="BE98">
            <v>6385</v>
          </cell>
          <cell r="BF98">
            <v>0</v>
          </cell>
          <cell r="BG98">
            <v>6323.5</v>
          </cell>
          <cell r="BH98">
            <v>0</v>
          </cell>
          <cell r="BI98">
            <v>6323.5</v>
          </cell>
          <cell r="BJ98">
            <v>0</v>
          </cell>
          <cell r="BK98">
            <v>0</v>
          </cell>
          <cell r="BL98">
            <v>0</v>
          </cell>
          <cell r="BM98">
            <v>4778.9400000000005</v>
          </cell>
          <cell r="BN98">
            <v>0</v>
          </cell>
          <cell r="BO98">
            <v>4778.9400000000005</v>
          </cell>
          <cell r="BP98">
            <v>11102.44</v>
          </cell>
          <cell r="BR98">
            <v>3346.17</v>
          </cell>
          <cell r="BT98">
            <v>3346.17</v>
          </cell>
          <cell r="BU98">
            <v>-4937.3599999999997</v>
          </cell>
          <cell r="BV98">
            <v>28239.58</v>
          </cell>
          <cell r="BX98">
            <v>836207.65</v>
          </cell>
          <cell r="BY98">
            <v>847310.09</v>
          </cell>
          <cell r="BZ98">
            <v>840925.09</v>
          </cell>
          <cell r="CB98">
            <v>6385</v>
          </cell>
          <cell r="CF98">
            <v>66122.069999999949</v>
          </cell>
          <cell r="CG98">
            <v>50605.419999999925</v>
          </cell>
          <cell r="CH98">
            <v>5038.51</v>
          </cell>
          <cell r="CI98">
            <v>321.07000000000153</v>
          </cell>
          <cell r="CJ98">
            <v>66118.623742116848</v>
          </cell>
          <cell r="CK98">
            <v>820691</v>
          </cell>
          <cell r="CL98">
            <v>0</v>
          </cell>
          <cell r="CM98">
            <v>0</v>
          </cell>
          <cell r="CN98">
            <v>0</v>
          </cell>
          <cell r="CP98">
            <v>821336</v>
          </cell>
          <cell r="CQ98">
            <v>641.78</v>
          </cell>
          <cell r="CS98">
            <v>0</v>
          </cell>
          <cell r="CT98">
            <v>6430</v>
          </cell>
          <cell r="CU98">
            <v>46571.67</v>
          </cell>
          <cell r="DA98">
            <v>7177</v>
          </cell>
          <cell r="DB98">
            <v>821336</v>
          </cell>
          <cell r="DC98">
            <v>0</v>
          </cell>
          <cell r="DD98">
            <v>7166.66</v>
          </cell>
          <cell r="DE98">
            <v>0</v>
          </cell>
          <cell r="DF98">
            <v>29367</v>
          </cell>
          <cell r="DG98">
            <v>47111.45</v>
          </cell>
          <cell r="DH98">
            <v>641.78</v>
          </cell>
          <cell r="DI98">
            <v>2100</v>
          </cell>
          <cell r="DJ98">
            <v>27437.48</v>
          </cell>
          <cell r="DK98">
            <v>26492.93</v>
          </cell>
          <cell r="DL98">
            <v>944.55</v>
          </cell>
          <cell r="DM98">
            <v>16689.099999999999</v>
          </cell>
          <cell r="DN98">
            <v>1370</v>
          </cell>
          <cell r="DO98">
            <v>810</v>
          </cell>
          <cell r="DP98">
            <v>4937.3599999999997</v>
          </cell>
          <cell r="DQ98">
            <v>5642.12</v>
          </cell>
          <cell r="DR98">
            <v>0</v>
          </cell>
          <cell r="DS98">
            <v>0</v>
          </cell>
          <cell r="DT98">
            <v>0</v>
          </cell>
          <cell r="DU98">
            <v>0</v>
          </cell>
          <cell r="DV98">
            <v>0</v>
          </cell>
          <cell r="DW98">
            <v>0</v>
          </cell>
          <cell r="DX98">
            <v>6430</v>
          </cell>
          <cell r="DY98">
            <v>46571.67</v>
          </cell>
          <cell r="DZ98">
            <v>461</v>
          </cell>
          <cell r="EA98" t="str">
            <v>EE461</v>
          </cell>
          <cell r="EC98">
            <v>9352921</v>
          </cell>
          <cell r="ED98">
            <v>935</v>
          </cell>
          <cell r="EE98">
            <v>2921</v>
          </cell>
          <cell r="EF98" t="str">
            <v>EE461</v>
          </cell>
          <cell r="EG98" t="str">
            <v>Ickworth Park Primary School</v>
          </cell>
          <cell r="EH98" t="str">
            <v>Not under a federation</v>
          </cell>
          <cell r="EI98" t="str">
            <v/>
          </cell>
          <cell r="EJ98" t="str">
            <v>Not applicable</v>
          </cell>
          <cell r="EK98" t="str">
            <v>Local authority maintained schools</v>
          </cell>
          <cell r="EL98" t="str">
            <v>Mrs Denise Burrell</v>
          </cell>
          <cell r="EM98" t="str">
            <v>admin@ickworthpark.suffolk.sch.uk</v>
          </cell>
          <cell r="EN98" t="str">
            <v>01284735337</v>
          </cell>
          <cell r="EO98">
            <v>20212022</v>
          </cell>
          <cell r="EP98" t="str">
            <v>LEAS</v>
          </cell>
          <cell r="EQ98" t="str">
            <v>Y</v>
          </cell>
          <cell r="EX98" t="str">
            <v>189</v>
          </cell>
          <cell r="EY98">
            <v>66122.069999999949</v>
          </cell>
          <cell r="FA98">
            <v>5038.51</v>
          </cell>
          <cell r="FB98">
            <v>821336</v>
          </cell>
          <cell r="FC98">
            <v>0</v>
          </cell>
          <cell r="FD98">
            <v>7166.66</v>
          </cell>
          <cell r="FE98">
            <v>0</v>
          </cell>
          <cell r="FF98">
            <v>29367</v>
          </cell>
          <cell r="FG98">
            <v>641.78</v>
          </cell>
          <cell r="FH98">
            <v>2100</v>
          </cell>
          <cell r="FI98">
            <v>860611.44000000006</v>
          </cell>
          <cell r="FJ98">
            <v>944.55</v>
          </cell>
          <cell r="FK98">
            <v>26492.93</v>
          </cell>
          <cell r="FL98">
            <v>16689.099999999999</v>
          </cell>
          <cell r="FM98">
            <v>1370</v>
          </cell>
          <cell r="FN98">
            <v>810</v>
          </cell>
          <cell r="FO98">
            <v>4937.3599999999997</v>
          </cell>
          <cell r="FP98">
            <v>5642.12</v>
          </cell>
          <cell r="FQ98">
            <v>0</v>
          </cell>
          <cell r="FR98">
            <v>0</v>
          </cell>
          <cell r="FS98">
            <v>0</v>
          </cell>
          <cell r="FT98">
            <v>0</v>
          </cell>
          <cell r="FU98">
            <v>0</v>
          </cell>
          <cell r="FV98">
            <v>0</v>
          </cell>
          <cell r="FW98">
            <v>6430</v>
          </cell>
          <cell r="FX98">
            <v>46571.67</v>
          </cell>
          <cell r="FY98">
            <v>109887.73000000001</v>
          </cell>
          <cell r="FZ98">
            <v>470484.57</v>
          </cell>
          <cell r="GA98">
            <v>1830.72</v>
          </cell>
          <cell r="GB98">
            <v>190558.14</v>
          </cell>
          <cell r="GC98">
            <v>33300.449999999997</v>
          </cell>
          <cell r="GD98">
            <v>50055.98</v>
          </cell>
          <cell r="GE98">
            <v>0</v>
          </cell>
          <cell r="GF98">
            <v>41586.14</v>
          </cell>
          <cell r="GG98">
            <v>4561.0600000000004</v>
          </cell>
          <cell r="GH98">
            <v>2774</v>
          </cell>
          <cell r="GI98">
            <v>5263.8</v>
          </cell>
          <cell r="GJ98">
            <v>0</v>
          </cell>
          <cell r="GK98">
            <v>4731.1899999999996</v>
          </cell>
          <cell r="GL98">
            <v>2495.04</v>
          </cell>
          <cell r="GM98">
            <v>2214.84</v>
          </cell>
          <cell r="GN98">
            <v>1931.3</v>
          </cell>
          <cell r="GO98">
            <v>13348.65</v>
          </cell>
          <cell r="GP98">
            <v>19086.75</v>
          </cell>
          <cell r="GQ98">
            <v>4935.7</v>
          </cell>
          <cell r="GR98">
            <v>28239.58</v>
          </cell>
          <cell r="GS98">
            <v>9337.7199999999993</v>
          </cell>
          <cell r="GT98">
            <v>0</v>
          </cell>
          <cell r="GU98">
            <v>7971.04</v>
          </cell>
          <cell r="GV98">
            <v>3667</v>
          </cell>
          <cell r="GW98">
            <v>1469.52</v>
          </cell>
          <cell r="GX98">
            <v>49065.89</v>
          </cell>
          <cell r="GY98">
            <v>0</v>
          </cell>
          <cell r="GZ98">
            <v>10431.09</v>
          </cell>
          <cell r="HA98">
            <v>19279.57</v>
          </cell>
          <cell r="HB98">
            <v>0</v>
          </cell>
          <cell r="HC98">
            <v>0</v>
          </cell>
          <cell r="HD98">
            <v>7396.08</v>
          </cell>
          <cell r="HE98">
            <v>0</v>
          </cell>
          <cell r="HF98">
            <v>0</v>
          </cell>
          <cell r="HG98">
            <v>986015.81999999983</v>
          </cell>
          <cell r="HI98">
            <v>-15516.64999999979</v>
          </cell>
          <cell r="HM98">
            <v>66122.069999999949</v>
          </cell>
          <cell r="HN98">
            <v>50605.419999999925</v>
          </cell>
          <cell r="HO98">
            <v>2.3283064365386963E-10</v>
          </cell>
          <cell r="HP98" t="str">
            <v>SURPLUS</v>
          </cell>
          <cell r="HQ98">
            <v>6385</v>
          </cell>
          <cell r="HR98">
            <v>0</v>
          </cell>
          <cell r="HV98">
            <v>6323.5</v>
          </cell>
          <cell r="HW98">
            <v>0</v>
          </cell>
          <cell r="HX98">
            <v>4778.9400000000005</v>
          </cell>
          <cell r="HY98">
            <v>25000</v>
          </cell>
          <cell r="HZ98">
            <v>25605.419999999925</v>
          </cell>
          <cell r="IA98">
            <v>321.07000000000153</v>
          </cell>
        </row>
        <row r="99">
          <cell r="B99" t="str">
            <v>EE466</v>
          </cell>
          <cell r="C99">
            <v>-12959.46</v>
          </cell>
          <cell r="D99">
            <v>0</v>
          </cell>
          <cell r="E99">
            <v>-49333.33</v>
          </cell>
          <cell r="F99">
            <v>0</v>
          </cell>
          <cell r="G99">
            <v>-86330.5</v>
          </cell>
          <cell r="H99">
            <v>-47240.17</v>
          </cell>
          <cell r="I99">
            <v>-550</v>
          </cell>
          <cell r="J99">
            <v>-13891.32</v>
          </cell>
          <cell r="K99">
            <v>-16839.439999999999</v>
          </cell>
          <cell r="L99">
            <v>-7214.95</v>
          </cell>
          <cell r="M99">
            <v>-3142.32</v>
          </cell>
          <cell r="N99">
            <v>-16713.830000000002</v>
          </cell>
          <cell r="O99">
            <v>0</v>
          </cell>
          <cell r="P99">
            <v>0</v>
          </cell>
          <cell r="Q99">
            <v>0</v>
          </cell>
          <cell r="R99">
            <v>0</v>
          </cell>
          <cell r="S99">
            <v>0</v>
          </cell>
          <cell r="T99">
            <v>698025.88</v>
          </cell>
          <cell r="U99">
            <v>5798.97</v>
          </cell>
          <cell r="V99">
            <v>266511.81</v>
          </cell>
          <cell r="W99">
            <v>23169.51</v>
          </cell>
          <cell r="X99">
            <v>79622.55</v>
          </cell>
          <cell r="Y99">
            <v>0</v>
          </cell>
          <cell r="Z99">
            <v>44033.51</v>
          </cell>
          <cell r="AA99">
            <v>6656.68</v>
          </cell>
          <cell r="AB99">
            <v>4529.6000000000004</v>
          </cell>
          <cell r="AC99">
            <v>9193</v>
          </cell>
          <cell r="AD99">
            <v>0</v>
          </cell>
          <cell r="AE99">
            <v>12475.34</v>
          </cell>
          <cell r="AF99">
            <v>2891.64</v>
          </cell>
          <cell r="AG99">
            <v>17845.62</v>
          </cell>
          <cell r="AH99">
            <v>2632.28</v>
          </cell>
          <cell r="AI99">
            <v>18896.62</v>
          </cell>
          <cell r="AJ99">
            <v>21457</v>
          </cell>
          <cell r="AK99">
            <v>7233.12</v>
          </cell>
          <cell r="AL99">
            <v>67142.59</v>
          </cell>
          <cell r="AM99">
            <v>1698.19</v>
          </cell>
          <cell r="AN99">
            <v>0</v>
          </cell>
          <cell r="AO99">
            <v>10302.01</v>
          </cell>
          <cell r="AP99">
            <v>5817</v>
          </cell>
          <cell r="AQ99">
            <v>798.77</v>
          </cell>
          <cell r="AR99">
            <v>61544.51</v>
          </cell>
          <cell r="AS99">
            <v>17948</v>
          </cell>
          <cell r="AT99">
            <v>-620.62</v>
          </cell>
          <cell r="AU99">
            <v>17868.18</v>
          </cell>
          <cell r="AV99">
            <v>0</v>
          </cell>
          <cell r="AW99">
            <v>4703.7299999999996</v>
          </cell>
          <cell r="AX99">
            <v>0</v>
          </cell>
          <cell r="AY99">
            <v>0</v>
          </cell>
          <cell r="AZ99">
            <v>-32322.400000000001</v>
          </cell>
          <cell r="BA99">
            <v>17799.490000000002</v>
          </cell>
          <cell r="BC99">
            <v>1137197.57</v>
          </cell>
          <cell r="BE99">
            <v>7206.25</v>
          </cell>
          <cell r="BF99">
            <v>0</v>
          </cell>
          <cell r="BG99">
            <v>1679.17</v>
          </cell>
          <cell r="BH99">
            <v>0</v>
          </cell>
          <cell r="BI99">
            <v>1679.17</v>
          </cell>
          <cell r="BJ99">
            <v>0</v>
          </cell>
          <cell r="BK99">
            <v>0</v>
          </cell>
          <cell r="BL99">
            <v>0</v>
          </cell>
          <cell r="BM99">
            <v>3287.39</v>
          </cell>
          <cell r="BN99">
            <v>0</v>
          </cell>
          <cell r="BO99">
            <v>3287.39</v>
          </cell>
          <cell r="BP99">
            <v>4966.5599999999995</v>
          </cell>
          <cell r="BR99">
            <v>-14522.91</v>
          </cell>
          <cell r="BS99">
            <v>-14522.91</v>
          </cell>
          <cell r="BU99">
            <v>-31236.74</v>
          </cell>
          <cell r="BV99">
            <v>67142.59</v>
          </cell>
          <cell r="BX99">
            <v>1139437.2600000005</v>
          </cell>
          <cell r="BY99">
            <v>1144403.8200000005</v>
          </cell>
          <cell r="BZ99">
            <v>1137197.57</v>
          </cell>
          <cell r="CB99">
            <v>7206.2500000004657</v>
          </cell>
          <cell r="CF99">
            <v>156071.99</v>
          </cell>
          <cell r="CG99">
            <v>180284.72999999998</v>
          </cell>
          <cell r="CH99">
            <v>4944.3999999999996</v>
          </cell>
          <cell r="CI99">
            <v>7184.09</v>
          </cell>
          <cell r="CJ99">
            <v>156067.99708691775</v>
          </cell>
          <cell r="CK99">
            <v>1163650</v>
          </cell>
          <cell r="CL99">
            <v>0</v>
          </cell>
          <cell r="CM99">
            <v>0</v>
          </cell>
          <cell r="CN99">
            <v>0</v>
          </cell>
          <cell r="CP99">
            <v>1167449.46</v>
          </cell>
          <cell r="CQ99">
            <v>1560</v>
          </cell>
          <cell r="CS99">
            <v>0</v>
          </cell>
          <cell r="CT99">
            <v>9160</v>
          </cell>
          <cell r="CU99">
            <v>45680.17</v>
          </cell>
          <cell r="DA99">
            <v>12959.46</v>
          </cell>
          <cell r="DB99">
            <v>1167449.46</v>
          </cell>
          <cell r="DC99">
            <v>0</v>
          </cell>
          <cell r="DD99">
            <v>49333.33</v>
          </cell>
          <cell r="DE99">
            <v>0</v>
          </cell>
          <cell r="DF99">
            <v>86330.5</v>
          </cell>
          <cell r="DG99">
            <v>47240.17</v>
          </cell>
          <cell r="DH99">
            <v>1560</v>
          </cell>
          <cell r="DI99">
            <v>550</v>
          </cell>
          <cell r="DJ99">
            <v>13891.32</v>
          </cell>
          <cell r="DK99">
            <v>12651.32</v>
          </cell>
          <cell r="DL99">
            <v>1240</v>
          </cell>
          <cell r="DM99">
            <v>16839.439999999999</v>
          </cell>
          <cell r="DN99">
            <v>7214.95</v>
          </cell>
          <cell r="DO99">
            <v>3142.32</v>
          </cell>
          <cell r="DP99">
            <v>31236.74</v>
          </cell>
          <cell r="DQ99">
            <v>0</v>
          </cell>
          <cell r="DR99">
            <v>0</v>
          </cell>
          <cell r="DS99">
            <v>0</v>
          </cell>
          <cell r="DT99">
            <v>0</v>
          </cell>
          <cell r="DU99">
            <v>0</v>
          </cell>
          <cell r="DV99">
            <v>0</v>
          </cell>
          <cell r="DW99">
            <v>0</v>
          </cell>
          <cell r="DX99">
            <v>9160</v>
          </cell>
          <cell r="DY99">
            <v>45680.17</v>
          </cell>
          <cell r="DZ99">
            <v>466</v>
          </cell>
          <cell r="EA99" t="str">
            <v>EE466</v>
          </cell>
          <cell r="EC99">
            <v>9352013</v>
          </cell>
          <cell r="ED99">
            <v>935</v>
          </cell>
          <cell r="EE99">
            <v>2013</v>
          </cell>
          <cell r="EF99" t="str">
            <v>EE466</v>
          </cell>
          <cell r="EG99" t="str">
            <v>Lakenheath Community Primary School</v>
          </cell>
          <cell r="EH99" t="str">
            <v>Not under a federation</v>
          </cell>
          <cell r="EI99" t="str">
            <v/>
          </cell>
          <cell r="EJ99" t="str">
            <v>Not applicable</v>
          </cell>
          <cell r="EK99" t="str">
            <v>Local authority maintained schools</v>
          </cell>
          <cell r="EL99" t="str">
            <v>Mr Michael Tingey</v>
          </cell>
          <cell r="EM99" t="str">
            <v>admin@lakenheath.suffolk.sch.uk</v>
          </cell>
          <cell r="EN99" t="str">
            <v>01842860256</v>
          </cell>
          <cell r="EO99">
            <v>20212022</v>
          </cell>
          <cell r="EP99" t="str">
            <v>LEAS</v>
          </cell>
          <cell r="EQ99" t="str">
            <v>Y</v>
          </cell>
          <cell r="EX99" t="str">
            <v>278</v>
          </cell>
          <cell r="EY99">
            <v>156071.99</v>
          </cell>
          <cell r="FA99">
            <v>4944.3999999999996</v>
          </cell>
          <cell r="FB99">
            <v>1167449.46</v>
          </cell>
          <cell r="FC99">
            <v>0</v>
          </cell>
          <cell r="FD99">
            <v>49333.33</v>
          </cell>
          <cell r="FE99">
            <v>0</v>
          </cell>
          <cell r="FF99">
            <v>86330.5</v>
          </cell>
          <cell r="FG99">
            <v>1560</v>
          </cell>
          <cell r="FH99">
            <v>550</v>
          </cell>
          <cell r="FI99">
            <v>1305223.29</v>
          </cell>
          <cell r="FJ99">
            <v>1240</v>
          </cell>
          <cell r="FK99">
            <v>12651.32</v>
          </cell>
          <cell r="FL99">
            <v>16839.439999999999</v>
          </cell>
          <cell r="FM99">
            <v>7214.95</v>
          </cell>
          <cell r="FN99">
            <v>3142.32</v>
          </cell>
          <cell r="FO99">
            <v>31236.74</v>
          </cell>
          <cell r="FP99">
            <v>0</v>
          </cell>
          <cell r="FQ99">
            <v>0</v>
          </cell>
          <cell r="FR99">
            <v>0</v>
          </cell>
          <cell r="FS99">
            <v>0</v>
          </cell>
          <cell r="FT99">
            <v>0</v>
          </cell>
          <cell r="FU99">
            <v>0</v>
          </cell>
          <cell r="FV99">
            <v>0</v>
          </cell>
          <cell r="FW99">
            <v>9160</v>
          </cell>
          <cell r="FX99">
            <v>45680.17</v>
          </cell>
          <cell r="FY99">
            <v>127164.94</v>
          </cell>
          <cell r="FZ99">
            <v>698025.88</v>
          </cell>
          <cell r="GA99">
            <v>5798.97</v>
          </cell>
          <cell r="GB99">
            <v>266511.81</v>
          </cell>
          <cell r="GC99">
            <v>23169.51</v>
          </cell>
          <cell r="GD99">
            <v>79622.55</v>
          </cell>
          <cell r="GE99">
            <v>0</v>
          </cell>
          <cell r="GF99">
            <v>44033.51</v>
          </cell>
          <cell r="GG99">
            <v>6656.68</v>
          </cell>
          <cell r="GH99">
            <v>4529.6000000000004</v>
          </cell>
          <cell r="GI99">
            <v>9193</v>
          </cell>
          <cell r="GJ99">
            <v>0</v>
          </cell>
          <cell r="GK99">
            <v>12475.34</v>
          </cell>
          <cell r="GL99">
            <v>2891.64</v>
          </cell>
          <cell r="GM99">
            <v>17845.62</v>
          </cell>
          <cell r="GN99">
            <v>2632.28</v>
          </cell>
          <cell r="GO99">
            <v>18896.62</v>
          </cell>
          <cell r="GP99">
            <v>21457</v>
          </cell>
          <cell r="GQ99">
            <v>7233.12</v>
          </cell>
          <cell r="GR99">
            <v>67142.59</v>
          </cell>
          <cell r="GS99">
            <v>1698.19</v>
          </cell>
          <cell r="GT99">
            <v>0</v>
          </cell>
          <cell r="GU99">
            <v>10302.01</v>
          </cell>
          <cell r="GV99">
            <v>5817</v>
          </cell>
          <cell r="GW99">
            <v>798.77</v>
          </cell>
          <cell r="GX99">
            <v>61544.51</v>
          </cell>
          <cell r="GY99">
            <v>17948</v>
          </cell>
          <cell r="GZ99">
            <v>0</v>
          </cell>
          <cell r="HA99">
            <v>17247.560000000001</v>
          </cell>
          <cell r="HB99">
            <v>0</v>
          </cell>
          <cell r="HC99">
            <v>0</v>
          </cell>
          <cell r="HD99">
            <v>4703.7299999999996</v>
          </cell>
          <cell r="HE99">
            <v>0</v>
          </cell>
          <cell r="HF99">
            <v>0</v>
          </cell>
          <cell r="HG99">
            <v>1408175.4900000005</v>
          </cell>
          <cell r="HI99">
            <v>24212.739999999525</v>
          </cell>
          <cell r="HM99">
            <v>156071.99</v>
          </cell>
          <cell r="HN99">
            <v>180284.72999999998</v>
          </cell>
          <cell r="HO99">
            <v>-4.6566128730773926E-10</v>
          </cell>
          <cell r="HP99" t="str">
            <v>SURPLUS</v>
          </cell>
          <cell r="HQ99">
            <v>7206.25</v>
          </cell>
          <cell r="HR99">
            <v>0</v>
          </cell>
          <cell r="HV99">
            <v>1679.17</v>
          </cell>
          <cell r="HW99">
            <v>0</v>
          </cell>
          <cell r="HX99">
            <v>3287.39</v>
          </cell>
          <cell r="HY99">
            <v>76813</v>
          </cell>
          <cell r="HZ99">
            <v>103471.72999999998</v>
          </cell>
          <cell r="IA99">
            <v>7184.09</v>
          </cell>
        </row>
        <row r="100">
          <cell r="B100" t="str">
            <v>EE467</v>
          </cell>
          <cell r="C100">
            <v>-6779.38</v>
          </cell>
          <cell r="D100">
            <v>0</v>
          </cell>
          <cell r="E100">
            <v>-12200</v>
          </cell>
          <cell r="F100">
            <v>0</v>
          </cell>
          <cell r="G100">
            <v>-34185</v>
          </cell>
          <cell r="H100">
            <v>-26012.65</v>
          </cell>
          <cell r="I100">
            <v>-5200</v>
          </cell>
          <cell r="J100">
            <v>-5210.91</v>
          </cell>
          <cell r="K100">
            <v>-4830.26</v>
          </cell>
          <cell r="L100">
            <v>0</v>
          </cell>
          <cell r="M100">
            <v>-522</v>
          </cell>
          <cell r="N100">
            <v>-23709.89</v>
          </cell>
          <cell r="O100">
            <v>-994.6</v>
          </cell>
          <cell r="P100">
            <v>0</v>
          </cell>
          <cell r="Q100">
            <v>0</v>
          </cell>
          <cell r="R100">
            <v>0</v>
          </cell>
          <cell r="S100">
            <v>0</v>
          </cell>
          <cell r="T100">
            <v>321865.96000000002</v>
          </cell>
          <cell r="U100">
            <v>791.84</v>
          </cell>
          <cell r="V100">
            <v>125927.83</v>
          </cell>
          <cell r="W100">
            <v>16158.15</v>
          </cell>
          <cell r="X100">
            <v>34115.93</v>
          </cell>
          <cell r="Y100">
            <v>0</v>
          </cell>
          <cell r="Z100">
            <v>10817.79</v>
          </cell>
          <cell r="AA100">
            <v>2666.52</v>
          </cell>
          <cell r="AB100">
            <v>5102.12</v>
          </cell>
          <cell r="AC100">
            <v>5808.75</v>
          </cell>
          <cell r="AD100">
            <v>0</v>
          </cell>
          <cell r="AE100">
            <v>5674.58</v>
          </cell>
          <cell r="AF100">
            <v>268.25</v>
          </cell>
          <cell r="AG100">
            <v>976.04</v>
          </cell>
          <cell r="AH100">
            <v>2487.7800000000002</v>
          </cell>
          <cell r="AI100">
            <v>7832.21</v>
          </cell>
          <cell r="AJ100">
            <v>11851.25</v>
          </cell>
          <cell r="AK100">
            <v>1541.89</v>
          </cell>
          <cell r="AL100">
            <v>39427.4</v>
          </cell>
          <cell r="AM100">
            <v>10592.22</v>
          </cell>
          <cell r="AN100">
            <v>49</v>
          </cell>
          <cell r="AO100">
            <v>7682.12</v>
          </cell>
          <cell r="AP100">
            <v>2147</v>
          </cell>
          <cell r="AQ100">
            <v>0</v>
          </cell>
          <cell r="AR100">
            <v>28219.93</v>
          </cell>
          <cell r="AS100">
            <v>0</v>
          </cell>
          <cell r="AT100">
            <v>6105.65</v>
          </cell>
          <cell r="AU100">
            <v>16034.28</v>
          </cell>
          <cell r="AV100">
            <v>0</v>
          </cell>
          <cell r="AW100">
            <v>7672.04</v>
          </cell>
          <cell r="AX100">
            <v>0</v>
          </cell>
          <cell r="AY100">
            <v>0</v>
          </cell>
          <cell r="AZ100">
            <v>-3228.5</v>
          </cell>
          <cell r="BA100">
            <v>3390.43</v>
          </cell>
          <cell r="BC100">
            <v>551702.8899999999</v>
          </cell>
          <cell r="BE100">
            <v>5237.5</v>
          </cell>
          <cell r="BF100">
            <v>0</v>
          </cell>
          <cell r="BG100">
            <v>0</v>
          </cell>
          <cell r="BH100">
            <v>0</v>
          </cell>
          <cell r="BI100">
            <v>0</v>
          </cell>
          <cell r="BJ100">
            <v>2007.68</v>
          </cell>
          <cell r="BK100">
            <v>0</v>
          </cell>
          <cell r="BL100">
            <v>2007.68</v>
          </cell>
          <cell r="BM100">
            <v>2598.94</v>
          </cell>
          <cell r="BN100">
            <v>0</v>
          </cell>
          <cell r="BO100">
            <v>2598.94</v>
          </cell>
          <cell r="BP100">
            <v>4606.62</v>
          </cell>
          <cell r="BR100">
            <v>161.92999999999984</v>
          </cell>
          <cell r="BT100">
            <v>161.92999999999984</v>
          </cell>
          <cell r="BU100">
            <v>-23709.89</v>
          </cell>
          <cell r="BV100">
            <v>39589.33</v>
          </cell>
          <cell r="BX100">
            <v>552333.77000000014</v>
          </cell>
          <cell r="BY100">
            <v>556940.39000000013</v>
          </cell>
          <cell r="BZ100">
            <v>551702.8899999999</v>
          </cell>
          <cell r="CB100">
            <v>5237.5000000002328</v>
          </cell>
          <cell r="CF100">
            <v>147956.81000000023</v>
          </cell>
          <cell r="CG100">
            <v>159330.04000000039</v>
          </cell>
          <cell r="CH100">
            <v>12772.35</v>
          </cell>
          <cell r="CI100">
            <v>13403.23</v>
          </cell>
          <cell r="CJ100">
            <v>147961.50588831882</v>
          </cell>
          <cell r="CK100">
            <v>563707</v>
          </cell>
          <cell r="CL100">
            <v>0</v>
          </cell>
          <cell r="CM100">
            <v>0</v>
          </cell>
          <cell r="CN100">
            <v>0</v>
          </cell>
          <cell r="CP100">
            <v>566206.38</v>
          </cell>
          <cell r="CQ100">
            <v>1040.82</v>
          </cell>
          <cell r="CS100">
            <v>0</v>
          </cell>
          <cell r="CT100">
            <v>3860</v>
          </cell>
          <cell r="CU100">
            <v>25391.83</v>
          </cell>
          <cell r="DA100">
            <v>6779.38</v>
          </cell>
          <cell r="DB100">
            <v>566206.38</v>
          </cell>
          <cell r="DC100">
            <v>0</v>
          </cell>
          <cell r="DD100">
            <v>12200</v>
          </cell>
          <cell r="DE100">
            <v>0</v>
          </cell>
          <cell r="DF100">
            <v>34185</v>
          </cell>
          <cell r="DG100">
            <v>26012.65</v>
          </cell>
          <cell r="DH100">
            <v>1040.82</v>
          </cell>
          <cell r="DI100">
            <v>5200</v>
          </cell>
          <cell r="DJ100">
            <v>5210.91</v>
          </cell>
          <cell r="DK100">
            <v>5210.91</v>
          </cell>
          <cell r="DL100">
            <v>0</v>
          </cell>
          <cell r="DM100">
            <v>4830.26</v>
          </cell>
          <cell r="DN100">
            <v>0</v>
          </cell>
          <cell r="DO100">
            <v>522</v>
          </cell>
          <cell r="DP100">
            <v>23709.89</v>
          </cell>
          <cell r="DQ100">
            <v>994.6</v>
          </cell>
          <cell r="DR100">
            <v>0</v>
          </cell>
          <cell r="DS100">
            <v>0</v>
          </cell>
          <cell r="DT100">
            <v>0</v>
          </cell>
          <cell r="DU100">
            <v>0</v>
          </cell>
          <cell r="DV100">
            <v>0</v>
          </cell>
          <cell r="DW100">
            <v>0</v>
          </cell>
          <cell r="DX100">
            <v>3860</v>
          </cell>
          <cell r="DY100">
            <v>25391.83</v>
          </cell>
          <cell r="DZ100">
            <v>467</v>
          </cell>
          <cell r="EA100" t="str">
            <v>EE467</v>
          </cell>
          <cell r="EC100">
            <v>9352015</v>
          </cell>
          <cell r="ED100">
            <v>935</v>
          </cell>
          <cell r="EE100">
            <v>2015</v>
          </cell>
          <cell r="EF100" t="str">
            <v>EE467</v>
          </cell>
          <cell r="EG100" t="str">
            <v>Lavenham Community Primary School</v>
          </cell>
          <cell r="EH100" t="str">
            <v>Not under a federation</v>
          </cell>
          <cell r="EI100" t="str">
            <v/>
          </cell>
          <cell r="EJ100" t="str">
            <v>Not applicable</v>
          </cell>
          <cell r="EK100" t="str">
            <v>Local authority maintained schools</v>
          </cell>
          <cell r="EL100" t="str">
            <v>Mr Rory Michael</v>
          </cell>
          <cell r="EM100" t="str">
            <v>admin@lavenham.suffolk.sch.uk</v>
          </cell>
          <cell r="EN100" t="str">
            <v>01787247350</v>
          </cell>
          <cell r="EO100">
            <v>20212022</v>
          </cell>
          <cell r="EP100" t="str">
            <v>LEAS</v>
          </cell>
          <cell r="EQ100" t="str">
            <v>Y</v>
          </cell>
          <cell r="EX100" t="str">
            <v>113</v>
          </cell>
          <cell r="EY100">
            <v>147956.81000000023</v>
          </cell>
          <cell r="FA100">
            <v>12772.35</v>
          </cell>
          <cell r="FB100">
            <v>566206.38</v>
          </cell>
          <cell r="FC100">
            <v>0</v>
          </cell>
          <cell r="FD100">
            <v>12200</v>
          </cell>
          <cell r="FE100">
            <v>0</v>
          </cell>
          <cell r="FF100">
            <v>34185</v>
          </cell>
          <cell r="FG100">
            <v>1040.82</v>
          </cell>
          <cell r="FH100">
            <v>5200</v>
          </cell>
          <cell r="FI100">
            <v>618832.19999999995</v>
          </cell>
          <cell r="FJ100">
            <v>0</v>
          </cell>
          <cell r="FK100">
            <v>5210.91</v>
          </cell>
          <cell r="FL100">
            <v>4830.26</v>
          </cell>
          <cell r="FM100">
            <v>0</v>
          </cell>
          <cell r="FN100">
            <v>522</v>
          </cell>
          <cell r="FO100">
            <v>23709.89</v>
          </cell>
          <cell r="FP100">
            <v>994.6</v>
          </cell>
          <cell r="FQ100">
            <v>0</v>
          </cell>
          <cell r="FR100">
            <v>0</v>
          </cell>
          <cell r="FS100">
            <v>0</v>
          </cell>
          <cell r="FT100">
            <v>0</v>
          </cell>
          <cell r="FU100">
            <v>0</v>
          </cell>
          <cell r="FV100">
            <v>0</v>
          </cell>
          <cell r="FW100">
            <v>3860</v>
          </cell>
          <cell r="FX100">
            <v>25391.83</v>
          </cell>
          <cell r="FY100">
            <v>64519.49</v>
          </cell>
          <cell r="FZ100">
            <v>321865.96000000002</v>
          </cell>
          <cell r="GA100">
            <v>791.84</v>
          </cell>
          <cell r="GB100">
            <v>125927.83</v>
          </cell>
          <cell r="GC100">
            <v>16158.15</v>
          </cell>
          <cell r="GD100">
            <v>34115.93</v>
          </cell>
          <cell r="GE100">
            <v>0</v>
          </cell>
          <cell r="GF100">
            <v>10817.79</v>
          </cell>
          <cell r="GG100">
            <v>2666.52</v>
          </cell>
          <cell r="GH100">
            <v>5102.12</v>
          </cell>
          <cell r="GI100">
            <v>5808.75</v>
          </cell>
          <cell r="GJ100">
            <v>0</v>
          </cell>
          <cell r="GK100">
            <v>5674.58</v>
          </cell>
          <cell r="GL100">
            <v>268.25</v>
          </cell>
          <cell r="GM100">
            <v>976.04</v>
          </cell>
          <cell r="GN100">
            <v>2487.7800000000002</v>
          </cell>
          <cell r="GO100">
            <v>7832.21</v>
          </cell>
          <cell r="GP100">
            <v>11851.25</v>
          </cell>
          <cell r="GQ100">
            <v>1541.89</v>
          </cell>
          <cell r="GR100">
            <v>39589.33</v>
          </cell>
          <cell r="GS100">
            <v>10641.22</v>
          </cell>
          <cell r="GT100">
            <v>0</v>
          </cell>
          <cell r="GU100">
            <v>7682.12</v>
          </cell>
          <cell r="GV100">
            <v>2147</v>
          </cell>
          <cell r="GW100">
            <v>0</v>
          </cell>
          <cell r="GX100">
            <v>28219.93</v>
          </cell>
          <cell r="GY100">
            <v>0</v>
          </cell>
          <cell r="GZ100">
            <v>6105.65</v>
          </cell>
          <cell r="HA100">
            <v>16034.28</v>
          </cell>
          <cell r="HB100">
            <v>0</v>
          </cell>
          <cell r="HC100">
            <v>0</v>
          </cell>
          <cell r="HD100">
            <v>7672.04</v>
          </cell>
          <cell r="HE100">
            <v>0</v>
          </cell>
          <cell r="HF100">
            <v>0</v>
          </cell>
          <cell r="HG100">
            <v>671978.4600000002</v>
          </cell>
          <cell r="HI100">
            <v>11373.229999999749</v>
          </cell>
          <cell r="HM100">
            <v>147956.81000000023</v>
          </cell>
          <cell r="HN100">
            <v>159330.04000000039</v>
          </cell>
          <cell r="HO100">
            <v>-4.0745362639427185E-10</v>
          </cell>
          <cell r="HP100" t="str">
            <v>SURPLUS</v>
          </cell>
          <cell r="HQ100">
            <v>5237.5</v>
          </cell>
          <cell r="HR100">
            <v>0</v>
          </cell>
          <cell r="HV100">
            <v>0</v>
          </cell>
          <cell r="HW100">
            <v>2007.68</v>
          </cell>
          <cell r="HX100">
            <v>2598.94</v>
          </cell>
          <cell r="HY100">
            <v>40422</v>
          </cell>
          <cell r="HZ100">
            <v>118908.04000000039</v>
          </cell>
          <cell r="IA100">
            <v>13403.23</v>
          </cell>
        </row>
        <row r="101">
          <cell r="B101" t="str">
            <v>EE468</v>
          </cell>
          <cell r="C101">
            <v>-7686.88</v>
          </cell>
          <cell r="D101">
            <v>0</v>
          </cell>
          <cell r="E101">
            <v>-3600</v>
          </cell>
          <cell r="F101">
            <v>0</v>
          </cell>
          <cell r="G101">
            <v>-22155</v>
          </cell>
          <cell r="H101">
            <v>-65880.17</v>
          </cell>
          <cell r="I101">
            <v>0</v>
          </cell>
          <cell r="J101">
            <v>-40604.239999999998</v>
          </cell>
          <cell r="K101">
            <v>-20352.29</v>
          </cell>
          <cell r="L101">
            <v>0</v>
          </cell>
          <cell r="M101">
            <v>0</v>
          </cell>
          <cell r="N101">
            <v>-3283.94</v>
          </cell>
          <cell r="O101">
            <v>-2828.49</v>
          </cell>
          <cell r="P101">
            <v>0</v>
          </cell>
          <cell r="Q101">
            <v>0</v>
          </cell>
          <cell r="R101">
            <v>0</v>
          </cell>
          <cell r="S101">
            <v>0</v>
          </cell>
          <cell r="T101">
            <v>460441.1</v>
          </cell>
          <cell r="U101">
            <v>4262.47</v>
          </cell>
          <cell r="V101">
            <v>154760.07</v>
          </cell>
          <cell r="W101">
            <v>0</v>
          </cell>
          <cell r="X101">
            <v>45007.85</v>
          </cell>
          <cell r="Y101">
            <v>0</v>
          </cell>
          <cell r="Z101">
            <v>0</v>
          </cell>
          <cell r="AA101">
            <v>3941.05</v>
          </cell>
          <cell r="AB101">
            <v>4554.7299999999996</v>
          </cell>
          <cell r="AC101">
            <v>2392.5</v>
          </cell>
          <cell r="AD101">
            <v>827.25</v>
          </cell>
          <cell r="AE101">
            <v>14197.55</v>
          </cell>
          <cell r="AF101">
            <v>2400</v>
          </cell>
          <cell r="AG101">
            <v>18621.96</v>
          </cell>
          <cell r="AH101">
            <v>2178.08</v>
          </cell>
          <cell r="AI101">
            <v>17541.68</v>
          </cell>
          <cell r="AJ101">
            <v>15469</v>
          </cell>
          <cell r="AK101">
            <v>3289.22</v>
          </cell>
          <cell r="AL101">
            <v>23066.2</v>
          </cell>
          <cell r="AM101">
            <v>9786.75</v>
          </cell>
          <cell r="AN101">
            <v>0</v>
          </cell>
          <cell r="AO101">
            <v>7869.84</v>
          </cell>
          <cell r="AP101">
            <v>3306</v>
          </cell>
          <cell r="AQ101">
            <v>11336.07</v>
          </cell>
          <cell r="AR101">
            <v>49199.59</v>
          </cell>
          <cell r="AS101">
            <v>0</v>
          </cell>
          <cell r="AT101">
            <v>20036.990000000002</v>
          </cell>
          <cell r="AU101">
            <v>16088.71</v>
          </cell>
          <cell r="AV101">
            <v>0</v>
          </cell>
          <cell r="AW101">
            <v>4175.5</v>
          </cell>
          <cell r="AX101">
            <v>0</v>
          </cell>
          <cell r="AY101">
            <v>0</v>
          </cell>
          <cell r="AZ101">
            <v>-4133.42</v>
          </cell>
          <cell r="BA101">
            <v>3696.41</v>
          </cell>
          <cell r="BC101">
            <v>728350.8899999999</v>
          </cell>
          <cell r="BE101">
            <v>5946.25</v>
          </cell>
          <cell r="BF101">
            <v>0</v>
          </cell>
          <cell r="BG101">
            <v>0</v>
          </cell>
          <cell r="BH101">
            <v>0</v>
          </cell>
          <cell r="BI101">
            <v>0</v>
          </cell>
          <cell r="BJ101">
            <v>0</v>
          </cell>
          <cell r="BK101">
            <v>0</v>
          </cell>
          <cell r="BL101">
            <v>0</v>
          </cell>
          <cell r="BM101">
            <v>6375</v>
          </cell>
          <cell r="BN101">
            <v>0</v>
          </cell>
          <cell r="BO101">
            <v>6375</v>
          </cell>
          <cell r="BP101">
            <v>6375</v>
          </cell>
          <cell r="BR101">
            <v>-437.01000000000022</v>
          </cell>
          <cell r="BS101">
            <v>-437.01000000000022</v>
          </cell>
          <cell r="BU101">
            <v>-3720.9500000000003</v>
          </cell>
          <cell r="BV101">
            <v>23066.2</v>
          </cell>
          <cell r="BX101">
            <v>727922.1399999999</v>
          </cell>
          <cell r="BY101">
            <v>734297.1399999999</v>
          </cell>
          <cell r="BZ101">
            <v>728350.8899999999</v>
          </cell>
          <cell r="CB101">
            <v>5946.25</v>
          </cell>
          <cell r="CF101">
            <v>192015.96999999974</v>
          </cell>
          <cell r="CG101">
            <v>185644.82999999984</v>
          </cell>
          <cell r="CH101">
            <v>2500.4299999999998</v>
          </cell>
          <cell r="CI101">
            <v>2071.6799999999998</v>
          </cell>
          <cell r="CJ101">
            <v>192020.80347168131</v>
          </cell>
          <cell r="CK101">
            <v>721551</v>
          </cell>
          <cell r="CL101">
            <v>0</v>
          </cell>
          <cell r="CM101">
            <v>0</v>
          </cell>
          <cell r="CN101">
            <v>0</v>
          </cell>
          <cell r="CP101">
            <v>723577.88</v>
          </cell>
          <cell r="CQ101">
            <v>25584</v>
          </cell>
          <cell r="CS101">
            <v>0</v>
          </cell>
          <cell r="CT101">
            <v>5660</v>
          </cell>
          <cell r="CU101">
            <v>40296.17</v>
          </cell>
          <cell r="DA101">
            <v>7686.88</v>
          </cell>
          <cell r="DB101">
            <v>723577.88</v>
          </cell>
          <cell r="DC101">
            <v>0</v>
          </cell>
          <cell r="DD101">
            <v>3600</v>
          </cell>
          <cell r="DE101">
            <v>0</v>
          </cell>
          <cell r="DF101">
            <v>22155</v>
          </cell>
          <cell r="DG101">
            <v>65880.17</v>
          </cell>
          <cell r="DH101">
            <v>25584</v>
          </cell>
          <cell r="DI101">
            <v>0</v>
          </cell>
          <cell r="DJ101">
            <v>40604.239999999998</v>
          </cell>
          <cell r="DK101">
            <v>40604.239999999998</v>
          </cell>
          <cell r="DL101">
            <v>0</v>
          </cell>
          <cell r="DM101">
            <v>20352.29</v>
          </cell>
          <cell r="DN101">
            <v>0</v>
          </cell>
          <cell r="DO101">
            <v>0</v>
          </cell>
          <cell r="DP101">
            <v>3720.95</v>
          </cell>
          <cell r="DQ101">
            <v>2828.49</v>
          </cell>
          <cell r="DR101">
            <v>0</v>
          </cell>
          <cell r="DS101">
            <v>0</v>
          </cell>
          <cell r="DT101">
            <v>0</v>
          </cell>
          <cell r="DU101">
            <v>0</v>
          </cell>
          <cell r="DV101">
            <v>0</v>
          </cell>
          <cell r="DW101">
            <v>0</v>
          </cell>
          <cell r="DX101">
            <v>5660</v>
          </cell>
          <cell r="DY101">
            <v>40296.17</v>
          </cell>
          <cell r="DZ101">
            <v>468</v>
          </cell>
          <cell r="EA101" t="str">
            <v>EE468</v>
          </cell>
          <cell r="EC101">
            <v>9353043</v>
          </cell>
          <cell r="ED101">
            <v>935</v>
          </cell>
          <cell r="EE101">
            <v>3043</v>
          </cell>
          <cell r="EF101" t="str">
            <v>EE468</v>
          </cell>
          <cell r="EG101" t="str">
            <v>All Saints' Church of England Voluntary Controlled Primary School, Lawshall</v>
          </cell>
          <cell r="EH101" t="str">
            <v>Not under a federation</v>
          </cell>
          <cell r="EI101" t="str">
            <v/>
          </cell>
          <cell r="EJ101" t="str">
            <v>Diocese of St Edmundsbury and Ipswich</v>
          </cell>
          <cell r="EK101" t="str">
            <v>Local authority maintained schools</v>
          </cell>
          <cell r="EL101" t="str">
            <v>Ms Clare Pamela Lamb</v>
          </cell>
          <cell r="EM101" t="str">
            <v>lawshallschool@hotmail.com</v>
          </cell>
          <cell r="EN101" t="str">
            <v>01284828223</v>
          </cell>
          <cell r="EO101">
            <v>20212022</v>
          </cell>
          <cell r="EP101" t="str">
            <v>LEAS</v>
          </cell>
          <cell r="EQ101" t="str">
            <v>Y</v>
          </cell>
          <cell r="EX101" t="str">
            <v>171</v>
          </cell>
          <cell r="EY101">
            <v>192015.96999999974</v>
          </cell>
          <cell r="FA101">
            <v>2500.4299999999998</v>
          </cell>
          <cell r="FB101">
            <v>723577.88</v>
          </cell>
          <cell r="FC101">
            <v>0</v>
          </cell>
          <cell r="FD101">
            <v>3600</v>
          </cell>
          <cell r="FE101">
            <v>0</v>
          </cell>
          <cell r="FF101">
            <v>22155</v>
          </cell>
          <cell r="FG101">
            <v>25584</v>
          </cell>
          <cell r="FH101">
            <v>0</v>
          </cell>
          <cell r="FI101">
            <v>774916.88</v>
          </cell>
          <cell r="FJ101">
            <v>0</v>
          </cell>
          <cell r="FK101">
            <v>40604.239999999998</v>
          </cell>
          <cell r="FL101">
            <v>20352.29</v>
          </cell>
          <cell r="FM101">
            <v>0</v>
          </cell>
          <cell r="FN101">
            <v>0</v>
          </cell>
          <cell r="FO101">
            <v>3720.95</v>
          </cell>
          <cell r="FP101">
            <v>2828.49</v>
          </cell>
          <cell r="FQ101">
            <v>0</v>
          </cell>
          <cell r="FR101">
            <v>0</v>
          </cell>
          <cell r="FS101">
            <v>0</v>
          </cell>
          <cell r="FT101">
            <v>0</v>
          </cell>
          <cell r="FU101">
            <v>0</v>
          </cell>
          <cell r="FV101">
            <v>0</v>
          </cell>
          <cell r="FW101">
            <v>5660</v>
          </cell>
          <cell r="FX101">
            <v>40296.17</v>
          </cell>
          <cell r="FY101">
            <v>113462.14</v>
          </cell>
          <cell r="FZ101">
            <v>460441.1</v>
          </cell>
          <cell r="GA101">
            <v>4262.47</v>
          </cell>
          <cell r="GB101">
            <v>154760.07</v>
          </cell>
          <cell r="GC101">
            <v>0</v>
          </cell>
          <cell r="GD101">
            <v>45007.85</v>
          </cell>
          <cell r="GE101">
            <v>0</v>
          </cell>
          <cell r="GF101">
            <v>0</v>
          </cell>
          <cell r="GG101">
            <v>3941.05</v>
          </cell>
          <cell r="GH101">
            <v>4554.7299999999996</v>
          </cell>
          <cell r="GI101">
            <v>2392.5</v>
          </cell>
          <cell r="GJ101">
            <v>827.25</v>
          </cell>
          <cell r="GK101">
            <v>14197.55</v>
          </cell>
          <cell r="GL101">
            <v>2400</v>
          </cell>
          <cell r="GM101">
            <v>18621.96</v>
          </cell>
          <cell r="GN101">
            <v>2178.08</v>
          </cell>
          <cell r="GO101">
            <v>17541.68</v>
          </cell>
          <cell r="GP101">
            <v>15469</v>
          </cell>
          <cell r="GQ101">
            <v>3289.22</v>
          </cell>
          <cell r="GR101">
            <v>23066.2</v>
          </cell>
          <cell r="GS101">
            <v>9786.75</v>
          </cell>
          <cell r="GT101">
            <v>0</v>
          </cell>
          <cell r="GU101">
            <v>7869.84</v>
          </cell>
          <cell r="GV101">
            <v>3306</v>
          </cell>
          <cell r="GW101">
            <v>11336.07</v>
          </cell>
          <cell r="GX101">
            <v>49199.59</v>
          </cell>
          <cell r="GY101">
            <v>0</v>
          </cell>
          <cell r="GZ101">
            <v>20036.990000000002</v>
          </cell>
          <cell r="HA101">
            <v>16088.71</v>
          </cell>
          <cell r="HB101">
            <v>0</v>
          </cell>
          <cell r="HC101">
            <v>0</v>
          </cell>
          <cell r="HD101">
            <v>4175.5</v>
          </cell>
          <cell r="HE101">
            <v>0</v>
          </cell>
          <cell r="HF101">
            <v>0</v>
          </cell>
          <cell r="HG101">
            <v>894750.15999999968</v>
          </cell>
          <cell r="HI101">
            <v>-6371.1399999996647</v>
          </cell>
          <cell r="HM101">
            <v>192015.96999999974</v>
          </cell>
          <cell r="HN101">
            <v>185644.82999999984</v>
          </cell>
          <cell r="HO101">
            <v>2.3283064365386963E-10</v>
          </cell>
          <cell r="HP101" t="str">
            <v>SURPLUS</v>
          </cell>
          <cell r="HQ101">
            <v>5946.25</v>
          </cell>
          <cell r="HR101">
            <v>0</v>
          </cell>
          <cell r="HV101">
            <v>0</v>
          </cell>
          <cell r="HW101">
            <v>0</v>
          </cell>
          <cell r="HX101">
            <v>6375</v>
          </cell>
          <cell r="HY101">
            <v>55611</v>
          </cell>
          <cell r="HZ101">
            <v>130033.82999999984</v>
          </cell>
          <cell r="IA101">
            <v>2071.6799999999998</v>
          </cell>
        </row>
        <row r="102">
          <cell r="B102" t="str">
            <v>EE478</v>
          </cell>
          <cell r="C102">
            <v>-7581.26</v>
          </cell>
          <cell r="D102">
            <v>0</v>
          </cell>
          <cell r="E102">
            <v>-19133.34</v>
          </cell>
          <cell r="F102">
            <v>0</v>
          </cell>
          <cell r="G102">
            <v>-40375</v>
          </cell>
          <cell r="H102">
            <v>-51119.76</v>
          </cell>
          <cell r="I102">
            <v>0</v>
          </cell>
          <cell r="J102">
            <v>-25797.200000000001</v>
          </cell>
          <cell r="K102">
            <v>-20493.91</v>
          </cell>
          <cell r="L102">
            <v>0</v>
          </cell>
          <cell r="M102">
            <v>-210</v>
          </cell>
          <cell r="N102">
            <v>-8440</v>
          </cell>
          <cell r="O102">
            <v>-779.5</v>
          </cell>
          <cell r="P102">
            <v>0</v>
          </cell>
          <cell r="Q102">
            <v>0</v>
          </cell>
          <cell r="R102">
            <v>0</v>
          </cell>
          <cell r="S102">
            <v>0</v>
          </cell>
          <cell r="T102">
            <v>484426.47</v>
          </cell>
          <cell r="U102">
            <v>1073.6400000000001</v>
          </cell>
          <cell r="V102">
            <v>174344.7</v>
          </cell>
          <cell r="W102">
            <v>2444.3200000000002</v>
          </cell>
          <cell r="X102">
            <v>46910.78</v>
          </cell>
          <cell r="Y102">
            <v>0</v>
          </cell>
          <cell r="Z102">
            <v>37608.06</v>
          </cell>
          <cell r="AA102">
            <v>4005.81</v>
          </cell>
          <cell r="AB102">
            <v>2451.5</v>
          </cell>
          <cell r="AC102">
            <v>2829</v>
          </cell>
          <cell r="AD102">
            <v>0</v>
          </cell>
          <cell r="AE102">
            <v>15697.2</v>
          </cell>
          <cell r="AF102">
            <v>3777</v>
          </cell>
          <cell r="AG102">
            <v>25396.69</v>
          </cell>
          <cell r="AH102">
            <v>3470.11</v>
          </cell>
          <cell r="AI102">
            <v>11903.53</v>
          </cell>
          <cell r="AJ102">
            <v>20459</v>
          </cell>
          <cell r="AK102">
            <v>10126.52</v>
          </cell>
          <cell r="AL102">
            <v>30855.82</v>
          </cell>
          <cell r="AM102">
            <v>6564.52</v>
          </cell>
          <cell r="AN102">
            <v>0</v>
          </cell>
          <cell r="AO102">
            <v>7890.5</v>
          </cell>
          <cell r="AP102">
            <v>3648</v>
          </cell>
          <cell r="AQ102">
            <v>2860.41</v>
          </cell>
          <cell r="AR102">
            <v>57997.73</v>
          </cell>
          <cell r="AS102">
            <v>0</v>
          </cell>
          <cell r="AT102">
            <v>38904.28</v>
          </cell>
          <cell r="AU102">
            <v>14065.01</v>
          </cell>
          <cell r="AV102">
            <v>0</v>
          </cell>
          <cell r="AW102">
            <v>41700.629999999997</v>
          </cell>
          <cell r="AX102">
            <v>0</v>
          </cell>
          <cell r="AY102">
            <v>0</v>
          </cell>
          <cell r="AZ102">
            <v>-1997.04</v>
          </cell>
          <cell r="BA102">
            <v>2254.2399999999998</v>
          </cell>
          <cell r="BC102">
            <v>883023.04999999981</v>
          </cell>
          <cell r="BE102">
            <v>6160</v>
          </cell>
          <cell r="BF102">
            <v>15548.75</v>
          </cell>
          <cell r="BG102">
            <v>16017.35</v>
          </cell>
          <cell r="BH102">
            <v>0</v>
          </cell>
          <cell r="BI102">
            <v>16017.35</v>
          </cell>
          <cell r="BJ102">
            <v>3379.67</v>
          </cell>
          <cell r="BK102">
            <v>0</v>
          </cell>
          <cell r="BL102">
            <v>3379.67</v>
          </cell>
          <cell r="BM102">
            <v>7596.32</v>
          </cell>
          <cell r="BN102">
            <v>0</v>
          </cell>
          <cell r="BO102">
            <v>7596.32</v>
          </cell>
          <cell r="BP102">
            <v>26993.34</v>
          </cell>
          <cell r="BR102">
            <v>257.19999999999982</v>
          </cell>
          <cell r="BT102">
            <v>257.19999999999982</v>
          </cell>
          <cell r="BU102">
            <v>-8440</v>
          </cell>
          <cell r="BV102">
            <v>31113.02</v>
          </cell>
          <cell r="BX102">
            <v>877738.46</v>
          </cell>
          <cell r="BY102">
            <v>904731.79999999993</v>
          </cell>
          <cell r="BZ102">
            <v>883023.04999999981</v>
          </cell>
          <cell r="CB102">
            <v>21708.750000000116</v>
          </cell>
          <cell r="CF102">
            <v>165743.25</v>
          </cell>
          <cell r="CG102">
            <v>105913.79000000027</v>
          </cell>
          <cell r="CH102">
            <v>13185.5</v>
          </cell>
          <cell r="CI102">
            <v>7900.91</v>
          </cell>
          <cell r="CJ102">
            <v>165746.51472503645</v>
          </cell>
          <cell r="CK102">
            <v>817909</v>
          </cell>
          <cell r="CL102">
            <v>0</v>
          </cell>
          <cell r="CM102">
            <v>0</v>
          </cell>
          <cell r="CN102">
            <v>0</v>
          </cell>
          <cell r="CP102">
            <v>819090.26</v>
          </cell>
          <cell r="CQ102">
            <v>80.430000000000007</v>
          </cell>
          <cell r="CS102">
            <v>0</v>
          </cell>
          <cell r="CT102">
            <v>6400</v>
          </cell>
          <cell r="CU102">
            <v>51039.33</v>
          </cell>
          <cell r="DA102">
            <v>7581.26</v>
          </cell>
          <cell r="DB102">
            <v>819090.26</v>
          </cell>
          <cell r="DC102">
            <v>0</v>
          </cell>
          <cell r="DD102">
            <v>19133.34</v>
          </cell>
          <cell r="DE102">
            <v>0</v>
          </cell>
          <cell r="DF102">
            <v>40375</v>
          </cell>
          <cell r="DG102">
            <v>51119.76</v>
          </cell>
          <cell r="DH102">
            <v>80.430000000000007</v>
          </cell>
          <cell r="DI102">
            <v>0</v>
          </cell>
          <cell r="DJ102">
            <v>25797.200000000001</v>
          </cell>
          <cell r="DK102">
            <v>25767.200000000001</v>
          </cell>
          <cell r="DL102">
            <v>30</v>
          </cell>
          <cell r="DM102">
            <v>20493.91</v>
          </cell>
          <cell r="DN102">
            <v>0</v>
          </cell>
          <cell r="DO102">
            <v>210</v>
          </cell>
          <cell r="DP102">
            <v>8440</v>
          </cell>
          <cell r="DQ102">
            <v>779.5</v>
          </cell>
          <cell r="DR102">
            <v>0</v>
          </cell>
          <cell r="DS102">
            <v>0</v>
          </cell>
          <cell r="DT102">
            <v>0</v>
          </cell>
          <cell r="DU102">
            <v>0</v>
          </cell>
          <cell r="DV102">
            <v>0</v>
          </cell>
          <cell r="DW102">
            <v>0</v>
          </cell>
          <cell r="DX102">
            <v>6400</v>
          </cell>
          <cell r="DY102">
            <v>51039.33</v>
          </cell>
          <cell r="DZ102">
            <v>478</v>
          </cell>
          <cell r="EA102" t="str">
            <v>EE478</v>
          </cell>
          <cell r="EC102">
            <v>9353048</v>
          </cell>
          <cell r="ED102">
            <v>935</v>
          </cell>
          <cell r="EE102">
            <v>3048</v>
          </cell>
          <cell r="EF102" t="str">
            <v>EE478</v>
          </cell>
          <cell r="EG102" t="str">
            <v>Moulton Church of England Voluntary Controlled Primary School</v>
          </cell>
          <cell r="EH102" t="str">
            <v>Not under a federation</v>
          </cell>
          <cell r="EI102" t="str">
            <v/>
          </cell>
          <cell r="EJ102" t="str">
            <v>Diocese of St Edmundsbury and Ipswich</v>
          </cell>
          <cell r="EK102" t="str">
            <v>Local authority maintained schools</v>
          </cell>
          <cell r="EL102" t="str">
            <v>Mrs Deborah Shipp</v>
          </cell>
          <cell r="EM102" t="str">
            <v>admin@moulton.suffolk.sch.uk</v>
          </cell>
          <cell r="EN102" t="str">
            <v>01638750236</v>
          </cell>
          <cell r="EO102">
            <v>20212022</v>
          </cell>
          <cell r="EP102" t="str">
            <v>LEAS</v>
          </cell>
          <cell r="EQ102" t="str">
            <v>Y</v>
          </cell>
          <cell r="EX102" t="str">
            <v>192</v>
          </cell>
          <cell r="EY102">
            <v>165743.25</v>
          </cell>
          <cell r="FA102">
            <v>13185.5</v>
          </cell>
          <cell r="FB102">
            <v>819090.26</v>
          </cell>
          <cell r="FC102">
            <v>0</v>
          </cell>
          <cell r="FD102">
            <v>19133.34</v>
          </cell>
          <cell r="FE102">
            <v>0</v>
          </cell>
          <cell r="FF102">
            <v>40375</v>
          </cell>
          <cell r="FG102">
            <v>80.430000000000007</v>
          </cell>
          <cell r="FH102">
            <v>0</v>
          </cell>
          <cell r="FI102">
            <v>878679.03</v>
          </cell>
          <cell r="FJ102">
            <v>30</v>
          </cell>
          <cell r="FK102">
            <v>25767.200000000001</v>
          </cell>
          <cell r="FL102">
            <v>20493.91</v>
          </cell>
          <cell r="FM102">
            <v>0</v>
          </cell>
          <cell r="FN102">
            <v>210</v>
          </cell>
          <cell r="FO102">
            <v>8440</v>
          </cell>
          <cell r="FP102">
            <v>779.5</v>
          </cell>
          <cell r="FQ102">
            <v>0</v>
          </cell>
          <cell r="FR102">
            <v>0</v>
          </cell>
          <cell r="FS102">
            <v>0</v>
          </cell>
          <cell r="FT102">
            <v>0</v>
          </cell>
          <cell r="FU102">
            <v>0</v>
          </cell>
          <cell r="FV102">
            <v>0</v>
          </cell>
          <cell r="FW102">
            <v>6400</v>
          </cell>
          <cell r="FX102">
            <v>51039.33</v>
          </cell>
          <cell r="FY102">
            <v>113159.94</v>
          </cell>
          <cell r="FZ102">
            <v>484426.47</v>
          </cell>
          <cell r="GA102">
            <v>1073.6400000000001</v>
          </cell>
          <cell r="GB102">
            <v>174344.7</v>
          </cell>
          <cell r="GC102">
            <v>2444.3200000000002</v>
          </cell>
          <cell r="GD102">
            <v>46910.78</v>
          </cell>
          <cell r="GE102">
            <v>0</v>
          </cell>
          <cell r="GF102">
            <v>37608.06</v>
          </cell>
          <cell r="GG102">
            <v>4005.81</v>
          </cell>
          <cell r="GH102">
            <v>2451.5</v>
          </cell>
          <cell r="GI102">
            <v>2829</v>
          </cell>
          <cell r="GJ102">
            <v>0</v>
          </cell>
          <cell r="GK102">
            <v>15697.2</v>
          </cell>
          <cell r="GL102">
            <v>3777</v>
          </cell>
          <cell r="GM102">
            <v>25396.69</v>
          </cell>
          <cell r="GN102">
            <v>3470.11</v>
          </cell>
          <cell r="GO102">
            <v>11903.53</v>
          </cell>
          <cell r="GP102">
            <v>20459</v>
          </cell>
          <cell r="GQ102">
            <v>10126.52</v>
          </cell>
          <cell r="GR102">
            <v>31113.02</v>
          </cell>
          <cell r="GS102">
            <v>6564.52</v>
          </cell>
          <cell r="GT102">
            <v>0</v>
          </cell>
          <cell r="GU102">
            <v>7890.5</v>
          </cell>
          <cell r="GV102">
            <v>3648</v>
          </cell>
          <cell r="GW102">
            <v>2860.41</v>
          </cell>
          <cell r="GX102">
            <v>57997.73</v>
          </cell>
          <cell r="GY102">
            <v>0</v>
          </cell>
          <cell r="GZ102">
            <v>38904.28</v>
          </cell>
          <cell r="HA102">
            <v>14065.01</v>
          </cell>
          <cell r="HB102">
            <v>0</v>
          </cell>
          <cell r="HC102">
            <v>0</v>
          </cell>
          <cell r="HD102">
            <v>41700.629999999997</v>
          </cell>
          <cell r="HE102">
            <v>0</v>
          </cell>
          <cell r="HF102">
            <v>0</v>
          </cell>
          <cell r="HG102">
            <v>1051668.43</v>
          </cell>
          <cell r="HI102">
            <v>-59829.459999999963</v>
          </cell>
          <cell r="HM102">
            <v>165743.25</v>
          </cell>
          <cell r="HN102">
            <v>105913.79000000027</v>
          </cell>
          <cell r="HO102">
            <v>-2.3283064365386963E-10</v>
          </cell>
          <cell r="HP102" t="str">
            <v>SURPLUS</v>
          </cell>
          <cell r="HQ102">
            <v>6160</v>
          </cell>
          <cell r="HR102">
            <v>15548.75</v>
          </cell>
          <cell r="HV102">
            <v>16017.35</v>
          </cell>
          <cell r="HW102">
            <v>3379.67</v>
          </cell>
          <cell r="HX102">
            <v>7596.32</v>
          </cell>
          <cell r="HZ102">
            <v>105913.79000000027</v>
          </cell>
          <cell r="IA102">
            <v>7900.91</v>
          </cell>
        </row>
        <row r="103">
          <cell r="B103" t="str">
            <v>EE479</v>
          </cell>
          <cell r="C103">
            <v>-8756.8799999999992</v>
          </cell>
          <cell r="D103">
            <v>0</v>
          </cell>
          <cell r="E103">
            <v>-16000.01</v>
          </cell>
          <cell r="F103">
            <v>0</v>
          </cell>
          <cell r="G103">
            <v>-18485</v>
          </cell>
          <cell r="H103">
            <v>-51279.33</v>
          </cell>
          <cell r="I103">
            <v>0</v>
          </cell>
          <cell r="J103">
            <v>-35831.699999999997</v>
          </cell>
          <cell r="K103">
            <v>-16822.71</v>
          </cell>
          <cell r="L103">
            <v>-33084</v>
          </cell>
          <cell r="M103">
            <v>-2609</v>
          </cell>
          <cell r="N103">
            <v>-10103.83</v>
          </cell>
          <cell r="O103">
            <v>-1586</v>
          </cell>
          <cell r="P103">
            <v>0</v>
          </cell>
          <cell r="Q103">
            <v>0</v>
          </cell>
          <cell r="R103">
            <v>0</v>
          </cell>
          <cell r="S103">
            <v>0</v>
          </cell>
          <cell r="T103">
            <v>572497.06000000006</v>
          </cell>
          <cell r="U103">
            <v>18465.78</v>
          </cell>
          <cell r="V103">
            <v>181129.37</v>
          </cell>
          <cell r="W103">
            <v>6625.67</v>
          </cell>
          <cell r="X103">
            <v>40284.35</v>
          </cell>
          <cell r="Y103">
            <v>0</v>
          </cell>
          <cell r="Z103">
            <v>18572.11</v>
          </cell>
          <cell r="AA103">
            <v>3972.5</v>
          </cell>
          <cell r="AB103">
            <v>3312.36</v>
          </cell>
          <cell r="AC103">
            <v>2952.65</v>
          </cell>
          <cell r="AD103">
            <v>0</v>
          </cell>
          <cell r="AE103">
            <v>4795.28</v>
          </cell>
          <cell r="AF103">
            <v>6320.25</v>
          </cell>
          <cell r="AG103">
            <v>10870.03</v>
          </cell>
          <cell r="AH103">
            <v>3370.19</v>
          </cell>
          <cell r="AI103">
            <v>8982.7999999999993</v>
          </cell>
          <cell r="AJ103">
            <v>19835.25</v>
          </cell>
          <cell r="AK103">
            <v>4540.72</v>
          </cell>
          <cell r="AL103">
            <v>40663.21</v>
          </cell>
          <cell r="AM103">
            <v>5944.01</v>
          </cell>
          <cell r="AN103">
            <v>0</v>
          </cell>
          <cell r="AO103">
            <v>3102.42</v>
          </cell>
          <cell r="AP103">
            <v>3857</v>
          </cell>
          <cell r="AQ103">
            <v>0</v>
          </cell>
          <cell r="AR103">
            <v>46452.31</v>
          </cell>
          <cell r="AS103">
            <v>0</v>
          </cell>
          <cell r="AT103">
            <v>5349.46</v>
          </cell>
          <cell r="AU103">
            <v>16346.16</v>
          </cell>
          <cell r="AV103">
            <v>0</v>
          </cell>
          <cell r="AW103">
            <v>16039.65</v>
          </cell>
          <cell r="AX103">
            <v>0</v>
          </cell>
          <cell r="AY103">
            <v>0</v>
          </cell>
          <cell r="AZ103">
            <v>-344.75</v>
          </cell>
          <cell r="BA103">
            <v>1035.52</v>
          </cell>
          <cell r="BC103">
            <v>849084.15000000014</v>
          </cell>
          <cell r="BE103">
            <v>6328.75</v>
          </cell>
          <cell r="BF103">
            <v>0</v>
          </cell>
          <cell r="BG103">
            <v>0</v>
          </cell>
          <cell r="BH103">
            <v>0</v>
          </cell>
          <cell r="BI103">
            <v>0</v>
          </cell>
          <cell r="BJ103">
            <v>0</v>
          </cell>
          <cell r="BK103">
            <v>0</v>
          </cell>
          <cell r="BL103">
            <v>0</v>
          </cell>
          <cell r="BM103">
            <v>5000</v>
          </cell>
          <cell r="BN103">
            <v>0</v>
          </cell>
          <cell r="BO103">
            <v>5000</v>
          </cell>
          <cell r="BP103">
            <v>5000</v>
          </cell>
          <cell r="BR103">
            <v>690.77</v>
          </cell>
          <cell r="BT103">
            <v>690.77</v>
          </cell>
          <cell r="BU103">
            <v>-10103.83</v>
          </cell>
          <cell r="BV103">
            <v>41353.979999999996</v>
          </cell>
          <cell r="BX103">
            <v>850412.90000000014</v>
          </cell>
          <cell r="BY103">
            <v>855412.90000000014</v>
          </cell>
          <cell r="BZ103">
            <v>849084.15000000014</v>
          </cell>
          <cell r="CB103">
            <v>6328.75</v>
          </cell>
          <cell r="CF103">
            <v>124801.97999999975</v>
          </cell>
          <cell r="CG103">
            <v>133209.07999999961</v>
          </cell>
          <cell r="CH103">
            <v>6471.6900000000005</v>
          </cell>
          <cell r="CI103">
            <v>7800.4400000000005</v>
          </cell>
          <cell r="CJ103">
            <v>124805.85679151025</v>
          </cell>
          <cell r="CK103">
            <v>858820</v>
          </cell>
          <cell r="CL103">
            <v>0</v>
          </cell>
          <cell r="CM103">
            <v>0</v>
          </cell>
          <cell r="CN103">
            <v>0</v>
          </cell>
          <cell r="CP103">
            <v>860846.88</v>
          </cell>
          <cell r="CQ103">
            <v>315</v>
          </cell>
          <cell r="CS103">
            <v>0</v>
          </cell>
          <cell r="CT103">
            <v>6730</v>
          </cell>
          <cell r="CU103">
            <v>50964.33</v>
          </cell>
          <cell r="DA103">
            <v>8756.8799999999992</v>
          </cell>
          <cell r="DB103">
            <v>860846.88</v>
          </cell>
          <cell r="DC103">
            <v>0</v>
          </cell>
          <cell r="DD103">
            <v>16000.01</v>
          </cell>
          <cell r="DE103">
            <v>0</v>
          </cell>
          <cell r="DF103">
            <v>18485</v>
          </cell>
          <cell r="DG103">
            <v>51279.33</v>
          </cell>
          <cell r="DH103">
            <v>315</v>
          </cell>
          <cell r="DI103">
            <v>0</v>
          </cell>
          <cell r="DJ103">
            <v>35831.699999999997</v>
          </cell>
          <cell r="DK103">
            <v>35801.699999999997</v>
          </cell>
          <cell r="DL103">
            <v>30</v>
          </cell>
          <cell r="DM103">
            <v>16822.71</v>
          </cell>
          <cell r="DN103">
            <v>33084</v>
          </cell>
          <cell r="DO103">
            <v>2609</v>
          </cell>
          <cell r="DP103">
            <v>10103.83</v>
          </cell>
          <cell r="DQ103">
            <v>1586</v>
          </cell>
          <cell r="DR103">
            <v>0</v>
          </cell>
          <cell r="DS103">
            <v>0</v>
          </cell>
          <cell r="DT103">
            <v>0</v>
          </cell>
          <cell r="DU103">
            <v>0</v>
          </cell>
          <cell r="DV103">
            <v>0</v>
          </cell>
          <cell r="DW103">
            <v>0</v>
          </cell>
          <cell r="DX103">
            <v>6730</v>
          </cell>
          <cell r="DY103">
            <v>50964.33</v>
          </cell>
          <cell r="DZ103">
            <v>479</v>
          </cell>
          <cell r="EA103" t="str">
            <v>EE479</v>
          </cell>
          <cell r="EC103">
            <v>9352020</v>
          </cell>
          <cell r="ED103">
            <v>935</v>
          </cell>
          <cell r="EE103">
            <v>2020</v>
          </cell>
          <cell r="EF103" t="str">
            <v>EE479</v>
          </cell>
          <cell r="EG103" t="str">
            <v>Nayland Primary School</v>
          </cell>
          <cell r="EH103" t="str">
            <v>Not under a federation</v>
          </cell>
          <cell r="EI103" t="str">
            <v/>
          </cell>
          <cell r="EJ103" t="str">
            <v>Not applicable</v>
          </cell>
          <cell r="EK103" t="str">
            <v>Local authority maintained schools</v>
          </cell>
          <cell r="EL103" t="str">
            <v>Miss Raegan N Delaney</v>
          </cell>
          <cell r="EM103" t="str">
            <v>ad.nayland.p@talk21.com</v>
          </cell>
          <cell r="EN103" t="str">
            <v>01206262348</v>
          </cell>
          <cell r="EO103">
            <v>20212022</v>
          </cell>
          <cell r="EP103" t="str">
            <v>LEAS</v>
          </cell>
          <cell r="EQ103" t="str">
            <v>Y</v>
          </cell>
          <cell r="EX103" t="str">
            <v>204</v>
          </cell>
          <cell r="EY103">
            <v>124801.97999999975</v>
          </cell>
          <cell r="FA103">
            <v>6471.6900000000005</v>
          </cell>
          <cell r="FB103">
            <v>860846.88</v>
          </cell>
          <cell r="FC103">
            <v>0</v>
          </cell>
          <cell r="FD103">
            <v>16000.01</v>
          </cell>
          <cell r="FE103">
            <v>0</v>
          </cell>
          <cell r="FF103">
            <v>18485</v>
          </cell>
          <cell r="FG103">
            <v>315</v>
          </cell>
          <cell r="FH103">
            <v>0</v>
          </cell>
          <cell r="FI103">
            <v>895646.89</v>
          </cell>
          <cell r="FJ103">
            <v>30</v>
          </cell>
          <cell r="FK103">
            <v>35801.699999999997</v>
          </cell>
          <cell r="FL103">
            <v>16822.71</v>
          </cell>
          <cell r="FM103">
            <v>33084</v>
          </cell>
          <cell r="FN103">
            <v>2609</v>
          </cell>
          <cell r="FO103">
            <v>10103.83</v>
          </cell>
          <cell r="FP103">
            <v>1586</v>
          </cell>
          <cell r="FQ103">
            <v>0</v>
          </cell>
          <cell r="FR103">
            <v>0</v>
          </cell>
          <cell r="FS103">
            <v>0</v>
          </cell>
          <cell r="FT103">
            <v>0</v>
          </cell>
          <cell r="FU103">
            <v>0</v>
          </cell>
          <cell r="FV103">
            <v>0</v>
          </cell>
          <cell r="FW103">
            <v>6730</v>
          </cell>
          <cell r="FX103">
            <v>50964.33</v>
          </cell>
          <cell r="FY103">
            <v>157731.57</v>
          </cell>
          <cell r="FZ103">
            <v>572497.06000000006</v>
          </cell>
          <cell r="GA103">
            <v>18465.78</v>
          </cell>
          <cell r="GB103">
            <v>181129.37</v>
          </cell>
          <cell r="GC103">
            <v>6625.67</v>
          </cell>
          <cell r="GD103">
            <v>40284.35</v>
          </cell>
          <cell r="GE103">
            <v>0</v>
          </cell>
          <cell r="GF103">
            <v>18572.11</v>
          </cell>
          <cell r="GG103">
            <v>3972.5</v>
          </cell>
          <cell r="GH103">
            <v>3312.36</v>
          </cell>
          <cell r="GI103">
            <v>2952.65</v>
          </cell>
          <cell r="GJ103">
            <v>0</v>
          </cell>
          <cell r="GK103">
            <v>4795.28</v>
          </cell>
          <cell r="GL103">
            <v>6320.25</v>
          </cell>
          <cell r="GM103">
            <v>10870.03</v>
          </cell>
          <cell r="GN103">
            <v>3370.19</v>
          </cell>
          <cell r="GO103">
            <v>8982.7999999999993</v>
          </cell>
          <cell r="GP103">
            <v>19835.25</v>
          </cell>
          <cell r="GQ103">
            <v>4540.72</v>
          </cell>
          <cell r="GR103">
            <v>41353.979999999996</v>
          </cell>
          <cell r="GS103">
            <v>5944.01</v>
          </cell>
          <cell r="GT103">
            <v>0</v>
          </cell>
          <cell r="GU103">
            <v>3102.42</v>
          </cell>
          <cell r="GV103">
            <v>3857</v>
          </cell>
          <cell r="GW103">
            <v>0</v>
          </cell>
          <cell r="GX103">
            <v>46452.31</v>
          </cell>
          <cell r="GY103">
            <v>0</v>
          </cell>
          <cell r="GZ103">
            <v>5349.46</v>
          </cell>
          <cell r="HA103">
            <v>16346.16</v>
          </cell>
          <cell r="HB103">
            <v>0</v>
          </cell>
          <cell r="HC103">
            <v>0</v>
          </cell>
          <cell r="HD103">
            <v>16039.65</v>
          </cell>
          <cell r="HE103">
            <v>0</v>
          </cell>
          <cell r="HF103">
            <v>0</v>
          </cell>
          <cell r="HG103">
            <v>1044971.3600000001</v>
          </cell>
          <cell r="HI103">
            <v>8407.0999999998603</v>
          </cell>
          <cell r="HM103">
            <v>124801.97999999975</v>
          </cell>
          <cell r="HN103">
            <v>133209.07999999961</v>
          </cell>
          <cell r="HO103">
            <v>0</v>
          </cell>
          <cell r="HP103" t="str">
            <v>SURPLUS</v>
          </cell>
          <cell r="HQ103">
            <v>6328.75</v>
          </cell>
          <cell r="HR103">
            <v>0</v>
          </cell>
          <cell r="HV103">
            <v>0</v>
          </cell>
          <cell r="HW103">
            <v>0</v>
          </cell>
          <cell r="HX103">
            <v>5000</v>
          </cell>
          <cell r="HZ103">
            <v>133209.07999999961</v>
          </cell>
          <cell r="IA103">
            <v>7800.4400000000005</v>
          </cell>
        </row>
        <row r="104">
          <cell r="B104" t="str">
            <v>EE482</v>
          </cell>
          <cell r="C104">
            <v>-8808.1200000000008</v>
          </cell>
          <cell r="D104">
            <v>0</v>
          </cell>
          <cell r="E104">
            <v>-244532.66</v>
          </cell>
          <cell r="F104">
            <v>0</v>
          </cell>
          <cell r="G104">
            <v>-45942.5</v>
          </cell>
          <cell r="H104">
            <v>-52921.33</v>
          </cell>
          <cell r="I104">
            <v>0</v>
          </cell>
          <cell r="J104">
            <v>-86860.72</v>
          </cell>
          <cell r="K104">
            <v>-23322.240000000002</v>
          </cell>
          <cell r="L104">
            <v>0</v>
          </cell>
          <cell r="M104">
            <v>-4175</v>
          </cell>
          <cell r="N104">
            <v>0</v>
          </cell>
          <cell r="O104">
            <v>-20602.43</v>
          </cell>
          <cell r="P104">
            <v>0</v>
          </cell>
          <cell r="Q104">
            <v>0</v>
          </cell>
          <cell r="R104">
            <v>0</v>
          </cell>
          <cell r="S104">
            <v>0</v>
          </cell>
          <cell r="T104">
            <v>570442.47</v>
          </cell>
          <cell r="U104">
            <v>0</v>
          </cell>
          <cell r="V104">
            <v>260501.8</v>
          </cell>
          <cell r="W104">
            <v>27351.75</v>
          </cell>
          <cell r="X104">
            <v>57664.21</v>
          </cell>
          <cell r="Y104">
            <v>0</v>
          </cell>
          <cell r="Z104">
            <v>61821.24</v>
          </cell>
          <cell r="AA104">
            <v>8546.98</v>
          </cell>
          <cell r="AB104">
            <v>4785.13</v>
          </cell>
          <cell r="AC104">
            <v>3121.5</v>
          </cell>
          <cell r="AD104">
            <v>0</v>
          </cell>
          <cell r="AE104">
            <v>12355.69</v>
          </cell>
          <cell r="AF104">
            <v>4612.18</v>
          </cell>
          <cell r="AG104">
            <v>0</v>
          </cell>
          <cell r="AH104">
            <v>2295.31</v>
          </cell>
          <cell r="AI104">
            <v>17590.810000000001</v>
          </cell>
          <cell r="AJ104">
            <v>21581.75</v>
          </cell>
          <cell r="AK104">
            <v>9190.5400000000009</v>
          </cell>
          <cell r="AL104">
            <v>52516.45</v>
          </cell>
          <cell r="AM104">
            <v>18517.650000000001</v>
          </cell>
          <cell r="AN104">
            <v>0</v>
          </cell>
          <cell r="AO104">
            <v>19542.34</v>
          </cell>
          <cell r="AP104">
            <v>3990</v>
          </cell>
          <cell r="AQ104">
            <v>17781.04</v>
          </cell>
          <cell r="AR104">
            <v>73275.73</v>
          </cell>
          <cell r="AS104">
            <v>0</v>
          </cell>
          <cell r="AT104">
            <v>3038.35</v>
          </cell>
          <cell r="AU104">
            <v>12818.75</v>
          </cell>
          <cell r="AV104">
            <v>0</v>
          </cell>
          <cell r="AW104">
            <v>73696.179999999993</v>
          </cell>
          <cell r="AX104">
            <v>0</v>
          </cell>
          <cell r="AY104">
            <v>0</v>
          </cell>
          <cell r="AZ104">
            <v>0</v>
          </cell>
          <cell r="BA104">
            <v>0</v>
          </cell>
          <cell r="BC104">
            <v>845806.62999999977</v>
          </cell>
          <cell r="BE104">
            <v>6340</v>
          </cell>
          <cell r="BF104">
            <v>0</v>
          </cell>
          <cell r="BG104">
            <v>713.78</v>
          </cell>
          <cell r="BH104">
            <v>0</v>
          </cell>
          <cell r="BI104">
            <v>713.78</v>
          </cell>
          <cell r="BJ104">
            <v>0</v>
          </cell>
          <cell r="BK104">
            <v>0</v>
          </cell>
          <cell r="BL104">
            <v>0</v>
          </cell>
          <cell r="BM104">
            <v>1560</v>
          </cell>
          <cell r="BN104">
            <v>0</v>
          </cell>
          <cell r="BO104">
            <v>1560</v>
          </cell>
          <cell r="BP104">
            <v>2273.7799999999997</v>
          </cell>
          <cell r="BR104">
            <v>0</v>
          </cell>
          <cell r="BS104">
            <v>0</v>
          </cell>
          <cell r="BT104">
            <v>0</v>
          </cell>
          <cell r="BU104">
            <v>0</v>
          </cell>
          <cell r="BV104">
            <v>52516.45</v>
          </cell>
          <cell r="BX104">
            <v>849872.84999999986</v>
          </cell>
          <cell r="BY104">
            <v>852146.62999999989</v>
          </cell>
          <cell r="BZ104">
            <v>845806.62999999977</v>
          </cell>
          <cell r="CB104">
            <v>6340.0000000001164</v>
          </cell>
          <cell r="CF104">
            <v>234828.7899999998</v>
          </cell>
          <cell r="CG104">
            <v>325836.94000000006</v>
          </cell>
          <cell r="CH104">
            <v>73115.75</v>
          </cell>
          <cell r="CI104">
            <v>77181.97</v>
          </cell>
          <cell r="CJ104">
            <v>234825.51775706594</v>
          </cell>
          <cell r="CK104">
            <v>940881</v>
          </cell>
          <cell r="CL104">
            <v>0</v>
          </cell>
          <cell r="CM104">
            <v>0</v>
          </cell>
          <cell r="CN104">
            <v>0</v>
          </cell>
          <cell r="CP104">
            <v>942889.12</v>
          </cell>
          <cell r="CQ104">
            <v>5210</v>
          </cell>
          <cell r="CS104">
            <v>0</v>
          </cell>
          <cell r="CT104">
            <v>6800</v>
          </cell>
          <cell r="CU104">
            <v>47711.33</v>
          </cell>
          <cell r="DA104">
            <v>8808.1200000000008</v>
          </cell>
          <cell r="DB104">
            <v>942889.12</v>
          </cell>
          <cell r="DC104">
            <v>0</v>
          </cell>
          <cell r="DD104">
            <v>244532.66</v>
          </cell>
          <cell r="DE104">
            <v>0</v>
          </cell>
          <cell r="DF104">
            <v>45942.5</v>
          </cell>
          <cell r="DG104">
            <v>52921.33</v>
          </cell>
          <cell r="DH104">
            <v>5210</v>
          </cell>
          <cell r="DI104">
            <v>0</v>
          </cell>
          <cell r="DJ104">
            <v>86860.72</v>
          </cell>
          <cell r="DK104">
            <v>85949.52</v>
          </cell>
          <cell r="DL104">
            <v>911.2</v>
          </cell>
          <cell r="DM104">
            <v>23322.240000000002</v>
          </cell>
          <cell r="DN104">
            <v>0</v>
          </cell>
          <cell r="DO104">
            <v>4175</v>
          </cell>
          <cell r="DP104">
            <v>0</v>
          </cell>
          <cell r="DQ104">
            <v>20602.43</v>
          </cell>
          <cell r="DR104">
            <v>0</v>
          </cell>
          <cell r="DS104">
            <v>0</v>
          </cell>
          <cell r="DT104">
            <v>0</v>
          </cell>
          <cell r="DU104">
            <v>0</v>
          </cell>
          <cell r="DV104">
            <v>0</v>
          </cell>
          <cell r="DW104">
            <v>0</v>
          </cell>
          <cell r="DX104">
            <v>6800</v>
          </cell>
          <cell r="DY104">
            <v>47711.33</v>
          </cell>
          <cell r="DZ104">
            <v>482</v>
          </cell>
          <cell r="EA104" t="str">
            <v>EE482</v>
          </cell>
          <cell r="EC104">
            <v>9352021</v>
          </cell>
          <cell r="ED104">
            <v>935</v>
          </cell>
          <cell r="EE104">
            <v>2021</v>
          </cell>
          <cell r="EF104" t="str">
            <v>EE482</v>
          </cell>
          <cell r="EG104" t="str">
            <v>Exning Primary School</v>
          </cell>
          <cell r="EH104" t="str">
            <v>Not under a federation</v>
          </cell>
          <cell r="EI104" t="str">
            <v/>
          </cell>
          <cell r="EJ104" t="str">
            <v>Not applicable</v>
          </cell>
          <cell r="EK104" t="str">
            <v>Local authority maintained schools</v>
          </cell>
          <cell r="EL104" t="str">
            <v>Mr James Clark</v>
          </cell>
          <cell r="EM104" t="str">
            <v>admin@exning.suffolk.sch.uk</v>
          </cell>
          <cell r="EN104" t="str">
            <v>01638600123</v>
          </cell>
          <cell r="EO104">
            <v>20212022</v>
          </cell>
          <cell r="EP104" t="str">
            <v>LEAS</v>
          </cell>
          <cell r="EQ104" t="str">
            <v>Y</v>
          </cell>
          <cell r="EX104" t="str">
            <v>204</v>
          </cell>
          <cell r="EY104">
            <v>234828.7899999998</v>
          </cell>
          <cell r="FA104">
            <v>73115.75</v>
          </cell>
          <cell r="FB104">
            <v>942889.12</v>
          </cell>
          <cell r="FC104">
            <v>0</v>
          </cell>
          <cell r="FD104">
            <v>244532.66</v>
          </cell>
          <cell r="FE104">
            <v>0</v>
          </cell>
          <cell r="FF104">
            <v>45942.5</v>
          </cell>
          <cell r="FG104">
            <v>5210</v>
          </cell>
          <cell r="FH104">
            <v>0</v>
          </cell>
          <cell r="FI104">
            <v>1238574.28</v>
          </cell>
          <cell r="FJ104">
            <v>911.2</v>
          </cell>
          <cell r="FK104">
            <v>85949.52</v>
          </cell>
          <cell r="FL104">
            <v>23322.240000000002</v>
          </cell>
          <cell r="FM104">
            <v>0</v>
          </cell>
          <cell r="FN104">
            <v>4175</v>
          </cell>
          <cell r="FO104">
            <v>0</v>
          </cell>
          <cell r="FP104">
            <v>20602.43</v>
          </cell>
          <cell r="FQ104">
            <v>0</v>
          </cell>
          <cell r="FR104">
            <v>0</v>
          </cell>
          <cell r="FS104">
            <v>0</v>
          </cell>
          <cell r="FT104">
            <v>0</v>
          </cell>
          <cell r="FU104">
            <v>0</v>
          </cell>
          <cell r="FV104">
            <v>0</v>
          </cell>
          <cell r="FW104">
            <v>6800</v>
          </cell>
          <cell r="FX104">
            <v>47711.33</v>
          </cell>
          <cell r="FY104">
            <v>189471.72000000003</v>
          </cell>
          <cell r="FZ104">
            <v>570442.47</v>
          </cell>
          <cell r="GA104">
            <v>0</v>
          </cell>
          <cell r="GB104">
            <v>260501.8</v>
          </cell>
          <cell r="GC104">
            <v>27351.75</v>
          </cell>
          <cell r="GD104">
            <v>57664.21</v>
          </cell>
          <cell r="GE104">
            <v>0</v>
          </cell>
          <cell r="GF104">
            <v>61821.24</v>
          </cell>
          <cell r="GG104">
            <v>8546.98</v>
          </cell>
          <cell r="GH104">
            <v>4785.13</v>
          </cell>
          <cell r="GI104">
            <v>3121.5</v>
          </cell>
          <cell r="GJ104">
            <v>0</v>
          </cell>
          <cell r="GK104">
            <v>12355.69</v>
          </cell>
          <cell r="GL104">
            <v>4612.18</v>
          </cell>
          <cell r="GM104">
            <v>0</v>
          </cell>
          <cell r="GN104">
            <v>2295.31</v>
          </cell>
          <cell r="GO104">
            <v>17590.810000000001</v>
          </cell>
          <cell r="GP104">
            <v>21581.75</v>
          </cell>
          <cell r="GQ104">
            <v>9190.5400000000009</v>
          </cell>
          <cell r="GR104">
            <v>52516.45</v>
          </cell>
          <cell r="GS104">
            <v>18517.650000000001</v>
          </cell>
          <cell r="GT104">
            <v>0</v>
          </cell>
          <cell r="GU104">
            <v>19542.34</v>
          </cell>
          <cell r="GV104">
            <v>3990</v>
          </cell>
          <cell r="GW104">
            <v>17781.04</v>
          </cell>
          <cell r="GX104">
            <v>73275.73</v>
          </cell>
          <cell r="GY104">
            <v>0</v>
          </cell>
          <cell r="GZ104">
            <v>3038.35</v>
          </cell>
          <cell r="HA104">
            <v>12818.75</v>
          </cell>
          <cell r="HB104">
            <v>0</v>
          </cell>
          <cell r="HC104">
            <v>0</v>
          </cell>
          <cell r="HD104">
            <v>73696.179999999993</v>
          </cell>
          <cell r="HE104">
            <v>0</v>
          </cell>
          <cell r="HF104">
            <v>0</v>
          </cell>
          <cell r="HG104">
            <v>1337037.8500000001</v>
          </cell>
          <cell r="HI104">
            <v>91008.149999999907</v>
          </cell>
          <cell r="HM104">
            <v>234828.7899999998</v>
          </cell>
          <cell r="HN104">
            <v>325836.94000000006</v>
          </cell>
          <cell r="HO104">
            <v>0</v>
          </cell>
          <cell r="HP104" t="str">
            <v>DEFICIT</v>
          </cell>
          <cell r="HQ104">
            <v>6340</v>
          </cell>
          <cell r="HR104">
            <v>0</v>
          </cell>
          <cell r="HV104">
            <v>713.78</v>
          </cell>
          <cell r="HW104">
            <v>0</v>
          </cell>
          <cell r="HX104">
            <v>1560</v>
          </cell>
          <cell r="HZ104">
            <v>325836.94000000006</v>
          </cell>
          <cell r="IA104">
            <v>77181.97</v>
          </cell>
        </row>
        <row r="105">
          <cell r="B105" t="str">
            <v>EE486</v>
          </cell>
          <cell r="C105">
            <v>-11001.88</v>
          </cell>
          <cell r="D105">
            <v>0</v>
          </cell>
          <cell r="E105">
            <v>-15366.67</v>
          </cell>
          <cell r="F105">
            <v>0</v>
          </cell>
          <cell r="G105">
            <v>-40985</v>
          </cell>
          <cell r="H105">
            <v>-47629.33</v>
          </cell>
          <cell r="I105">
            <v>0</v>
          </cell>
          <cell r="J105">
            <v>-1981.67</v>
          </cell>
          <cell r="K105">
            <v>-19539.810000000001</v>
          </cell>
          <cell r="L105">
            <v>-1800</v>
          </cell>
          <cell r="M105">
            <v>-4878.8</v>
          </cell>
          <cell r="N105">
            <v>-6982.69</v>
          </cell>
          <cell r="O105">
            <v>-6900</v>
          </cell>
          <cell r="P105">
            <v>0</v>
          </cell>
          <cell r="Q105">
            <v>0</v>
          </cell>
          <cell r="R105">
            <v>0</v>
          </cell>
          <cell r="S105">
            <v>0</v>
          </cell>
          <cell r="T105">
            <v>453248.01</v>
          </cell>
          <cell r="U105">
            <v>0</v>
          </cell>
          <cell r="V105">
            <v>144123.35999999999</v>
          </cell>
          <cell r="W105">
            <v>0</v>
          </cell>
          <cell r="X105">
            <v>41869.69</v>
          </cell>
          <cell r="Y105">
            <v>0</v>
          </cell>
          <cell r="Z105">
            <v>15612.54</v>
          </cell>
          <cell r="AA105">
            <v>4670.67</v>
          </cell>
          <cell r="AB105">
            <v>2557.21</v>
          </cell>
          <cell r="AC105">
            <v>8763.5</v>
          </cell>
          <cell r="AD105">
            <v>2825</v>
          </cell>
          <cell r="AE105">
            <v>15474.18</v>
          </cell>
          <cell r="AF105">
            <v>5770.04</v>
          </cell>
          <cell r="AG105">
            <v>27492</v>
          </cell>
          <cell r="AH105">
            <v>1954.7</v>
          </cell>
          <cell r="AI105">
            <v>7943.39</v>
          </cell>
          <cell r="AJ105">
            <v>20209.5</v>
          </cell>
          <cell r="AK105">
            <v>4842.82</v>
          </cell>
          <cell r="AL105">
            <v>30953.8</v>
          </cell>
          <cell r="AM105">
            <v>10414.14</v>
          </cell>
          <cell r="AN105">
            <v>0</v>
          </cell>
          <cell r="AO105">
            <v>13432.19</v>
          </cell>
          <cell r="AP105">
            <v>3762</v>
          </cell>
          <cell r="AQ105">
            <v>838.72</v>
          </cell>
          <cell r="AR105">
            <v>52913.93</v>
          </cell>
          <cell r="AS105">
            <v>27748</v>
          </cell>
          <cell r="AT105">
            <v>11940.81</v>
          </cell>
          <cell r="AU105">
            <v>26786.06</v>
          </cell>
          <cell r="AV105">
            <v>0</v>
          </cell>
          <cell r="AW105">
            <v>22076.19</v>
          </cell>
          <cell r="AX105">
            <v>0</v>
          </cell>
          <cell r="AY105">
            <v>0</v>
          </cell>
          <cell r="AZ105">
            <v>0</v>
          </cell>
          <cell r="BA105">
            <v>0</v>
          </cell>
          <cell r="BC105">
            <v>796373.10999999952</v>
          </cell>
          <cell r="BE105">
            <v>6238.75</v>
          </cell>
          <cell r="BF105">
            <v>0</v>
          </cell>
          <cell r="BG105">
            <v>0</v>
          </cell>
          <cell r="BH105">
            <v>0</v>
          </cell>
          <cell r="BI105">
            <v>0</v>
          </cell>
          <cell r="BJ105">
            <v>159.91999999999999</v>
          </cell>
          <cell r="BK105">
            <v>0</v>
          </cell>
          <cell r="BL105">
            <v>159.91999999999999</v>
          </cell>
          <cell r="BM105">
            <v>1295.3399999999999</v>
          </cell>
          <cell r="BN105">
            <v>0</v>
          </cell>
          <cell r="BO105">
            <v>1295.3399999999999</v>
          </cell>
          <cell r="BP105">
            <v>1455.26</v>
          </cell>
          <cell r="BR105">
            <v>0</v>
          </cell>
          <cell r="BS105">
            <v>0</v>
          </cell>
          <cell r="BT105">
            <v>0</v>
          </cell>
          <cell r="BU105">
            <v>-6982.69</v>
          </cell>
          <cell r="BV105">
            <v>30953.8</v>
          </cell>
          <cell r="BX105">
            <v>801156.60000000021</v>
          </cell>
          <cell r="BY105">
            <v>802611.86000000022</v>
          </cell>
          <cell r="BZ105">
            <v>796373.10999999952</v>
          </cell>
          <cell r="CB105">
            <v>6238.7500000006985</v>
          </cell>
          <cell r="CF105">
            <v>300093.35999999975</v>
          </cell>
          <cell r="CG105">
            <v>333211.76000000036</v>
          </cell>
          <cell r="CH105">
            <v>9946.369999999999</v>
          </cell>
          <cell r="CI105">
            <v>14729.859999999999</v>
          </cell>
          <cell r="CJ105">
            <v>300094.96729209495</v>
          </cell>
          <cell r="CK105">
            <v>834275</v>
          </cell>
          <cell r="CL105">
            <v>0</v>
          </cell>
          <cell r="CM105">
            <v>0</v>
          </cell>
          <cell r="CN105">
            <v>0</v>
          </cell>
          <cell r="CP105">
            <v>837246.88</v>
          </cell>
          <cell r="CQ105">
            <v>1500</v>
          </cell>
          <cell r="CS105">
            <v>0</v>
          </cell>
          <cell r="CT105">
            <v>6530</v>
          </cell>
          <cell r="CU105">
            <v>47629.33</v>
          </cell>
          <cell r="DA105">
            <v>11001.88</v>
          </cell>
          <cell r="DB105">
            <v>837246.88</v>
          </cell>
          <cell r="DC105">
            <v>0</v>
          </cell>
          <cell r="DD105">
            <v>15366.67</v>
          </cell>
          <cell r="DE105">
            <v>0</v>
          </cell>
          <cell r="DF105">
            <v>40985</v>
          </cell>
          <cell r="DG105">
            <v>47629.33</v>
          </cell>
          <cell r="DH105">
            <v>1500</v>
          </cell>
          <cell r="DI105">
            <v>0</v>
          </cell>
          <cell r="DJ105">
            <v>1981.67</v>
          </cell>
          <cell r="DK105">
            <v>1981.67</v>
          </cell>
          <cell r="DL105">
            <v>0</v>
          </cell>
          <cell r="DM105">
            <v>19539.810000000001</v>
          </cell>
          <cell r="DN105">
            <v>1800</v>
          </cell>
          <cell r="DO105">
            <v>4878.8</v>
          </cell>
          <cell r="DP105">
            <v>6982.69</v>
          </cell>
          <cell r="DQ105">
            <v>6900</v>
          </cell>
          <cell r="DR105">
            <v>0</v>
          </cell>
          <cell r="DS105">
            <v>0</v>
          </cell>
          <cell r="DT105">
            <v>0</v>
          </cell>
          <cell r="DU105">
            <v>0</v>
          </cell>
          <cell r="DV105">
            <v>0</v>
          </cell>
          <cell r="DW105">
            <v>0</v>
          </cell>
          <cell r="DX105">
            <v>6530</v>
          </cell>
          <cell r="DY105">
            <v>47629.33</v>
          </cell>
          <cell r="DZ105">
            <v>486</v>
          </cell>
          <cell r="EA105" t="str">
            <v>EE486</v>
          </cell>
          <cell r="EC105">
            <v>9352055</v>
          </cell>
          <cell r="ED105">
            <v>935</v>
          </cell>
          <cell r="EE105">
            <v>2055</v>
          </cell>
          <cell r="EF105" t="str">
            <v>EE486</v>
          </cell>
          <cell r="EG105" t="str">
            <v>Paddocks Primary School</v>
          </cell>
          <cell r="EH105" t="str">
            <v>Not under a federation</v>
          </cell>
          <cell r="EI105" t="str">
            <v/>
          </cell>
          <cell r="EJ105" t="str">
            <v>Not applicable</v>
          </cell>
          <cell r="EK105" t="str">
            <v>Local authority maintained schools</v>
          </cell>
          <cell r="EL105" t="str">
            <v>Mrs Amanda Thompson</v>
          </cell>
          <cell r="EM105" t="str">
            <v>admin@paddocks.suffolk.sch.uk</v>
          </cell>
          <cell r="EN105" t="str">
            <v>01638664127</v>
          </cell>
          <cell r="EO105">
            <v>20212022</v>
          </cell>
          <cell r="EP105" t="str">
            <v>LEAS</v>
          </cell>
          <cell r="EQ105" t="str">
            <v>Y</v>
          </cell>
          <cell r="EX105" t="str">
            <v>198</v>
          </cell>
          <cell r="EY105">
            <v>300093.35999999975</v>
          </cell>
          <cell r="FA105">
            <v>9946.369999999999</v>
          </cell>
          <cell r="FB105">
            <v>837246.88</v>
          </cell>
          <cell r="FC105">
            <v>0</v>
          </cell>
          <cell r="FD105">
            <v>15366.67</v>
          </cell>
          <cell r="FE105">
            <v>0</v>
          </cell>
          <cell r="FF105">
            <v>40985</v>
          </cell>
          <cell r="FG105">
            <v>1500</v>
          </cell>
          <cell r="FH105">
            <v>0</v>
          </cell>
          <cell r="FI105">
            <v>895098.55</v>
          </cell>
          <cell r="FJ105">
            <v>0</v>
          </cell>
          <cell r="FK105">
            <v>1981.67</v>
          </cell>
          <cell r="FL105">
            <v>19539.810000000001</v>
          </cell>
          <cell r="FM105">
            <v>1800</v>
          </cell>
          <cell r="FN105">
            <v>4878.8</v>
          </cell>
          <cell r="FO105">
            <v>6982.69</v>
          </cell>
          <cell r="FP105">
            <v>6900</v>
          </cell>
          <cell r="FQ105">
            <v>0</v>
          </cell>
          <cell r="FR105">
            <v>0</v>
          </cell>
          <cell r="FS105">
            <v>0</v>
          </cell>
          <cell r="FT105">
            <v>0</v>
          </cell>
          <cell r="FU105">
            <v>0</v>
          </cell>
          <cell r="FV105">
            <v>0</v>
          </cell>
          <cell r="FW105">
            <v>6530</v>
          </cell>
          <cell r="FX105">
            <v>47629.33</v>
          </cell>
          <cell r="FY105">
            <v>96242.3</v>
          </cell>
          <cell r="FZ105">
            <v>453248.01</v>
          </cell>
          <cell r="GA105">
            <v>0</v>
          </cell>
          <cell r="GB105">
            <v>144123.35999999999</v>
          </cell>
          <cell r="GC105">
            <v>0</v>
          </cell>
          <cell r="GD105">
            <v>41869.69</v>
          </cell>
          <cell r="GE105">
            <v>0</v>
          </cell>
          <cell r="GF105">
            <v>15612.54</v>
          </cell>
          <cell r="GG105">
            <v>4670.67</v>
          </cell>
          <cell r="GH105">
            <v>2557.21</v>
          </cell>
          <cell r="GI105">
            <v>8763.5</v>
          </cell>
          <cell r="GJ105">
            <v>2825</v>
          </cell>
          <cell r="GK105">
            <v>15474.18</v>
          </cell>
          <cell r="GL105">
            <v>5770.04</v>
          </cell>
          <cell r="GM105">
            <v>27492</v>
          </cell>
          <cell r="GN105">
            <v>1954.7</v>
          </cell>
          <cell r="GO105">
            <v>7943.39</v>
          </cell>
          <cell r="GP105">
            <v>20209.5</v>
          </cell>
          <cell r="GQ105">
            <v>4842.82</v>
          </cell>
          <cell r="GR105">
            <v>30953.8</v>
          </cell>
          <cell r="GS105">
            <v>10414.14</v>
          </cell>
          <cell r="GT105">
            <v>0</v>
          </cell>
          <cell r="GU105">
            <v>13432.19</v>
          </cell>
          <cell r="GV105">
            <v>3762</v>
          </cell>
          <cell r="GW105">
            <v>838.72</v>
          </cell>
          <cell r="GX105">
            <v>52913.93</v>
          </cell>
          <cell r="GY105">
            <v>27748</v>
          </cell>
          <cell r="GZ105">
            <v>11940.81</v>
          </cell>
          <cell r="HA105">
            <v>26786.06</v>
          </cell>
          <cell r="HB105">
            <v>0</v>
          </cell>
          <cell r="HC105">
            <v>0</v>
          </cell>
          <cell r="HD105">
            <v>22076.19</v>
          </cell>
          <cell r="HE105">
            <v>0</v>
          </cell>
          <cell r="HF105">
            <v>0</v>
          </cell>
          <cell r="HG105">
            <v>958222.45000000019</v>
          </cell>
          <cell r="HI105">
            <v>33118.399999999907</v>
          </cell>
          <cell r="HM105">
            <v>300093.35999999975</v>
          </cell>
          <cell r="HN105">
            <v>333211.76000000036</v>
          </cell>
          <cell r="HO105">
            <v>-6.9849193096160889E-10</v>
          </cell>
          <cell r="HP105" t="str">
            <v>SURPLUS</v>
          </cell>
          <cell r="HQ105">
            <v>6238.75</v>
          </cell>
          <cell r="HR105">
            <v>0</v>
          </cell>
          <cell r="HV105">
            <v>0</v>
          </cell>
          <cell r="HW105">
            <v>159.91999999999999</v>
          </cell>
          <cell r="HX105">
            <v>1295.3399999999999</v>
          </cell>
          <cell r="HY105">
            <v>0</v>
          </cell>
          <cell r="HZ105">
            <v>333211.76000000036</v>
          </cell>
          <cell r="IA105">
            <v>14729.859999999999</v>
          </cell>
        </row>
        <row r="106">
          <cell r="B106" t="str">
            <v>EE488</v>
          </cell>
          <cell r="C106">
            <v>-9901.8799999999992</v>
          </cell>
          <cell r="D106">
            <v>0</v>
          </cell>
          <cell r="E106">
            <v>-10500</v>
          </cell>
          <cell r="F106">
            <v>0</v>
          </cell>
          <cell r="G106">
            <v>-37677.5</v>
          </cell>
          <cell r="H106">
            <v>-49033.5</v>
          </cell>
          <cell r="I106">
            <v>0</v>
          </cell>
          <cell r="J106">
            <v>-13199.77</v>
          </cell>
          <cell r="K106">
            <v>-18650.66</v>
          </cell>
          <cell r="L106">
            <v>-2380.4</v>
          </cell>
          <cell r="M106">
            <v>-771</v>
          </cell>
          <cell r="N106">
            <v>-9718.9</v>
          </cell>
          <cell r="O106">
            <v>-1300</v>
          </cell>
          <cell r="P106">
            <v>0</v>
          </cell>
          <cell r="Q106">
            <v>0</v>
          </cell>
          <cell r="R106">
            <v>0</v>
          </cell>
          <cell r="S106">
            <v>0</v>
          </cell>
          <cell r="T106">
            <v>449671.79</v>
          </cell>
          <cell r="U106">
            <v>5769.75</v>
          </cell>
          <cell r="V106">
            <v>213092.72</v>
          </cell>
          <cell r="W106">
            <v>0</v>
          </cell>
          <cell r="X106">
            <v>45194.879999999997</v>
          </cell>
          <cell r="Y106">
            <v>0</v>
          </cell>
          <cell r="Z106">
            <v>23795.32</v>
          </cell>
          <cell r="AA106">
            <v>3799.95</v>
          </cell>
          <cell r="AB106">
            <v>14078.42</v>
          </cell>
          <cell r="AC106">
            <v>1196</v>
          </cell>
          <cell r="AD106">
            <v>5695.57</v>
          </cell>
          <cell r="AE106">
            <v>13538.94</v>
          </cell>
          <cell r="AF106">
            <v>3191.76</v>
          </cell>
          <cell r="AG106">
            <v>21206.880000000001</v>
          </cell>
          <cell r="AH106">
            <v>1659.25</v>
          </cell>
          <cell r="AI106">
            <v>16805.810000000001</v>
          </cell>
          <cell r="AJ106">
            <v>12475</v>
          </cell>
          <cell r="AK106">
            <v>6699.3</v>
          </cell>
          <cell r="AL106">
            <v>35728.35</v>
          </cell>
          <cell r="AM106">
            <v>21015.06</v>
          </cell>
          <cell r="AN106">
            <v>0</v>
          </cell>
          <cell r="AO106">
            <v>10185</v>
          </cell>
          <cell r="AP106">
            <v>3952</v>
          </cell>
          <cell r="AQ106">
            <v>9088</v>
          </cell>
          <cell r="AR106">
            <v>60376.959999999999</v>
          </cell>
          <cell r="AS106">
            <v>1083</v>
          </cell>
          <cell r="AT106">
            <v>9147.02</v>
          </cell>
          <cell r="AU106">
            <v>17154.93</v>
          </cell>
          <cell r="AV106">
            <v>0</v>
          </cell>
          <cell r="AW106">
            <v>54879.05</v>
          </cell>
          <cell r="AX106">
            <v>0</v>
          </cell>
          <cell r="AY106">
            <v>0</v>
          </cell>
          <cell r="AZ106">
            <v>-7672.83</v>
          </cell>
          <cell r="BA106">
            <v>6264.31</v>
          </cell>
          <cell r="BC106">
            <v>909609.82999999973</v>
          </cell>
          <cell r="BE106">
            <v>6328.75</v>
          </cell>
          <cell r="BF106">
            <v>0</v>
          </cell>
          <cell r="BG106">
            <v>0</v>
          </cell>
          <cell r="BH106">
            <v>0</v>
          </cell>
          <cell r="BI106">
            <v>0</v>
          </cell>
          <cell r="BJ106">
            <v>0</v>
          </cell>
          <cell r="BK106">
            <v>0</v>
          </cell>
          <cell r="BL106">
            <v>0</v>
          </cell>
          <cell r="BM106">
            <v>10000</v>
          </cell>
          <cell r="BN106">
            <v>0</v>
          </cell>
          <cell r="BO106">
            <v>10000</v>
          </cell>
          <cell r="BP106">
            <v>10000</v>
          </cell>
          <cell r="BR106">
            <v>-1408.5199999999995</v>
          </cell>
          <cell r="BS106">
            <v>-1408.5199999999995</v>
          </cell>
          <cell r="BU106">
            <v>-11127.419999999998</v>
          </cell>
          <cell r="BV106">
            <v>35728.35</v>
          </cell>
          <cell r="BX106">
            <v>905938.58</v>
          </cell>
          <cell r="BY106">
            <v>915938.58</v>
          </cell>
          <cell r="BZ106">
            <v>909609.82999999973</v>
          </cell>
          <cell r="CB106">
            <v>6328.7500000002328</v>
          </cell>
          <cell r="CF106">
            <v>218423.84000000008</v>
          </cell>
          <cell r="CG106">
            <v>188868.26000000036</v>
          </cell>
          <cell r="CH106">
            <v>16875.010000000002</v>
          </cell>
          <cell r="CI106">
            <v>13203.760000000002</v>
          </cell>
          <cell r="CJ106">
            <v>218422.94942965417</v>
          </cell>
          <cell r="CK106">
            <v>876383</v>
          </cell>
          <cell r="CL106">
            <v>0</v>
          </cell>
          <cell r="CM106">
            <v>0</v>
          </cell>
          <cell r="CN106">
            <v>0</v>
          </cell>
          <cell r="CP106">
            <v>879354.88</v>
          </cell>
          <cell r="CQ106">
            <v>0</v>
          </cell>
          <cell r="CS106">
            <v>0</v>
          </cell>
          <cell r="CT106">
            <v>6930</v>
          </cell>
          <cell r="CU106">
            <v>49033.5</v>
          </cell>
          <cell r="DA106">
            <v>9901.8799999999992</v>
          </cell>
          <cell r="DB106">
            <v>879354.88</v>
          </cell>
          <cell r="DC106">
            <v>0</v>
          </cell>
          <cell r="DD106">
            <v>10500</v>
          </cell>
          <cell r="DE106">
            <v>0</v>
          </cell>
          <cell r="DF106">
            <v>37677.5</v>
          </cell>
          <cell r="DG106">
            <v>49033.5</v>
          </cell>
          <cell r="DH106">
            <v>0</v>
          </cell>
          <cell r="DI106">
            <v>0</v>
          </cell>
          <cell r="DJ106">
            <v>13199.77</v>
          </cell>
          <cell r="DK106">
            <v>12409.77</v>
          </cell>
          <cell r="DL106">
            <v>790</v>
          </cell>
          <cell r="DM106">
            <v>18650.66</v>
          </cell>
          <cell r="DN106">
            <v>2380.4</v>
          </cell>
          <cell r="DO106">
            <v>771</v>
          </cell>
          <cell r="DP106">
            <v>11127.42</v>
          </cell>
          <cell r="DQ106">
            <v>1300</v>
          </cell>
          <cell r="DR106">
            <v>0</v>
          </cell>
          <cell r="DS106">
            <v>0</v>
          </cell>
          <cell r="DT106">
            <v>0</v>
          </cell>
          <cell r="DU106">
            <v>0</v>
          </cell>
          <cell r="DV106">
            <v>0</v>
          </cell>
          <cell r="DW106">
            <v>0</v>
          </cell>
          <cell r="DX106">
            <v>6930</v>
          </cell>
          <cell r="DY106">
            <v>49033.5</v>
          </cell>
          <cell r="DZ106">
            <v>488</v>
          </cell>
          <cell r="EA106" t="str">
            <v>EE488</v>
          </cell>
          <cell r="EC106">
            <v>9353049</v>
          </cell>
          <cell r="ED106">
            <v>935</v>
          </cell>
          <cell r="EE106">
            <v>3049</v>
          </cell>
          <cell r="EF106" t="str">
            <v>EE488</v>
          </cell>
          <cell r="EG106" t="str">
            <v>Norton CEVC Primary School</v>
          </cell>
          <cell r="EH106" t="str">
            <v>Not under a federation</v>
          </cell>
          <cell r="EI106" t="str">
            <v/>
          </cell>
          <cell r="EJ106" t="str">
            <v>Diocese of St Edmundsbury and Ipswich</v>
          </cell>
          <cell r="EK106" t="str">
            <v>Local authority maintained schools</v>
          </cell>
          <cell r="EL106" t="str">
            <v>Mrs Lisa Sparkes</v>
          </cell>
          <cell r="EM106" t="str">
            <v>office@norton.suffolk.sch.uk</v>
          </cell>
          <cell r="EN106" t="str">
            <v>01359230520</v>
          </cell>
          <cell r="EO106">
            <v>20212022</v>
          </cell>
          <cell r="EP106" t="str">
            <v>LEAS</v>
          </cell>
          <cell r="EQ106" t="str">
            <v>Y</v>
          </cell>
          <cell r="EX106" t="str">
            <v>208</v>
          </cell>
          <cell r="EY106">
            <v>218423.84000000008</v>
          </cell>
          <cell r="FA106">
            <v>16875.010000000002</v>
          </cell>
          <cell r="FB106">
            <v>879354.88</v>
          </cell>
          <cell r="FC106">
            <v>0</v>
          </cell>
          <cell r="FD106">
            <v>10500</v>
          </cell>
          <cell r="FE106">
            <v>0</v>
          </cell>
          <cell r="FF106">
            <v>37677.5</v>
          </cell>
          <cell r="FG106">
            <v>0</v>
          </cell>
          <cell r="FH106">
            <v>0</v>
          </cell>
          <cell r="FI106">
            <v>927532.38</v>
          </cell>
          <cell r="FJ106">
            <v>790</v>
          </cell>
          <cell r="FK106">
            <v>12409.77</v>
          </cell>
          <cell r="FL106">
            <v>18650.66</v>
          </cell>
          <cell r="FM106">
            <v>2380.4</v>
          </cell>
          <cell r="FN106">
            <v>771</v>
          </cell>
          <cell r="FO106">
            <v>11127.42</v>
          </cell>
          <cell r="FP106">
            <v>1300</v>
          </cell>
          <cell r="FQ106">
            <v>0</v>
          </cell>
          <cell r="FR106">
            <v>0</v>
          </cell>
          <cell r="FS106">
            <v>0</v>
          </cell>
          <cell r="FT106">
            <v>0</v>
          </cell>
          <cell r="FU106">
            <v>0</v>
          </cell>
          <cell r="FV106">
            <v>0</v>
          </cell>
          <cell r="FW106">
            <v>6930</v>
          </cell>
          <cell r="FX106">
            <v>49033.5</v>
          </cell>
          <cell r="FY106">
            <v>103392.75</v>
          </cell>
          <cell r="FZ106">
            <v>449671.79</v>
          </cell>
          <cell r="GA106">
            <v>5769.75</v>
          </cell>
          <cell r="GB106">
            <v>213092.72</v>
          </cell>
          <cell r="GC106">
            <v>0</v>
          </cell>
          <cell r="GD106">
            <v>45194.879999999997</v>
          </cell>
          <cell r="GE106">
            <v>0</v>
          </cell>
          <cell r="GF106">
            <v>23795.32</v>
          </cell>
          <cell r="GG106">
            <v>3799.95</v>
          </cell>
          <cell r="GH106">
            <v>14078.42</v>
          </cell>
          <cell r="GI106">
            <v>1196</v>
          </cell>
          <cell r="GJ106">
            <v>5695.57</v>
          </cell>
          <cell r="GK106">
            <v>13538.94</v>
          </cell>
          <cell r="GL106">
            <v>3191.76</v>
          </cell>
          <cell r="GM106">
            <v>21206.880000000001</v>
          </cell>
          <cell r="GN106">
            <v>1659.25</v>
          </cell>
          <cell r="GO106">
            <v>16805.810000000001</v>
          </cell>
          <cell r="GP106">
            <v>12475</v>
          </cell>
          <cell r="GQ106">
            <v>6699.3</v>
          </cell>
          <cell r="GR106">
            <v>35728.35</v>
          </cell>
          <cell r="GS106">
            <v>21015.06</v>
          </cell>
          <cell r="GT106">
            <v>0</v>
          </cell>
          <cell r="GU106">
            <v>10185</v>
          </cell>
          <cell r="GV106">
            <v>3952</v>
          </cell>
          <cell r="GW106">
            <v>9088</v>
          </cell>
          <cell r="GX106">
            <v>60376.959999999999</v>
          </cell>
          <cell r="GY106">
            <v>1083</v>
          </cell>
          <cell r="GZ106">
            <v>9147.02</v>
          </cell>
          <cell r="HA106">
            <v>17154.93</v>
          </cell>
          <cell r="HB106">
            <v>0</v>
          </cell>
          <cell r="HC106">
            <v>0</v>
          </cell>
          <cell r="HD106">
            <v>54879.05</v>
          </cell>
          <cell r="HE106">
            <v>0</v>
          </cell>
          <cell r="HF106">
            <v>0</v>
          </cell>
          <cell r="HG106">
            <v>1060480.71</v>
          </cell>
          <cell r="HI106">
            <v>-29555.579999999958</v>
          </cell>
          <cell r="HM106">
            <v>218423.84000000008</v>
          </cell>
          <cell r="HN106">
            <v>188868.26000000036</v>
          </cell>
          <cell r="HO106">
            <v>-2.3283064365386963E-10</v>
          </cell>
          <cell r="HP106" t="str">
            <v>SURPLUS</v>
          </cell>
          <cell r="HQ106">
            <v>6328.75</v>
          </cell>
          <cell r="HR106">
            <v>0</v>
          </cell>
          <cell r="HV106">
            <v>0</v>
          </cell>
          <cell r="HW106">
            <v>0</v>
          </cell>
          <cell r="HX106">
            <v>10000</v>
          </cell>
          <cell r="HY106">
            <v>45500</v>
          </cell>
          <cell r="HZ106">
            <v>143368.26000000036</v>
          </cell>
          <cell r="IA106">
            <v>13203.760000000002</v>
          </cell>
        </row>
        <row r="107">
          <cell r="B107" t="str">
            <v>EE495</v>
          </cell>
          <cell r="C107">
            <v>-7995.62</v>
          </cell>
          <cell r="D107">
            <v>0</v>
          </cell>
          <cell r="E107">
            <v>-69467.34</v>
          </cell>
          <cell r="F107">
            <v>0</v>
          </cell>
          <cell r="G107">
            <v>-43712.5</v>
          </cell>
          <cell r="H107">
            <v>-43986.33</v>
          </cell>
          <cell r="I107">
            <v>0</v>
          </cell>
          <cell r="J107">
            <v>-8228.34</v>
          </cell>
          <cell r="K107">
            <v>-14537.7</v>
          </cell>
          <cell r="L107">
            <v>-6220.5</v>
          </cell>
          <cell r="M107">
            <v>0</v>
          </cell>
          <cell r="N107">
            <v>-9474</v>
          </cell>
          <cell r="O107">
            <v>-100</v>
          </cell>
          <cell r="P107">
            <v>0</v>
          </cell>
          <cell r="Q107">
            <v>0</v>
          </cell>
          <cell r="R107">
            <v>0</v>
          </cell>
          <cell r="S107">
            <v>0</v>
          </cell>
          <cell r="T107">
            <v>464652.58</v>
          </cell>
          <cell r="U107">
            <v>16275.17</v>
          </cell>
          <cell r="V107">
            <v>243321.52</v>
          </cell>
          <cell r="W107">
            <v>20154.78</v>
          </cell>
          <cell r="X107">
            <v>24683.73</v>
          </cell>
          <cell r="Y107">
            <v>0</v>
          </cell>
          <cell r="Z107">
            <v>11220.94</v>
          </cell>
          <cell r="AA107">
            <v>3593.98</v>
          </cell>
          <cell r="AB107">
            <v>1720.69</v>
          </cell>
          <cell r="AC107">
            <v>6300.89</v>
          </cell>
          <cell r="AD107">
            <v>0</v>
          </cell>
          <cell r="AE107">
            <v>8921.36</v>
          </cell>
          <cell r="AF107">
            <v>0</v>
          </cell>
          <cell r="AG107">
            <v>2701.17</v>
          </cell>
          <cell r="AH107">
            <v>3196.55</v>
          </cell>
          <cell r="AI107">
            <v>8334.4699999999993</v>
          </cell>
          <cell r="AJ107">
            <v>14845.25</v>
          </cell>
          <cell r="AK107">
            <v>6361.72</v>
          </cell>
          <cell r="AL107">
            <v>21505.19</v>
          </cell>
          <cell r="AM107">
            <v>4699.34</v>
          </cell>
          <cell r="AN107">
            <v>0</v>
          </cell>
          <cell r="AO107">
            <v>9778.58</v>
          </cell>
          <cell r="AP107">
            <v>3762</v>
          </cell>
          <cell r="AQ107">
            <v>25</v>
          </cell>
          <cell r="AR107">
            <v>49550.23</v>
          </cell>
          <cell r="AS107">
            <v>0</v>
          </cell>
          <cell r="AT107">
            <v>17113.05</v>
          </cell>
          <cell r="AU107">
            <v>15861.56</v>
          </cell>
          <cell r="AV107">
            <v>0</v>
          </cell>
          <cell r="AW107">
            <v>0</v>
          </cell>
          <cell r="AX107">
            <v>0</v>
          </cell>
          <cell r="AY107">
            <v>0</v>
          </cell>
          <cell r="AZ107">
            <v>-4387.8100000000004</v>
          </cell>
          <cell r="BA107">
            <v>2417.29</v>
          </cell>
          <cell r="BC107">
            <v>758155.33000000019</v>
          </cell>
          <cell r="BE107">
            <v>5980</v>
          </cell>
          <cell r="BF107">
            <v>0</v>
          </cell>
          <cell r="BG107">
            <v>10474.25</v>
          </cell>
          <cell r="BH107">
            <v>0</v>
          </cell>
          <cell r="BI107">
            <v>10474.25</v>
          </cell>
          <cell r="BJ107">
            <v>594.18000000000006</v>
          </cell>
          <cell r="BK107">
            <v>0</v>
          </cell>
          <cell r="BL107">
            <v>594.18000000000006</v>
          </cell>
          <cell r="BM107">
            <v>180</v>
          </cell>
          <cell r="BN107">
            <v>0</v>
          </cell>
          <cell r="BO107">
            <v>180</v>
          </cell>
          <cell r="BP107">
            <v>11248.43</v>
          </cell>
          <cell r="BR107">
            <v>-1970.5200000000004</v>
          </cell>
          <cell r="BS107">
            <v>-1970.5200000000004</v>
          </cell>
          <cell r="BU107">
            <v>-11444.52</v>
          </cell>
          <cell r="BV107">
            <v>21505.19</v>
          </cell>
          <cell r="BX107">
            <v>752886.89999999991</v>
          </cell>
          <cell r="BY107">
            <v>764135.33</v>
          </cell>
          <cell r="BZ107">
            <v>758155.33000000019</v>
          </cell>
          <cell r="CB107">
            <v>5979.9999999997672</v>
          </cell>
          <cell r="CF107">
            <v>25294.539999999804</v>
          </cell>
          <cell r="CG107">
            <v>93018.639999999548</v>
          </cell>
          <cell r="CH107">
            <v>5563.16</v>
          </cell>
          <cell r="CI107">
            <v>294.72999999999956</v>
          </cell>
          <cell r="CJ107">
            <v>25297.973249974078</v>
          </cell>
          <cell r="CK107">
            <v>820611</v>
          </cell>
          <cell r="CL107">
            <v>0</v>
          </cell>
          <cell r="CM107">
            <v>0</v>
          </cell>
          <cell r="CN107">
            <v>0</v>
          </cell>
          <cell r="CP107">
            <v>822146.62</v>
          </cell>
          <cell r="CQ107">
            <v>210</v>
          </cell>
          <cell r="CS107">
            <v>0</v>
          </cell>
          <cell r="CT107">
            <v>6460</v>
          </cell>
          <cell r="CU107">
            <v>43776.33</v>
          </cell>
          <cell r="DA107">
            <v>7995.62</v>
          </cell>
          <cell r="DB107">
            <v>822146.62</v>
          </cell>
          <cell r="DC107">
            <v>0</v>
          </cell>
          <cell r="DD107">
            <v>69467.34</v>
          </cell>
          <cell r="DE107">
            <v>0</v>
          </cell>
          <cell r="DF107">
            <v>43712.5</v>
          </cell>
          <cell r="DG107">
            <v>43986.33</v>
          </cell>
          <cell r="DH107">
            <v>210</v>
          </cell>
          <cell r="DI107">
            <v>0</v>
          </cell>
          <cell r="DJ107">
            <v>8228.34</v>
          </cell>
          <cell r="DK107">
            <v>6783.34</v>
          </cell>
          <cell r="DL107">
            <v>1445</v>
          </cell>
          <cell r="DM107">
            <v>14537.7</v>
          </cell>
          <cell r="DN107">
            <v>6220.5</v>
          </cell>
          <cell r="DO107">
            <v>0</v>
          </cell>
          <cell r="DP107">
            <v>11444.52</v>
          </cell>
          <cell r="DQ107">
            <v>100</v>
          </cell>
          <cell r="DR107">
            <v>0</v>
          </cell>
          <cell r="DS107">
            <v>0</v>
          </cell>
          <cell r="DT107">
            <v>0</v>
          </cell>
          <cell r="DU107">
            <v>0</v>
          </cell>
          <cell r="DV107">
            <v>0</v>
          </cell>
          <cell r="DW107">
            <v>0</v>
          </cell>
          <cell r="DX107">
            <v>6460</v>
          </cell>
          <cell r="DY107">
            <v>43776.33</v>
          </cell>
          <cell r="DZ107">
            <v>495</v>
          </cell>
          <cell r="EA107" t="str">
            <v>EE495</v>
          </cell>
          <cell r="EC107">
            <v>9353056</v>
          </cell>
          <cell r="ED107">
            <v>935</v>
          </cell>
          <cell r="EE107">
            <v>3056</v>
          </cell>
          <cell r="EF107" t="str">
            <v>EE495</v>
          </cell>
          <cell r="EG107" t="str">
            <v>Risby Church of England Voluntary Controlled Primary School</v>
          </cell>
          <cell r="EH107" t="str">
            <v>Not under a federation</v>
          </cell>
          <cell r="EI107" t="str">
            <v/>
          </cell>
          <cell r="EJ107" t="str">
            <v>Diocese of St Edmundsbury and Ipswich</v>
          </cell>
          <cell r="EK107" t="str">
            <v>Local authority maintained schools</v>
          </cell>
          <cell r="EL107" t="str">
            <v>Mrs Soo Miller</v>
          </cell>
          <cell r="EM107" t="str">
            <v>admin@risbyprimary.com</v>
          </cell>
          <cell r="EN107" t="str">
            <v>01284810367</v>
          </cell>
          <cell r="EO107">
            <v>20212022</v>
          </cell>
          <cell r="EP107" t="str">
            <v>LEAS</v>
          </cell>
          <cell r="EQ107" t="str">
            <v>Y</v>
          </cell>
          <cell r="EX107" t="str">
            <v>198</v>
          </cell>
          <cell r="EY107">
            <v>25294.539999999804</v>
          </cell>
          <cell r="FA107">
            <v>5563.16</v>
          </cell>
          <cell r="FB107">
            <v>822146.62</v>
          </cell>
          <cell r="FC107">
            <v>0</v>
          </cell>
          <cell r="FD107">
            <v>69467.34</v>
          </cell>
          <cell r="FE107">
            <v>0</v>
          </cell>
          <cell r="FF107">
            <v>43712.5</v>
          </cell>
          <cell r="FG107">
            <v>210</v>
          </cell>
          <cell r="FH107">
            <v>0</v>
          </cell>
          <cell r="FI107">
            <v>935536.46</v>
          </cell>
          <cell r="FJ107">
            <v>1445</v>
          </cell>
          <cell r="FK107">
            <v>6783.34</v>
          </cell>
          <cell r="FL107">
            <v>14537.7</v>
          </cell>
          <cell r="FM107">
            <v>6220.5</v>
          </cell>
          <cell r="FN107">
            <v>0</v>
          </cell>
          <cell r="FO107">
            <v>11444.52</v>
          </cell>
          <cell r="FP107">
            <v>100</v>
          </cell>
          <cell r="FQ107">
            <v>0</v>
          </cell>
          <cell r="FR107">
            <v>0</v>
          </cell>
          <cell r="FS107">
            <v>0</v>
          </cell>
          <cell r="FT107">
            <v>0</v>
          </cell>
          <cell r="FU107">
            <v>0</v>
          </cell>
          <cell r="FV107">
            <v>0</v>
          </cell>
          <cell r="FW107">
            <v>6460</v>
          </cell>
          <cell r="FX107">
            <v>43776.33</v>
          </cell>
          <cell r="FY107">
            <v>90767.39</v>
          </cell>
          <cell r="FZ107">
            <v>464652.58</v>
          </cell>
          <cell r="GA107">
            <v>16275.17</v>
          </cell>
          <cell r="GB107">
            <v>243321.52</v>
          </cell>
          <cell r="GC107">
            <v>20154.78</v>
          </cell>
          <cell r="GD107">
            <v>24683.73</v>
          </cell>
          <cell r="GE107">
            <v>0</v>
          </cell>
          <cell r="GF107">
            <v>11220.94</v>
          </cell>
          <cell r="GG107">
            <v>3593.98</v>
          </cell>
          <cell r="GH107">
            <v>1720.69</v>
          </cell>
          <cell r="GI107">
            <v>6300.89</v>
          </cell>
          <cell r="GJ107">
            <v>0</v>
          </cell>
          <cell r="GK107">
            <v>8921.36</v>
          </cell>
          <cell r="GL107">
            <v>0</v>
          </cell>
          <cell r="GM107">
            <v>2701.17</v>
          </cell>
          <cell r="GN107">
            <v>3196.55</v>
          </cell>
          <cell r="GO107">
            <v>8334.4699999999993</v>
          </cell>
          <cell r="GP107">
            <v>14845.25</v>
          </cell>
          <cell r="GQ107">
            <v>6361.72</v>
          </cell>
          <cell r="GR107">
            <v>21505.19</v>
          </cell>
          <cell r="GS107">
            <v>4699.34</v>
          </cell>
          <cell r="GT107">
            <v>0</v>
          </cell>
          <cell r="GU107">
            <v>9778.58</v>
          </cell>
          <cell r="GV107">
            <v>3762</v>
          </cell>
          <cell r="GW107">
            <v>25</v>
          </cell>
          <cell r="GX107">
            <v>49550.23</v>
          </cell>
          <cell r="GY107">
            <v>0</v>
          </cell>
          <cell r="GZ107">
            <v>17113.05</v>
          </cell>
          <cell r="HA107">
            <v>15861.56</v>
          </cell>
          <cell r="HB107">
            <v>0</v>
          </cell>
          <cell r="HC107">
            <v>0</v>
          </cell>
          <cell r="HD107">
            <v>0</v>
          </cell>
          <cell r="HE107">
            <v>0</v>
          </cell>
          <cell r="HF107">
            <v>0</v>
          </cell>
          <cell r="HG107">
            <v>958579.74999999988</v>
          </cell>
          <cell r="HI107">
            <v>67724.100000000093</v>
          </cell>
          <cell r="HM107">
            <v>25294.539999999804</v>
          </cell>
          <cell r="HN107">
            <v>93018.639999999548</v>
          </cell>
          <cell r="HO107">
            <v>3.4924596548080444E-10</v>
          </cell>
          <cell r="HP107" t="str">
            <v>DEFICIT</v>
          </cell>
          <cell r="HQ107">
            <v>5980</v>
          </cell>
          <cell r="HR107">
            <v>0</v>
          </cell>
          <cell r="HV107">
            <v>10474.25</v>
          </cell>
          <cell r="HW107">
            <v>594.18000000000006</v>
          </cell>
          <cell r="HX107">
            <v>180</v>
          </cell>
          <cell r="HY107">
            <v>0</v>
          </cell>
          <cell r="HZ107">
            <v>93018.639999999548</v>
          </cell>
          <cell r="IA107">
            <v>294.72999999999956</v>
          </cell>
        </row>
        <row r="108">
          <cell r="B108" t="str">
            <v>EE499</v>
          </cell>
          <cell r="C108">
            <v>-83470.64</v>
          </cell>
          <cell r="D108">
            <v>0</v>
          </cell>
          <cell r="E108">
            <v>-12333.33</v>
          </cell>
          <cell r="F108">
            <v>0</v>
          </cell>
          <cell r="G108">
            <v>-74997.5</v>
          </cell>
          <cell r="H108">
            <v>-53321</v>
          </cell>
          <cell r="I108">
            <v>0</v>
          </cell>
          <cell r="J108">
            <v>-47186.57</v>
          </cell>
          <cell r="K108">
            <v>-14236.25</v>
          </cell>
          <cell r="L108">
            <v>0</v>
          </cell>
          <cell r="M108">
            <v>0</v>
          </cell>
          <cell r="N108">
            <v>-2261.6</v>
          </cell>
          <cell r="O108">
            <v>-600</v>
          </cell>
          <cell r="P108">
            <v>0</v>
          </cell>
          <cell r="Q108">
            <v>0</v>
          </cell>
          <cell r="R108">
            <v>0</v>
          </cell>
          <cell r="S108">
            <v>0</v>
          </cell>
          <cell r="T108">
            <v>576324.93000000005</v>
          </cell>
          <cell r="U108">
            <v>3786.88</v>
          </cell>
          <cell r="V108">
            <v>233932.04</v>
          </cell>
          <cell r="W108">
            <v>0</v>
          </cell>
          <cell r="X108">
            <v>37029.620000000003</v>
          </cell>
          <cell r="Y108">
            <v>0</v>
          </cell>
          <cell r="Z108">
            <v>28608.55</v>
          </cell>
          <cell r="AA108">
            <v>4246.18</v>
          </cell>
          <cell r="AB108">
            <v>5544</v>
          </cell>
          <cell r="AC108">
            <v>6408.68</v>
          </cell>
          <cell r="AD108">
            <v>0</v>
          </cell>
          <cell r="AE108">
            <v>12300.03</v>
          </cell>
          <cell r="AF108">
            <v>4672.8</v>
          </cell>
          <cell r="AG108">
            <v>42634.02</v>
          </cell>
          <cell r="AH108">
            <v>4941.7</v>
          </cell>
          <cell r="AI108">
            <v>7892.13</v>
          </cell>
          <cell r="AJ108">
            <v>24451</v>
          </cell>
          <cell r="AK108">
            <v>4744.5600000000004</v>
          </cell>
          <cell r="AL108">
            <v>30206.48</v>
          </cell>
          <cell r="AM108">
            <v>5048.62</v>
          </cell>
          <cell r="AN108">
            <v>0</v>
          </cell>
          <cell r="AO108">
            <v>12633.85</v>
          </cell>
          <cell r="AP108">
            <v>6497.72</v>
          </cell>
          <cell r="AQ108">
            <v>-80</v>
          </cell>
          <cell r="AR108">
            <v>54010.89</v>
          </cell>
          <cell r="AS108">
            <v>0</v>
          </cell>
          <cell r="AT108">
            <v>4573.2700000000004</v>
          </cell>
          <cell r="AU108">
            <v>22156.26</v>
          </cell>
          <cell r="AV108">
            <v>0</v>
          </cell>
          <cell r="AW108">
            <v>3642.24</v>
          </cell>
          <cell r="AX108">
            <v>0</v>
          </cell>
          <cell r="AY108">
            <v>0</v>
          </cell>
          <cell r="AZ108">
            <v>-5625.42</v>
          </cell>
          <cell r="BA108">
            <v>1896.69</v>
          </cell>
          <cell r="BC108">
            <v>842671.26999999955</v>
          </cell>
          <cell r="BE108">
            <v>6494.78</v>
          </cell>
          <cell r="BF108">
            <v>0</v>
          </cell>
          <cell r="BG108">
            <v>774.46</v>
          </cell>
          <cell r="BH108">
            <v>0</v>
          </cell>
          <cell r="BI108">
            <v>774.46</v>
          </cell>
          <cell r="BJ108">
            <v>3672.7599999999998</v>
          </cell>
          <cell r="BK108">
            <v>0</v>
          </cell>
          <cell r="BL108">
            <v>3672.7599999999998</v>
          </cell>
          <cell r="BM108">
            <v>648</v>
          </cell>
          <cell r="BN108">
            <v>0</v>
          </cell>
          <cell r="BO108">
            <v>648</v>
          </cell>
          <cell r="BP108">
            <v>5095.2199999999993</v>
          </cell>
          <cell r="BR108">
            <v>-3728.73</v>
          </cell>
          <cell r="BS108">
            <v>-3728.73</v>
          </cell>
          <cell r="BU108">
            <v>-5990.33</v>
          </cell>
          <cell r="BV108">
            <v>30206.48</v>
          </cell>
          <cell r="BX108">
            <v>844070.83000000031</v>
          </cell>
          <cell r="BY108">
            <v>849166.05000000028</v>
          </cell>
          <cell r="BZ108">
            <v>842671.26999999955</v>
          </cell>
          <cell r="CB108">
            <v>6494.7800000007264</v>
          </cell>
          <cell r="CF108">
            <v>62048.70999999973</v>
          </cell>
          <cell r="CG108">
            <v>98026.880000000121</v>
          </cell>
          <cell r="CH108">
            <v>776.30999999999915</v>
          </cell>
          <cell r="CI108">
            <v>2175.8699999999985</v>
          </cell>
          <cell r="CJ108">
            <v>62044.26467552036</v>
          </cell>
          <cell r="CK108">
            <v>880049</v>
          </cell>
          <cell r="CL108">
            <v>0</v>
          </cell>
          <cell r="CM108">
            <v>-69748.259999999995</v>
          </cell>
          <cell r="CN108">
            <v>-3418</v>
          </cell>
          <cell r="CP108">
            <v>956659.64</v>
          </cell>
          <cell r="CQ108">
            <v>210</v>
          </cell>
          <cell r="CS108">
            <v>1800</v>
          </cell>
          <cell r="CT108">
            <v>6860</v>
          </cell>
          <cell r="CU108">
            <v>51311</v>
          </cell>
          <cell r="DA108">
            <v>83470.64</v>
          </cell>
          <cell r="DB108">
            <v>956659.64</v>
          </cell>
          <cell r="DC108">
            <v>0</v>
          </cell>
          <cell r="DD108">
            <v>12333.33</v>
          </cell>
          <cell r="DE108">
            <v>0</v>
          </cell>
          <cell r="DF108">
            <v>74997.5</v>
          </cell>
          <cell r="DG108">
            <v>53321</v>
          </cell>
          <cell r="DH108">
            <v>210</v>
          </cell>
          <cell r="DI108">
            <v>0</v>
          </cell>
          <cell r="DJ108">
            <v>47186.57</v>
          </cell>
          <cell r="DK108">
            <v>47186.57</v>
          </cell>
          <cell r="DL108">
            <v>0</v>
          </cell>
          <cell r="DM108">
            <v>14236.25</v>
          </cell>
          <cell r="DN108">
            <v>0</v>
          </cell>
          <cell r="DO108">
            <v>0</v>
          </cell>
          <cell r="DP108">
            <v>5990.33</v>
          </cell>
          <cell r="DQ108">
            <v>600</v>
          </cell>
          <cell r="DR108">
            <v>0</v>
          </cell>
          <cell r="DS108">
            <v>0</v>
          </cell>
          <cell r="DT108">
            <v>0</v>
          </cell>
          <cell r="DU108">
            <v>0</v>
          </cell>
          <cell r="DV108">
            <v>0</v>
          </cell>
          <cell r="DW108">
            <v>1800</v>
          </cell>
          <cell r="DX108">
            <v>6860</v>
          </cell>
          <cell r="DY108">
            <v>51311</v>
          </cell>
          <cell r="DZ108">
            <v>499</v>
          </cell>
          <cell r="EA108" t="str">
            <v>EE499</v>
          </cell>
          <cell r="EC108">
            <v>9352026</v>
          </cell>
          <cell r="ED108">
            <v>935</v>
          </cell>
          <cell r="EE108">
            <v>2026</v>
          </cell>
          <cell r="EF108" t="str">
            <v>EE499</v>
          </cell>
          <cell r="EG108" t="str">
            <v>Stanton Community Primary School</v>
          </cell>
          <cell r="EH108" t="str">
            <v>Not under a federation</v>
          </cell>
          <cell r="EI108" t="str">
            <v/>
          </cell>
          <cell r="EJ108" t="str">
            <v>Not applicable</v>
          </cell>
          <cell r="EK108" t="str">
            <v>Local authority maintained schools</v>
          </cell>
          <cell r="EL108" t="str">
            <v>Mrs Sue Chapman</v>
          </cell>
          <cell r="EM108" t="str">
            <v>head@stanton.suffolk.sch.uk</v>
          </cell>
          <cell r="EN108" t="str">
            <v>01359250225</v>
          </cell>
          <cell r="EO108">
            <v>20212022</v>
          </cell>
          <cell r="EP108" t="str">
            <v>LEAS</v>
          </cell>
          <cell r="EQ108" t="str">
            <v>Y</v>
          </cell>
          <cell r="EX108" t="str">
            <v>225</v>
          </cell>
          <cell r="EY108">
            <v>62048.70999999973</v>
          </cell>
          <cell r="FA108">
            <v>776.30999999999915</v>
          </cell>
          <cell r="FB108">
            <v>956659.64</v>
          </cell>
          <cell r="FC108">
            <v>0</v>
          </cell>
          <cell r="FD108">
            <v>12333.33</v>
          </cell>
          <cell r="FE108">
            <v>0</v>
          </cell>
          <cell r="FF108">
            <v>74997.5</v>
          </cell>
          <cell r="FG108">
            <v>210</v>
          </cell>
          <cell r="FH108">
            <v>0</v>
          </cell>
          <cell r="FI108">
            <v>1044200.47</v>
          </cell>
          <cell r="FJ108">
            <v>0</v>
          </cell>
          <cell r="FK108">
            <v>47186.57</v>
          </cell>
          <cell r="FL108">
            <v>14236.25</v>
          </cell>
          <cell r="FM108">
            <v>0</v>
          </cell>
          <cell r="FN108">
            <v>0</v>
          </cell>
          <cell r="FO108">
            <v>5990.33</v>
          </cell>
          <cell r="FP108">
            <v>600</v>
          </cell>
          <cell r="FQ108">
            <v>0</v>
          </cell>
          <cell r="FR108">
            <v>0</v>
          </cell>
          <cell r="FS108">
            <v>0</v>
          </cell>
          <cell r="FT108">
            <v>0</v>
          </cell>
          <cell r="FU108">
            <v>0</v>
          </cell>
          <cell r="FV108">
            <v>1800</v>
          </cell>
          <cell r="FW108">
            <v>6860</v>
          </cell>
          <cell r="FX108">
            <v>51311</v>
          </cell>
          <cell r="FY108">
            <v>127984.15</v>
          </cell>
          <cell r="FZ108">
            <v>576324.93000000005</v>
          </cell>
          <cell r="GA108">
            <v>3786.88</v>
          </cell>
          <cell r="GB108">
            <v>233932.04</v>
          </cell>
          <cell r="GC108">
            <v>0</v>
          </cell>
          <cell r="GD108">
            <v>37029.620000000003</v>
          </cell>
          <cell r="GE108">
            <v>0</v>
          </cell>
          <cell r="GF108">
            <v>28608.55</v>
          </cell>
          <cell r="GG108">
            <v>4246.18</v>
          </cell>
          <cell r="GH108">
            <v>5544</v>
          </cell>
          <cell r="GI108">
            <v>6408.68</v>
          </cell>
          <cell r="GJ108">
            <v>0</v>
          </cell>
          <cell r="GK108">
            <v>12300.03</v>
          </cell>
          <cell r="GL108">
            <v>4672.8</v>
          </cell>
          <cell r="GM108">
            <v>42634.02</v>
          </cell>
          <cell r="GN108">
            <v>4941.7</v>
          </cell>
          <cell r="GO108">
            <v>7892.13</v>
          </cell>
          <cell r="GP108">
            <v>24451</v>
          </cell>
          <cell r="GQ108">
            <v>4744.5600000000004</v>
          </cell>
          <cell r="GR108">
            <v>30206.48</v>
          </cell>
          <cell r="GS108">
            <v>5048.62</v>
          </cell>
          <cell r="GT108">
            <v>0</v>
          </cell>
          <cell r="GU108">
            <v>12553.85</v>
          </cell>
          <cell r="GV108">
            <v>6497.72</v>
          </cell>
          <cell r="GW108">
            <v>0</v>
          </cell>
          <cell r="GX108">
            <v>54010.89</v>
          </cell>
          <cell r="GY108">
            <v>0</v>
          </cell>
          <cell r="GZ108">
            <v>4573.2700000000004</v>
          </cell>
          <cell r="HA108">
            <v>22156.26</v>
          </cell>
          <cell r="HB108">
            <v>0</v>
          </cell>
          <cell r="HC108">
            <v>0</v>
          </cell>
          <cell r="HD108">
            <v>3642.24</v>
          </cell>
          <cell r="HE108">
            <v>0</v>
          </cell>
          <cell r="HF108">
            <v>0</v>
          </cell>
          <cell r="HG108">
            <v>1136206.4500000002</v>
          </cell>
          <cell r="HI108">
            <v>35978.169999999693</v>
          </cell>
          <cell r="HM108">
            <v>62048.70999999973</v>
          </cell>
          <cell r="HN108">
            <v>98026.880000000121</v>
          </cell>
          <cell r="HO108">
            <v>-6.9849193096160889E-10</v>
          </cell>
          <cell r="HP108" t="str">
            <v>SURPLUS</v>
          </cell>
          <cell r="HQ108">
            <v>6494.78</v>
          </cell>
          <cell r="HR108">
            <v>0</v>
          </cell>
          <cell r="HV108">
            <v>774.46</v>
          </cell>
          <cell r="HW108">
            <v>3672.7599999999998</v>
          </cell>
          <cell r="HX108">
            <v>648</v>
          </cell>
          <cell r="HY108">
            <v>97079</v>
          </cell>
          <cell r="HZ108">
            <v>947.88000000012107</v>
          </cell>
          <cell r="IA108">
            <v>2175.8699999999985</v>
          </cell>
        </row>
        <row r="109">
          <cell r="B109" t="str">
            <v>EE504</v>
          </cell>
          <cell r="C109">
            <v>-14938.12</v>
          </cell>
          <cell r="D109">
            <v>0</v>
          </cell>
          <cell r="E109">
            <v>-15200</v>
          </cell>
          <cell r="F109">
            <v>0</v>
          </cell>
          <cell r="G109">
            <v>-59957</v>
          </cell>
          <cell r="H109">
            <v>-65655.33</v>
          </cell>
          <cell r="I109">
            <v>0</v>
          </cell>
          <cell r="J109">
            <v>-44962.51</v>
          </cell>
          <cell r="K109">
            <v>-22362.240000000002</v>
          </cell>
          <cell r="L109">
            <v>0</v>
          </cell>
          <cell r="M109">
            <v>0</v>
          </cell>
          <cell r="N109">
            <v>-8666.15</v>
          </cell>
          <cell r="O109">
            <v>0</v>
          </cell>
          <cell r="P109">
            <v>0</v>
          </cell>
          <cell r="Q109">
            <v>0</v>
          </cell>
          <cell r="R109">
            <v>0</v>
          </cell>
          <cell r="S109">
            <v>0</v>
          </cell>
          <cell r="T109">
            <v>717608.47</v>
          </cell>
          <cell r="U109">
            <v>22875.54</v>
          </cell>
          <cell r="V109">
            <v>257118.14</v>
          </cell>
          <cell r="W109">
            <v>14595.69</v>
          </cell>
          <cell r="X109">
            <v>56014.07</v>
          </cell>
          <cell r="Y109">
            <v>0</v>
          </cell>
          <cell r="Z109">
            <v>49430.55</v>
          </cell>
          <cell r="AA109">
            <v>4673.99</v>
          </cell>
          <cell r="AB109">
            <v>2092.21</v>
          </cell>
          <cell r="AC109">
            <v>0</v>
          </cell>
          <cell r="AD109">
            <v>0</v>
          </cell>
          <cell r="AE109">
            <v>10311.73</v>
          </cell>
          <cell r="AF109">
            <v>3940.8</v>
          </cell>
          <cell r="AG109">
            <v>13960.62</v>
          </cell>
          <cell r="AH109">
            <v>2030.33</v>
          </cell>
          <cell r="AI109">
            <v>15416.22</v>
          </cell>
          <cell r="AJ109">
            <v>31744</v>
          </cell>
          <cell r="AK109">
            <v>9891.56</v>
          </cell>
          <cell r="AL109">
            <v>49157.21</v>
          </cell>
          <cell r="AM109">
            <v>27741.38</v>
          </cell>
          <cell r="AN109">
            <v>0</v>
          </cell>
          <cell r="AO109">
            <v>7315.13</v>
          </cell>
          <cell r="AP109">
            <v>5871</v>
          </cell>
          <cell r="AQ109">
            <v>8152.43</v>
          </cell>
          <cell r="AR109">
            <v>78776.179999999993</v>
          </cell>
          <cell r="AS109">
            <v>4549</v>
          </cell>
          <cell r="AT109">
            <v>4396.4799999999996</v>
          </cell>
          <cell r="AU109">
            <v>18513.07</v>
          </cell>
          <cell r="AV109">
            <v>0</v>
          </cell>
          <cell r="AW109">
            <v>40920.35</v>
          </cell>
          <cell r="AX109">
            <v>0</v>
          </cell>
          <cell r="AY109">
            <v>0</v>
          </cell>
          <cell r="AZ109">
            <v>-3811.57</v>
          </cell>
          <cell r="BA109">
            <v>4153.79</v>
          </cell>
          <cell r="BC109">
            <v>1227108.0999999996</v>
          </cell>
          <cell r="BE109">
            <v>7436.88</v>
          </cell>
          <cell r="BF109">
            <v>0</v>
          </cell>
          <cell r="BG109">
            <v>0</v>
          </cell>
          <cell r="BH109">
            <v>0</v>
          </cell>
          <cell r="BI109">
            <v>0</v>
          </cell>
          <cell r="BJ109">
            <v>304.96000000000004</v>
          </cell>
          <cell r="BK109">
            <v>0</v>
          </cell>
          <cell r="BL109">
            <v>304.96000000000004</v>
          </cell>
          <cell r="BM109">
            <v>8543</v>
          </cell>
          <cell r="BN109">
            <v>0</v>
          </cell>
          <cell r="BO109">
            <v>8543</v>
          </cell>
          <cell r="BP109">
            <v>8847.9599999999991</v>
          </cell>
          <cell r="BR109">
            <v>342.2199999999998</v>
          </cell>
          <cell r="BT109">
            <v>342.2199999999998</v>
          </cell>
          <cell r="BU109">
            <v>-8666.15</v>
          </cell>
          <cell r="BV109">
            <v>49499.43</v>
          </cell>
          <cell r="BX109">
            <v>1225697.0200000003</v>
          </cell>
          <cell r="BY109">
            <v>1234544.9800000002</v>
          </cell>
          <cell r="BZ109">
            <v>1227108.0999999996</v>
          </cell>
          <cell r="CB109">
            <v>7436.8800000005867</v>
          </cell>
          <cell r="CF109">
            <v>341225.57000000076</v>
          </cell>
          <cell r="CG109">
            <v>422368.55000000121</v>
          </cell>
          <cell r="CH109">
            <v>43743.05</v>
          </cell>
          <cell r="CI109">
            <v>42331.97</v>
          </cell>
          <cell r="CJ109">
            <v>341225.09382964345</v>
          </cell>
          <cell r="CK109">
            <v>1306840</v>
          </cell>
          <cell r="CL109">
            <v>0</v>
          </cell>
          <cell r="CM109">
            <v>0</v>
          </cell>
          <cell r="CN109">
            <v>0</v>
          </cell>
          <cell r="CP109">
            <v>1311548.1200000001</v>
          </cell>
          <cell r="CQ109">
            <v>8000</v>
          </cell>
          <cell r="CS109">
            <v>0</v>
          </cell>
          <cell r="CT109">
            <v>10230</v>
          </cell>
          <cell r="CU109">
            <v>57655.33</v>
          </cell>
          <cell r="DA109">
            <v>14938.12</v>
          </cell>
          <cell r="DB109">
            <v>1311548.1200000001</v>
          </cell>
          <cell r="DC109">
            <v>0</v>
          </cell>
          <cell r="DD109">
            <v>15200</v>
          </cell>
          <cell r="DE109">
            <v>0</v>
          </cell>
          <cell r="DF109">
            <v>59957</v>
          </cell>
          <cell r="DG109">
            <v>65655.33</v>
          </cell>
          <cell r="DH109">
            <v>8000</v>
          </cell>
          <cell r="DI109">
            <v>0</v>
          </cell>
          <cell r="DJ109">
            <v>44962.51</v>
          </cell>
          <cell r="DK109">
            <v>44962.51</v>
          </cell>
          <cell r="DL109">
            <v>0</v>
          </cell>
          <cell r="DM109">
            <v>22362.240000000002</v>
          </cell>
          <cell r="DN109">
            <v>0</v>
          </cell>
          <cell r="DO109">
            <v>0</v>
          </cell>
          <cell r="DP109">
            <v>8666.15</v>
          </cell>
          <cell r="DQ109">
            <v>0</v>
          </cell>
          <cell r="DR109">
            <v>0</v>
          </cell>
          <cell r="DS109">
            <v>0</v>
          </cell>
          <cell r="DT109">
            <v>0</v>
          </cell>
          <cell r="DU109">
            <v>0</v>
          </cell>
          <cell r="DV109">
            <v>0</v>
          </cell>
          <cell r="DW109">
            <v>0</v>
          </cell>
          <cell r="DX109">
            <v>10230</v>
          </cell>
          <cell r="DY109">
            <v>57655.33</v>
          </cell>
          <cell r="DZ109">
            <v>504</v>
          </cell>
          <cell r="EA109" t="str">
            <v>EE504</v>
          </cell>
          <cell r="EC109">
            <v>9352923</v>
          </cell>
          <cell r="ED109">
            <v>935</v>
          </cell>
          <cell r="EE109">
            <v>2923</v>
          </cell>
          <cell r="EF109" t="str">
            <v>EE504</v>
          </cell>
          <cell r="EG109" t="str">
            <v>Wood Ley Community Primary School</v>
          </cell>
          <cell r="EH109" t="str">
            <v>Not under a federation</v>
          </cell>
          <cell r="EI109" t="str">
            <v/>
          </cell>
          <cell r="EJ109" t="str">
            <v>Not applicable</v>
          </cell>
          <cell r="EK109" t="str">
            <v>Local authority maintained schools</v>
          </cell>
          <cell r="EL109" t="str">
            <v>Mrs Sandra Renwick</v>
          </cell>
          <cell r="EM109" t="str">
            <v>admin@woodley.suffolk.sch.uk</v>
          </cell>
          <cell r="EN109" t="str">
            <v>01449616038</v>
          </cell>
          <cell r="EO109">
            <v>20212022</v>
          </cell>
          <cell r="EP109" t="str">
            <v>LEAS</v>
          </cell>
          <cell r="EQ109" t="str">
            <v>Y</v>
          </cell>
          <cell r="EX109" t="str">
            <v>309</v>
          </cell>
          <cell r="EY109">
            <v>341225.57000000076</v>
          </cell>
          <cell r="FA109">
            <v>43743.05</v>
          </cell>
          <cell r="FB109">
            <v>1311548.1200000001</v>
          </cell>
          <cell r="FC109">
            <v>0</v>
          </cell>
          <cell r="FD109">
            <v>15200</v>
          </cell>
          <cell r="FE109">
            <v>0</v>
          </cell>
          <cell r="FF109">
            <v>59957</v>
          </cell>
          <cell r="FG109">
            <v>8000</v>
          </cell>
          <cell r="FH109">
            <v>0</v>
          </cell>
          <cell r="FI109">
            <v>1394705.12</v>
          </cell>
          <cell r="FJ109">
            <v>0</v>
          </cell>
          <cell r="FK109">
            <v>44962.51</v>
          </cell>
          <cell r="FL109">
            <v>22362.240000000002</v>
          </cell>
          <cell r="FM109">
            <v>0</v>
          </cell>
          <cell r="FN109">
            <v>0</v>
          </cell>
          <cell r="FO109">
            <v>8666.15</v>
          </cell>
          <cell r="FP109">
            <v>0</v>
          </cell>
          <cell r="FQ109">
            <v>0</v>
          </cell>
          <cell r="FR109">
            <v>0</v>
          </cell>
          <cell r="FS109">
            <v>0</v>
          </cell>
          <cell r="FT109">
            <v>0</v>
          </cell>
          <cell r="FU109">
            <v>0</v>
          </cell>
          <cell r="FV109">
            <v>0</v>
          </cell>
          <cell r="FW109">
            <v>10230</v>
          </cell>
          <cell r="FX109">
            <v>57655.33</v>
          </cell>
          <cell r="FY109">
            <v>143876.22999999998</v>
          </cell>
          <cell r="FZ109">
            <v>717608.47</v>
          </cell>
          <cell r="GA109">
            <v>22875.54</v>
          </cell>
          <cell r="GB109">
            <v>257118.14</v>
          </cell>
          <cell r="GC109">
            <v>14595.69</v>
          </cell>
          <cell r="GD109">
            <v>56014.07</v>
          </cell>
          <cell r="GE109">
            <v>0</v>
          </cell>
          <cell r="GF109">
            <v>49430.55</v>
          </cell>
          <cell r="GG109">
            <v>4673.99</v>
          </cell>
          <cell r="GH109">
            <v>2092.21</v>
          </cell>
          <cell r="GI109">
            <v>0</v>
          </cell>
          <cell r="GJ109">
            <v>0</v>
          </cell>
          <cell r="GK109">
            <v>10311.73</v>
          </cell>
          <cell r="GL109">
            <v>3940.8</v>
          </cell>
          <cell r="GM109">
            <v>13960.62</v>
          </cell>
          <cell r="GN109">
            <v>2030.33</v>
          </cell>
          <cell r="GO109">
            <v>15416.22</v>
          </cell>
          <cell r="GP109">
            <v>31744</v>
          </cell>
          <cell r="GQ109">
            <v>9891.56</v>
          </cell>
          <cell r="GR109">
            <v>49499.43</v>
          </cell>
          <cell r="GS109">
            <v>27741.38</v>
          </cell>
          <cell r="GT109">
            <v>0</v>
          </cell>
          <cell r="GU109">
            <v>7315.13</v>
          </cell>
          <cell r="GV109">
            <v>5871</v>
          </cell>
          <cell r="GW109">
            <v>8152.43</v>
          </cell>
          <cell r="GX109">
            <v>78776.179999999993</v>
          </cell>
          <cell r="GY109">
            <v>4549</v>
          </cell>
          <cell r="GZ109">
            <v>4396.4799999999996</v>
          </cell>
          <cell r="HA109">
            <v>18513.07</v>
          </cell>
          <cell r="HB109">
            <v>0</v>
          </cell>
          <cell r="HC109">
            <v>0</v>
          </cell>
          <cell r="HD109">
            <v>40920.35</v>
          </cell>
          <cell r="HE109">
            <v>0</v>
          </cell>
          <cell r="HF109">
            <v>0</v>
          </cell>
          <cell r="HG109">
            <v>1457438.3699999999</v>
          </cell>
          <cell r="HI109">
            <v>81142.980000000214</v>
          </cell>
          <cell r="HM109">
            <v>341225.57000000076</v>
          </cell>
          <cell r="HN109">
            <v>422368.55000000121</v>
          </cell>
          <cell r="HO109">
            <v>0</v>
          </cell>
          <cell r="HP109" t="str">
            <v>DEFICIT</v>
          </cell>
          <cell r="HQ109">
            <v>7436.88</v>
          </cell>
          <cell r="HR109">
            <v>0</v>
          </cell>
          <cell r="HV109">
            <v>0</v>
          </cell>
          <cell r="HW109">
            <v>304.96000000000004</v>
          </cell>
          <cell r="HX109">
            <v>8543</v>
          </cell>
          <cell r="HY109">
            <v>170958</v>
          </cell>
          <cell r="HZ109">
            <v>251410.55000000121</v>
          </cell>
          <cell r="IA109">
            <v>42331.97</v>
          </cell>
        </row>
        <row r="110">
          <cell r="B110" t="str">
            <v>EE507</v>
          </cell>
          <cell r="C110">
            <v>-80683.33</v>
          </cell>
          <cell r="D110">
            <v>0</v>
          </cell>
          <cell r="E110">
            <v>-165013.35</v>
          </cell>
          <cell r="F110">
            <v>0</v>
          </cell>
          <cell r="G110">
            <v>-87786.5</v>
          </cell>
          <cell r="H110">
            <v>-37604.17</v>
          </cell>
          <cell r="I110">
            <v>-2313.9299999999998</v>
          </cell>
          <cell r="J110">
            <v>-23572.53</v>
          </cell>
          <cell r="K110">
            <v>-15799.14</v>
          </cell>
          <cell r="L110">
            <v>0</v>
          </cell>
          <cell r="M110">
            <v>-3652</v>
          </cell>
          <cell r="N110">
            <v>-13389.7</v>
          </cell>
          <cell r="O110">
            <v>-3950.82</v>
          </cell>
          <cell r="P110">
            <v>0</v>
          </cell>
          <cell r="Q110">
            <v>0</v>
          </cell>
          <cell r="R110">
            <v>0</v>
          </cell>
          <cell r="S110">
            <v>0</v>
          </cell>
          <cell r="T110">
            <v>691970.69</v>
          </cell>
          <cell r="U110">
            <v>40346.660000000003</v>
          </cell>
          <cell r="V110">
            <v>317004.12</v>
          </cell>
          <cell r="W110">
            <v>21173.52</v>
          </cell>
          <cell r="X110">
            <v>61140.81</v>
          </cell>
          <cell r="Y110">
            <v>0</v>
          </cell>
          <cell r="Z110">
            <v>46826.879999999997</v>
          </cell>
          <cell r="AA110">
            <v>7464.96</v>
          </cell>
          <cell r="AB110">
            <v>1254</v>
          </cell>
          <cell r="AC110">
            <v>1259.25</v>
          </cell>
          <cell r="AD110">
            <v>0</v>
          </cell>
          <cell r="AE110">
            <v>17662.59</v>
          </cell>
          <cell r="AF110">
            <v>3360.56</v>
          </cell>
          <cell r="AG110">
            <v>37945.06</v>
          </cell>
          <cell r="AH110">
            <v>5160.1099999999997</v>
          </cell>
          <cell r="AI110">
            <v>22489.68</v>
          </cell>
          <cell r="AJ110">
            <v>30976</v>
          </cell>
          <cell r="AK110">
            <v>5880.85</v>
          </cell>
          <cell r="AL110">
            <v>23377.16</v>
          </cell>
          <cell r="AM110">
            <v>7449.73</v>
          </cell>
          <cell r="AN110">
            <v>0</v>
          </cell>
          <cell r="AO110">
            <v>7101.57</v>
          </cell>
          <cell r="AP110">
            <v>4161</v>
          </cell>
          <cell r="AQ110">
            <v>120</v>
          </cell>
          <cell r="AR110">
            <v>59283.040000000001</v>
          </cell>
          <cell r="AS110">
            <v>0</v>
          </cell>
          <cell r="AT110">
            <v>33319.65</v>
          </cell>
          <cell r="AU110">
            <v>15752.36</v>
          </cell>
          <cell r="AV110">
            <v>0</v>
          </cell>
          <cell r="AW110">
            <v>0</v>
          </cell>
          <cell r="AX110">
            <v>0</v>
          </cell>
          <cell r="AY110">
            <v>0</v>
          </cell>
          <cell r="AZ110">
            <v>0</v>
          </cell>
          <cell r="BA110">
            <v>0</v>
          </cell>
          <cell r="BC110">
            <v>1025982.0999999993</v>
          </cell>
          <cell r="BE110">
            <v>6510.55</v>
          </cell>
          <cell r="BF110">
            <v>0</v>
          </cell>
          <cell r="BG110">
            <v>0</v>
          </cell>
          <cell r="BH110">
            <v>0</v>
          </cell>
          <cell r="BI110">
            <v>0</v>
          </cell>
          <cell r="BJ110">
            <v>0</v>
          </cell>
          <cell r="BK110">
            <v>0</v>
          </cell>
          <cell r="BL110">
            <v>0</v>
          </cell>
          <cell r="BM110">
            <v>3777.87</v>
          </cell>
          <cell r="BN110">
            <v>0</v>
          </cell>
          <cell r="BO110">
            <v>3777.87</v>
          </cell>
          <cell r="BP110">
            <v>3777.87</v>
          </cell>
          <cell r="BR110">
            <v>0</v>
          </cell>
          <cell r="BS110">
            <v>0</v>
          </cell>
          <cell r="BT110">
            <v>0</v>
          </cell>
          <cell r="BU110">
            <v>-13389.7</v>
          </cell>
          <cell r="BV110">
            <v>23377.16</v>
          </cell>
          <cell r="BX110">
            <v>1028714.7800000003</v>
          </cell>
          <cell r="BY110">
            <v>1032492.6500000003</v>
          </cell>
          <cell r="BZ110">
            <v>1025982.0999999993</v>
          </cell>
          <cell r="CB110">
            <v>6510.5500000009779</v>
          </cell>
          <cell r="CF110">
            <v>-106160.24000000104</v>
          </cell>
          <cell r="CG110">
            <v>-110620.02000000025</v>
          </cell>
          <cell r="CH110">
            <v>58714.13</v>
          </cell>
          <cell r="CI110">
            <v>61446.81</v>
          </cell>
          <cell r="CJ110">
            <v>-106159.17373032786</v>
          </cell>
          <cell r="CK110">
            <v>1024255</v>
          </cell>
          <cell r="CL110">
            <v>0</v>
          </cell>
          <cell r="CM110">
            <v>-63940.649999999994</v>
          </cell>
          <cell r="CN110">
            <v>-4498</v>
          </cell>
          <cell r="CP110">
            <v>1096808.33</v>
          </cell>
          <cell r="CQ110">
            <v>720</v>
          </cell>
          <cell r="CS110">
            <v>0</v>
          </cell>
          <cell r="CT110">
            <v>8130</v>
          </cell>
          <cell r="CU110">
            <v>36884.17</v>
          </cell>
          <cell r="DA110">
            <v>80683.33</v>
          </cell>
          <cell r="DB110">
            <v>1096808.33</v>
          </cell>
          <cell r="DC110">
            <v>0</v>
          </cell>
          <cell r="DD110">
            <v>165013.35</v>
          </cell>
          <cell r="DE110">
            <v>0</v>
          </cell>
          <cell r="DF110">
            <v>87786.5</v>
          </cell>
          <cell r="DG110">
            <v>37604.17</v>
          </cell>
          <cell r="DH110">
            <v>720</v>
          </cell>
          <cell r="DI110">
            <v>2313.9299999999998</v>
          </cell>
          <cell r="DJ110">
            <v>23572.53</v>
          </cell>
          <cell r="DK110">
            <v>22654.53</v>
          </cell>
          <cell r="DL110">
            <v>918</v>
          </cell>
          <cell r="DM110">
            <v>15799.14</v>
          </cell>
          <cell r="DN110">
            <v>0</v>
          </cell>
          <cell r="DO110">
            <v>3652</v>
          </cell>
          <cell r="DP110">
            <v>13389.7</v>
          </cell>
          <cell r="DQ110">
            <v>3950.82</v>
          </cell>
          <cell r="DR110">
            <v>0</v>
          </cell>
          <cell r="DS110">
            <v>0</v>
          </cell>
          <cell r="DT110">
            <v>0</v>
          </cell>
          <cell r="DU110">
            <v>0</v>
          </cell>
          <cell r="DV110">
            <v>0</v>
          </cell>
          <cell r="DW110">
            <v>0</v>
          </cell>
          <cell r="DX110">
            <v>8130</v>
          </cell>
          <cell r="DY110">
            <v>36884.17</v>
          </cell>
          <cell r="DZ110">
            <v>507</v>
          </cell>
          <cell r="EA110" t="str">
            <v>EE507</v>
          </cell>
          <cell r="EC110">
            <v>9353124</v>
          </cell>
          <cell r="ED110">
            <v>935</v>
          </cell>
          <cell r="EE110">
            <v>3124</v>
          </cell>
          <cell r="EF110" t="str">
            <v>EE507</v>
          </cell>
          <cell r="EG110" t="str">
            <v>St Gregory Church of England Voluntary Controlled Primary School</v>
          </cell>
          <cell r="EH110" t="str">
            <v>Not under a federation</v>
          </cell>
          <cell r="EI110" t="str">
            <v/>
          </cell>
          <cell r="EJ110" t="str">
            <v>Diocese of St Edmundsbury and Ipswich</v>
          </cell>
          <cell r="EK110" t="str">
            <v>Local authority maintained schools</v>
          </cell>
          <cell r="EL110" t="str">
            <v>Mr Daniel Woodrow</v>
          </cell>
          <cell r="EM110" t="str">
            <v>admin@st-gregory.suffolk.sch.uk</v>
          </cell>
          <cell r="EN110" t="str">
            <v>01787372418</v>
          </cell>
          <cell r="EO110">
            <v>20212022</v>
          </cell>
          <cell r="EP110" t="str">
            <v>LEAS</v>
          </cell>
          <cell r="EQ110" t="str">
            <v>Y</v>
          </cell>
          <cell r="EX110" t="str">
            <v>229</v>
          </cell>
          <cell r="EY110">
            <v>-106160.24000000104</v>
          </cell>
          <cell r="FA110">
            <v>58714.13</v>
          </cell>
          <cell r="FB110">
            <v>1096808.33</v>
          </cell>
          <cell r="FC110">
            <v>0</v>
          </cell>
          <cell r="FD110">
            <v>165013.35</v>
          </cell>
          <cell r="FE110">
            <v>0</v>
          </cell>
          <cell r="FF110">
            <v>87786.5</v>
          </cell>
          <cell r="FG110">
            <v>720</v>
          </cell>
          <cell r="FH110">
            <v>2313.9299999999998</v>
          </cell>
          <cell r="FI110">
            <v>1352642.11</v>
          </cell>
          <cell r="FJ110">
            <v>918</v>
          </cell>
          <cell r="FK110">
            <v>22654.53</v>
          </cell>
          <cell r="FL110">
            <v>15799.14</v>
          </cell>
          <cell r="FM110">
            <v>0</v>
          </cell>
          <cell r="FN110">
            <v>3652</v>
          </cell>
          <cell r="FO110">
            <v>13389.7</v>
          </cell>
          <cell r="FP110">
            <v>3950.82</v>
          </cell>
          <cell r="FQ110">
            <v>0</v>
          </cell>
          <cell r="FR110">
            <v>0</v>
          </cell>
          <cell r="FS110">
            <v>0</v>
          </cell>
          <cell r="FT110">
            <v>0</v>
          </cell>
          <cell r="FU110">
            <v>0</v>
          </cell>
          <cell r="FV110">
            <v>0</v>
          </cell>
          <cell r="FW110">
            <v>8130</v>
          </cell>
          <cell r="FX110">
            <v>36884.17</v>
          </cell>
          <cell r="FY110">
            <v>105378.36</v>
          </cell>
          <cell r="FZ110">
            <v>691970.69</v>
          </cell>
          <cell r="GA110">
            <v>40346.660000000003</v>
          </cell>
          <cell r="GB110">
            <v>317004.12</v>
          </cell>
          <cell r="GC110">
            <v>21173.52</v>
          </cell>
          <cell r="GD110">
            <v>61140.81</v>
          </cell>
          <cell r="GE110">
            <v>0</v>
          </cell>
          <cell r="GF110">
            <v>46826.879999999997</v>
          </cell>
          <cell r="GG110">
            <v>7464.96</v>
          </cell>
          <cell r="GH110">
            <v>1254</v>
          </cell>
          <cell r="GI110">
            <v>1259.25</v>
          </cell>
          <cell r="GJ110">
            <v>0</v>
          </cell>
          <cell r="GK110">
            <v>17662.59</v>
          </cell>
          <cell r="GL110">
            <v>3360.56</v>
          </cell>
          <cell r="GM110">
            <v>37945.06</v>
          </cell>
          <cell r="GN110">
            <v>5160.1099999999997</v>
          </cell>
          <cell r="GO110">
            <v>22489.68</v>
          </cell>
          <cell r="GP110">
            <v>30976</v>
          </cell>
          <cell r="GQ110">
            <v>5880.85</v>
          </cell>
          <cell r="GR110">
            <v>23377.16</v>
          </cell>
          <cell r="GS110">
            <v>7449.73</v>
          </cell>
          <cell r="GT110">
            <v>0</v>
          </cell>
          <cell r="GU110">
            <v>7101.57</v>
          </cell>
          <cell r="GV110">
            <v>4161</v>
          </cell>
          <cell r="GW110">
            <v>120</v>
          </cell>
          <cell r="GX110">
            <v>59283.040000000001</v>
          </cell>
          <cell r="GY110">
            <v>0</v>
          </cell>
          <cell r="GZ110">
            <v>33319.65</v>
          </cell>
          <cell r="HA110">
            <v>15752.36</v>
          </cell>
          <cell r="HB110">
            <v>0</v>
          </cell>
          <cell r="HC110">
            <v>0</v>
          </cell>
          <cell r="HD110">
            <v>0</v>
          </cell>
          <cell r="HE110">
            <v>0</v>
          </cell>
          <cell r="HF110">
            <v>0</v>
          </cell>
          <cell r="HG110">
            <v>1462480.2500000002</v>
          </cell>
          <cell r="HI110">
            <v>-4459.7800000000279</v>
          </cell>
          <cell r="HM110">
            <v>-106160.24000000104</v>
          </cell>
          <cell r="HN110">
            <v>-110620.02000000025</v>
          </cell>
          <cell r="HO110">
            <v>-8.149072527885437E-10</v>
          </cell>
          <cell r="HP110" t="str">
            <v>DEFICIT</v>
          </cell>
          <cell r="HQ110">
            <v>6510.55</v>
          </cell>
          <cell r="HR110">
            <v>0</v>
          </cell>
          <cell r="HV110">
            <v>0</v>
          </cell>
          <cell r="HW110">
            <v>0</v>
          </cell>
          <cell r="HX110">
            <v>3777.87</v>
          </cell>
          <cell r="HZ110">
            <v>-110620.02000000025</v>
          </cell>
          <cell r="IA110">
            <v>61446.81</v>
          </cell>
        </row>
        <row r="111">
          <cell r="B111" t="str">
            <v>EE508</v>
          </cell>
          <cell r="C111">
            <v>-3640.62</v>
          </cell>
          <cell r="D111">
            <v>0</v>
          </cell>
          <cell r="E111">
            <v>-14500.01</v>
          </cell>
          <cell r="F111">
            <v>0</v>
          </cell>
          <cell r="G111">
            <v>-39587.5</v>
          </cell>
          <cell r="H111">
            <v>-53670</v>
          </cell>
          <cell r="I111">
            <v>-5645.39</v>
          </cell>
          <cell r="J111">
            <v>-3471.32</v>
          </cell>
          <cell r="K111">
            <v>-8757.5300000000007</v>
          </cell>
          <cell r="L111">
            <v>0</v>
          </cell>
          <cell r="M111">
            <v>-2087</v>
          </cell>
          <cell r="N111">
            <v>-5359.67</v>
          </cell>
          <cell r="O111">
            <v>-1000</v>
          </cell>
          <cell r="P111">
            <v>0</v>
          </cell>
          <cell r="Q111">
            <v>0</v>
          </cell>
          <cell r="R111">
            <v>0</v>
          </cell>
          <cell r="S111">
            <v>0</v>
          </cell>
          <cell r="T111">
            <v>431025.64</v>
          </cell>
          <cell r="U111">
            <v>3480.82</v>
          </cell>
          <cell r="V111">
            <v>131272.06</v>
          </cell>
          <cell r="W111">
            <v>13480.32</v>
          </cell>
          <cell r="X111">
            <v>34528.519999999997</v>
          </cell>
          <cell r="Y111">
            <v>0</v>
          </cell>
          <cell r="Z111">
            <v>16997.439999999999</v>
          </cell>
          <cell r="AA111">
            <v>2552.85</v>
          </cell>
          <cell r="AB111">
            <v>3826.91</v>
          </cell>
          <cell r="AC111">
            <v>5000.75</v>
          </cell>
          <cell r="AD111">
            <v>0</v>
          </cell>
          <cell r="AE111">
            <v>9503.6200000000008</v>
          </cell>
          <cell r="AF111">
            <v>10121.75</v>
          </cell>
          <cell r="AG111">
            <v>19077.72</v>
          </cell>
          <cell r="AH111">
            <v>2039.67</v>
          </cell>
          <cell r="AI111">
            <v>14213.92</v>
          </cell>
          <cell r="AJ111">
            <v>8089.6</v>
          </cell>
          <cell r="AK111">
            <v>12571.63</v>
          </cell>
          <cell r="AL111">
            <v>39940.949999999997</v>
          </cell>
          <cell r="AM111">
            <v>7453.67</v>
          </cell>
          <cell r="AN111">
            <v>0</v>
          </cell>
          <cell r="AO111">
            <v>8798.39</v>
          </cell>
          <cell r="AP111">
            <v>3173</v>
          </cell>
          <cell r="AQ111">
            <v>500</v>
          </cell>
          <cell r="AR111">
            <v>39931.410000000003</v>
          </cell>
          <cell r="AS111">
            <v>10755.95</v>
          </cell>
          <cell r="AT111">
            <v>8183</v>
          </cell>
          <cell r="AU111">
            <v>13273.06</v>
          </cell>
          <cell r="AV111">
            <v>0</v>
          </cell>
          <cell r="AW111">
            <v>29908.42</v>
          </cell>
          <cell r="AX111">
            <v>0</v>
          </cell>
          <cell r="AY111">
            <v>0</v>
          </cell>
          <cell r="AZ111">
            <v>-447.25</v>
          </cell>
          <cell r="BA111">
            <v>579.24</v>
          </cell>
          <cell r="BC111">
            <v>742114.01999999967</v>
          </cell>
          <cell r="BE111">
            <v>0</v>
          </cell>
          <cell r="BF111">
            <v>0</v>
          </cell>
          <cell r="BG111">
            <v>0</v>
          </cell>
          <cell r="BH111">
            <v>0</v>
          </cell>
          <cell r="BI111">
            <v>0</v>
          </cell>
          <cell r="BJ111">
            <v>0</v>
          </cell>
          <cell r="BK111">
            <v>0</v>
          </cell>
          <cell r="BL111">
            <v>0</v>
          </cell>
          <cell r="BM111">
            <v>0</v>
          </cell>
          <cell r="BN111">
            <v>0</v>
          </cell>
          <cell r="BO111">
            <v>0</v>
          </cell>
          <cell r="BP111">
            <v>0</v>
          </cell>
          <cell r="BR111">
            <v>131.99</v>
          </cell>
          <cell r="BT111">
            <v>131.99</v>
          </cell>
          <cell r="BU111">
            <v>-5359.67</v>
          </cell>
          <cell r="BV111">
            <v>40072.939999999995</v>
          </cell>
          <cell r="BX111">
            <v>742114.0199999999</v>
          </cell>
          <cell r="BY111">
            <v>742114.0199999999</v>
          </cell>
          <cell r="BZ111">
            <v>742114.01999999967</v>
          </cell>
          <cell r="CB111">
            <v>0</v>
          </cell>
          <cell r="CF111">
            <v>132958.90999999968</v>
          </cell>
          <cell r="CG111">
            <v>98797.890000000014</v>
          </cell>
          <cell r="CH111">
            <v>9861.98</v>
          </cell>
          <cell r="CI111">
            <v>5489.04</v>
          </cell>
          <cell r="CJ111">
            <v>132956.02807692217</v>
          </cell>
          <cell r="CK111">
            <v>707953</v>
          </cell>
          <cell r="CL111">
            <v>0</v>
          </cell>
          <cell r="CM111">
            <v>0</v>
          </cell>
          <cell r="CN111">
            <v>-905</v>
          </cell>
          <cell r="CP111">
            <v>711593.62</v>
          </cell>
          <cell r="CQ111">
            <v>105</v>
          </cell>
          <cell r="CS111">
            <v>4000</v>
          </cell>
          <cell r="CT111">
            <v>5560</v>
          </cell>
          <cell r="CU111">
            <v>44005</v>
          </cell>
          <cell r="DA111">
            <v>3640.62</v>
          </cell>
          <cell r="DB111">
            <v>711593.62</v>
          </cell>
          <cell r="DC111">
            <v>0</v>
          </cell>
          <cell r="DD111">
            <v>14500.01</v>
          </cell>
          <cell r="DE111">
            <v>0</v>
          </cell>
          <cell r="DF111">
            <v>39587.5</v>
          </cell>
          <cell r="DG111">
            <v>53670</v>
          </cell>
          <cell r="DH111">
            <v>105</v>
          </cell>
          <cell r="DI111">
            <v>5645.39</v>
          </cell>
          <cell r="DJ111">
            <v>3471.32</v>
          </cell>
          <cell r="DK111">
            <v>3471.32</v>
          </cell>
          <cell r="DL111">
            <v>0</v>
          </cell>
          <cell r="DM111">
            <v>8757.5300000000007</v>
          </cell>
          <cell r="DN111">
            <v>0</v>
          </cell>
          <cell r="DO111">
            <v>2087</v>
          </cell>
          <cell r="DP111">
            <v>5359.67</v>
          </cell>
          <cell r="DQ111">
            <v>1000</v>
          </cell>
          <cell r="DR111">
            <v>0</v>
          </cell>
          <cell r="DS111">
            <v>0</v>
          </cell>
          <cell r="DT111">
            <v>0</v>
          </cell>
          <cell r="DU111">
            <v>0</v>
          </cell>
          <cell r="DV111">
            <v>0</v>
          </cell>
          <cell r="DW111">
            <v>4000</v>
          </cell>
          <cell r="DX111">
            <v>5560</v>
          </cell>
          <cell r="DY111">
            <v>44005</v>
          </cell>
          <cell r="DZ111">
            <v>508</v>
          </cell>
          <cell r="EA111" t="str">
            <v>EE508</v>
          </cell>
          <cell r="EC111">
            <v>9352016</v>
          </cell>
          <cell r="ED111">
            <v>935</v>
          </cell>
          <cell r="EE111">
            <v>2016</v>
          </cell>
          <cell r="EF111" t="str">
            <v>EE508</v>
          </cell>
          <cell r="EG111" t="str">
            <v>Trinity Church of England Voluntary Aided Primary School</v>
          </cell>
          <cell r="EH111" t="str">
            <v>Not under a federation</v>
          </cell>
          <cell r="EI111" t="str">
            <v/>
          </cell>
          <cell r="EJ111" t="str">
            <v>Diocese of St Edmundsbury and Ipswich</v>
          </cell>
          <cell r="EK111" t="str">
            <v>Local authority maintained schools</v>
          </cell>
          <cell r="EL111" t="str">
            <v>Mrs Linda Curran-Spain</v>
          </cell>
          <cell r="EM111" t="str">
            <v>admin@trinity.suffolk.sch.uk</v>
          </cell>
          <cell r="EN111" t="str">
            <v>01449770462</v>
          </cell>
          <cell r="EO111">
            <v>20212022</v>
          </cell>
          <cell r="EP111" t="str">
            <v>LEAS</v>
          </cell>
          <cell r="EQ111" t="str">
            <v>Y</v>
          </cell>
          <cell r="EX111" t="str">
            <v>163</v>
          </cell>
          <cell r="EY111">
            <v>132958.90999999968</v>
          </cell>
          <cell r="FA111">
            <v>9861.98</v>
          </cell>
          <cell r="FB111">
            <v>711593.62</v>
          </cell>
          <cell r="FC111">
            <v>0</v>
          </cell>
          <cell r="FD111">
            <v>14500.01</v>
          </cell>
          <cell r="FE111">
            <v>0</v>
          </cell>
          <cell r="FF111">
            <v>39587.5</v>
          </cell>
          <cell r="FG111">
            <v>105</v>
          </cell>
          <cell r="FH111">
            <v>5645.39</v>
          </cell>
          <cell r="FI111">
            <v>771431.52</v>
          </cell>
          <cell r="FJ111">
            <v>0</v>
          </cell>
          <cell r="FK111">
            <v>3471.32</v>
          </cell>
          <cell r="FL111">
            <v>8757.5300000000007</v>
          </cell>
          <cell r="FM111">
            <v>0</v>
          </cell>
          <cell r="FN111">
            <v>2087</v>
          </cell>
          <cell r="FO111">
            <v>5359.67</v>
          </cell>
          <cell r="FP111">
            <v>1000</v>
          </cell>
          <cell r="FQ111">
            <v>0</v>
          </cell>
          <cell r="FR111">
            <v>0</v>
          </cell>
          <cell r="FS111">
            <v>0</v>
          </cell>
          <cell r="FT111">
            <v>0</v>
          </cell>
          <cell r="FU111">
            <v>0</v>
          </cell>
          <cell r="FV111">
            <v>4000</v>
          </cell>
          <cell r="FW111">
            <v>5560</v>
          </cell>
          <cell r="FX111">
            <v>44005</v>
          </cell>
          <cell r="FY111">
            <v>74240.52</v>
          </cell>
          <cell r="FZ111">
            <v>431025.64</v>
          </cell>
          <cell r="GA111">
            <v>3480.82</v>
          </cell>
          <cell r="GB111">
            <v>131272.06</v>
          </cell>
          <cell r="GC111">
            <v>13480.32</v>
          </cell>
          <cell r="GD111">
            <v>34528.519999999997</v>
          </cell>
          <cell r="GE111">
            <v>0</v>
          </cell>
          <cell r="GF111">
            <v>16997.439999999999</v>
          </cell>
          <cell r="GG111">
            <v>2552.85</v>
          </cell>
          <cell r="GH111">
            <v>3826.91</v>
          </cell>
          <cell r="GI111">
            <v>5000.75</v>
          </cell>
          <cell r="GJ111">
            <v>0</v>
          </cell>
          <cell r="GK111">
            <v>9503.6200000000008</v>
          </cell>
          <cell r="GL111">
            <v>10121.75</v>
          </cell>
          <cell r="GM111">
            <v>19077.72</v>
          </cell>
          <cell r="GN111">
            <v>2039.67</v>
          </cell>
          <cell r="GO111">
            <v>14213.92</v>
          </cell>
          <cell r="GP111">
            <v>8089.6</v>
          </cell>
          <cell r="GQ111">
            <v>12571.63</v>
          </cell>
          <cell r="GR111">
            <v>40072.939999999995</v>
          </cell>
          <cell r="GS111">
            <v>7453.67</v>
          </cell>
          <cell r="GT111">
            <v>0</v>
          </cell>
          <cell r="GU111">
            <v>8798.39</v>
          </cell>
          <cell r="GV111">
            <v>3173</v>
          </cell>
          <cell r="GW111">
            <v>500</v>
          </cell>
          <cell r="GX111">
            <v>39931.410000000003</v>
          </cell>
          <cell r="GY111">
            <v>10755.95</v>
          </cell>
          <cell r="GZ111">
            <v>8183</v>
          </cell>
          <cell r="HA111">
            <v>13273.06</v>
          </cell>
          <cell r="HB111">
            <v>0</v>
          </cell>
          <cell r="HC111">
            <v>0</v>
          </cell>
          <cell r="HD111">
            <v>29908.42</v>
          </cell>
          <cell r="HE111">
            <v>0</v>
          </cell>
          <cell r="HF111">
            <v>0</v>
          </cell>
          <cell r="HG111">
            <v>879833.06</v>
          </cell>
          <cell r="HI111">
            <v>-34161.020000000019</v>
          </cell>
          <cell r="HM111">
            <v>132958.90999999968</v>
          </cell>
          <cell r="HN111">
            <v>98797.890000000014</v>
          </cell>
          <cell r="HO111">
            <v>-3.4924596548080444E-10</v>
          </cell>
          <cell r="HP111" t="str">
            <v>DEFICIT</v>
          </cell>
          <cell r="HQ111">
            <v>6622.5</v>
          </cell>
          <cell r="HR111">
            <v>0</v>
          </cell>
          <cell r="HV111">
            <v>10995.44</v>
          </cell>
          <cell r="HW111">
            <v>0</v>
          </cell>
          <cell r="HX111">
            <v>0</v>
          </cell>
          <cell r="HZ111">
            <v>98797.890000000014</v>
          </cell>
          <cell r="IA111">
            <v>5489.04</v>
          </cell>
        </row>
        <row r="112">
          <cell r="B112" t="str">
            <v>EE517</v>
          </cell>
          <cell r="C112">
            <v>-6229.38</v>
          </cell>
          <cell r="D112">
            <v>0</v>
          </cell>
          <cell r="E112">
            <v>-1500</v>
          </cell>
          <cell r="F112">
            <v>0</v>
          </cell>
          <cell r="G112">
            <v>-31387.5</v>
          </cell>
          <cell r="H112">
            <v>-36052</v>
          </cell>
          <cell r="I112">
            <v>-2346.83</v>
          </cell>
          <cell r="J112">
            <v>-5838.93</v>
          </cell>
          <cell r="K112">
            <v>-8978.7199999999993</v>
          </cell>
          <cell r="L112">
            <v>-4933.2</v>
          </cell>
          <cell r="M112">
            <v>0</v>
          </cell>
          <cell r="N112">
            <v>-2557.02</v>
          </cell>
          <cell r="O112">
            <v>-1274.58</v>
          </cell>
          <cell r="P112">
            <v>0</v>
          </cell>
          <cell r="Q112">
            <v>0</v>
          </cell>
          <cell r="R112">
            <v>0</v>
          </cell>
          <cell r="S112">
            <v>0</v>
          </cell>
          <cell r="T112">
            <v>323702.49</v>
          </cell>
          <cell r="U112">
            <v>19260.89</v>
          </cell>
          <cell r="V112">
            <v>123584.12</v>
          </cell>
          <cell r="W112">
            <v>1217.08</v>
          </cell>
          <cell r="X112">
            <v>24525.03</v>
          </cell>
          <cell r="Y112">
            <v>0</v>
          </cell>
          <cell r="Z112">
            <v>7037.5</v>
          </cell>
          <cell r="AA112">
            <v>2701.04</v>
          </cell>
          <cell r="AB112">
            <v>2140</v>
          </cell>
          <cell r="AC112">
            <v>5332</v>
          </cell>
          <cell r="AD112">
            <v>0.3</v>
          </cell>
          <cell r="AE112">
            <v>9502.0400000000009</v>
          </cell>
          <cell r="AF112">
            <v>5253.96</v>
          </cell>
          <cell r="AG112">
            <v>12999.96</v>
          </cell>
          <cell r="AH112">
            <v>1988.25</v>
          </cell>
          <cell r="AI112">
            <v>11435.45</v>
          </cell>
          <cell r="AJ112">
            <v>11352.25</v>
          </cell>
          <cell r="AK112">
            <v>3736.44</v>
          </cell>
          <cell r="AL112">
            <v>24509.86</v>
          </cell>
          <cell r="AM112">
            <v>7907.7</v>
          </cell>
          <cell r="AN112">
            <v>0</v>
          </cell>
          <cell r="AO112">
            <v>12496.57</v>
          </cell>
          <cell r="AP112">
            <v>2470</v>
          </cell>
          <cell r="AQ112">
            <v>679.65</v>
          </cell>
          <cell r="AR112">
            <v>31890.62</v>
          </cell>
          <cell r="AS112">
            <v>25898.6</v>
          </cell>
          <cell r="AT112">
            <v>9377.49</v>
          </cell>
          <cell r="AU112">
            <v>14233.8</v>
          </cell>
          <cell r="AV112">
            <v>0</v>
          </cell>
          <cell r="AW112">
            <v>596.11</v>
          </cell>
          <cell r="AX112">
            <v>0</v>
          </cell>
          <cell r="AY112">
            <v>0</v>
          </cell>
          <cell r="AZ112">
            <v>-1430.11</v>
          </cell>
          <cell r="BA112">
            <v>2473.41</v>
          </cell>
          <cell r="BC112">
            <v>608313.24000000022</v>
          </cell>
          <cell r="BE112">
            <v>5462.5</v>
          </cell>
          <cell r="BF112">
            <v>2000</v>
          </cell>
          <cell r="BG112">
            <v>7636.45</v>
          </cell>
          <cell r="BH112">
            <v>0</v>
          </cell>
          <cell r="BI112">
            <v>7636.45</v>
          </cell>
          <cell r="BJ112">
            <v>0</v>
          </cell>
          <cell r="BK112">
            <v>0</v>
          </cell>
          <cell r="BL112">
            <v>0</v>
          </cell>
          <cell r="BM112">
            <v>12364.95</v>
          </cell>
          <cell r="BN112">
            <v>0</v>
          </cell>
          <cell r="BO112">
            <v>12364.95</v>
          </cell>
          <cell r="BP112">
            <v>20001.400000000001</v>
          </cell>
          <cell r="BR112">
            <v>1043.3</v>
          </cell>
          <cell r="BT112">
            <v>1043.3</v>
          </cell>
          <cell r="BU112">
            <v>-2557.02</v>
          </cell>
          <cell r="BV112">
            <v>25553.16</v>
          </cell>
          <cell r="BX112">
            <v>595774.33999999985</v>
          </cell>
          <cell r="BY112">
            <v>615775.73999999987</v>
          </cell>
          <cell r="BZ112">
            <v>608313.24000000022</v>
          </cell>
          <cell r="CB112">
            <v>7462.4999999996508</v>
          </cell>
          <cell r="CF112">
            <v>64537.019999999902</v>
          </cell>
          <cell r="CG112">
            <v>68400.679999999702</v>
          </cell>
          <cell r="CH112">
            <v>30467.25</v>
          </cell>
          <cell r="CI112">
            <v>17928.349999999999</v>
          </cell>
          <cell r="CJ112">
            <v>64538.69746821688</v>
          </cell>
          <cell r="CK112">
            <v>599638</v>
          </cell>
          <cell r="CL112">
            <v>0</v>
          </cell>
          <cell r="CM112">
            <v>0</v>
          </cell>
          <cell r="CN112">
            <v>0</v>
          </cell>
          <cell r="CP112">
            <v>600937.38</v>
          </cell>
          <cell r="CQ112">
            <v>0</v>
          </cell>
          <cell r="CS112">
            <v>0</v>
          </cell>
          <cell r="CT112">
            <v>4330</v>
          </cell>
          <cell r="CU112">
            <v>36652</v>
          </cell>
          <cell r="DA112">
            <v>6229.38</v>
          </cell>
          <cell r="DB112">
            <v>600937.38</v>
          </cell>
          <cell r="DC112">
            <v>0</v>
          </cell>
          <cell r="DD112">
            <v>1500</v>
          </cell>
          <cell r="DE112">
            <v>0</v>
          </cell>
          <cell r="DF112">
            <v>31387.5</v>
          </cell>
          <cell r="DG112">
            <v>36052</v>
          </cell>
          <cell r="DH112">
            <v>0</v>
          </cell>
          <cell r="DI112">
            <v>2346.83</v>
          </cell>
          <cell r="DJ112">
            <v>5838.93</v>
          </cell>
          <cell r="DK112">
            <v>4910.38</v>
          </cell>
          <cell r="DL112">
            <v>928.55</v>
          </cell>
          <cell r="DM112">
            <v>8978.7199999999993</v>
          </cell>
          <cell r="DN112">
            <v>4933.2</v>
          </cell>
          <cell r="DO112">
            <v>0</v>
          </cell>
          <cell r="DP112">
            <v>2557.02</v>
          </cell>
          <cell r="DQ112">
            <v>1274.58</v>
          </cell>
          <cell r="DR112">
            <v>0</v>
          </cell>
          <cell r="DS112">
            <v>0</v>
          </cell>
          <cell r="DT112">
            <v>0</v>
          </cell>
          <cell r="DU112">
            <v>0</v>
          </cell>
          <cell r="DV112">
            <v>0</v>
          </cell>
          <cell r="DW112">
            <v>0</v>
          </cell>
          <cell r="DX112">
            <v>4330</v>
          </cell>
          <cell r="DY112">
            <v>36652</v>
          </cell>
          <cell r="DZ112">
            <v>517</v>
          </cell>
          <cell r="EA112" t="str">
            <v>EE517</v>
          </cell>
          <cell r="EC112">
            <v>9353064</v>
          </cell>
          <cell r="ED112">
            <v>935</v>
          </cell>
          <cell r="EE112">
            <v>3064</v>
          </cell>
          <cell r="EF112" t="str">
            <v>EE517</v>
          </cell>
          <cell r="EG112" t="str">
            <v>Walsham-le-Willows Church of England Voluntary Controlled Primary School</v>
          </cell>
          <cell r="EH112" t="str">
            <v>Not under a federation</v>
          </cell>
          <cell r="EI112" t="str">
            <v/>
          </cell>
          <cell r="EJ112" t="str">
            <v>Diocese of St Edmundsbury and Ipswich</v>
          </cell>
          <cell r="EK112" t="str">
            <v>Local authority maintained schools</v>
          </cell>
          <cell r="EL112" t="str">
            <v>Mrs Maxine McGarr</v>
          </cell>
          <cell r="EM112" t="str">
            <v>admin@walsham-le-willows.suffolk.sch.uk</v>
          </cell>
          <cell r="EN112" t="str">
            <v>01359259319</v>
          </cell>
          <cell r="EO112">
            <v>20212022</v>
          </cell>
          <cell r="EP112" t="str">
            <v>LEAS</v>
          </cell>
          <cell r="EQ112" t="str">
            <v>Y</v>
          </cell>
          <cell r="EX112" t="str">
            <v>135</v>
          </cell>
          <cell r="EY112">
            <v>64537.019999999902</v>
          </cell>
          <cell r="FA112">
            <v>30467.25</v>
          </cell>
          <cell r="FB112">
            <v>600937.38</v>
          </cell>
          <cell r="FC112">
            <v>0</v>
          </cell>
          <cell r="FD112">
            <v>1500</v>
          </cell>
          <cell r="FE112">
            <v>0</v>
          </cell>
          <cell r="FF112">
            <v>31387.5</v>
          </cell>
          <cell r="FG112">
            <v>0</v>
          </cell>
          <cell r="FH112">
            <v>2346.83</v>
          </cell>
          <cell r="FI112">
            <v>636171.71</v>
          </cell>
          <cell r="FJ112">
            <v>928.55</v>
          </cell>
          <cell r="FK112">
            <v>4910.38</v>
          </cell>
          <cell r="FL112">
            <v>8978.7199999999993</v>
          </cell>
          <cell r="FM112">
            <v>4933.2</v>
          </cell>
          <cell r="FN112">
            <v>0</v>
          </cell>
          <cell r="FO112">
            <v>2557.02</v>
          </cell>
          <cell r="FP112">
            <v>1274.58</v>
          </cell>
          <cell r="FQ112">
            <v>0</v>
          </cell>
          <cell r="FR112">
            <v>0</v>
          </cell>
          <cell r="FS112">
            <v>0</v>
          </cell>
          <cell r="FT112">
            <v>0</v>
          </cell>
          <cell r="FU112">
            <v>0</v>
          </cell>
          <cell r="FV112">
            <v>0</v>
          </cell>
          <cell r="FW112">
            <v>4330</v>
          </cell>
          <cell r="FX112">
            <v>36652</v>
          </cell>
          <cell r="FY112">
            <v>64564.45</v>
          </cell>
          <cell r="FZ112">
            <v>323702.49</v>
          </cell>
          <cell r="GA112">
            <v>19260.89</v>
          </cell>
          <cell r="GB112">
            <v>123584.12</v>
          </cell>
          <cell r="GC112">
            <v>1217.08</v>
          </cell>
          <cell r="GD112">
            <v>24525.03</v>
          </cell>
          <cell r="GE112">
            <v>0</v>
          </cell>
          <cell r="GF112">
            <v>7037.5</v>
          </cell>
          <cell r="GG112">
            <v>2701.04</v>
          </cell>
          <cell r="GH112">
            <v>2140</v>
          </cell>
          <cell r="GI112">
            <v>5332</v>
          </cell>
          <cell r="GJ112">
            <v>0.3</v>
          </cell>
          <cell r="GK112">
            <v>9502.0400000000009</v>
          </cell>
          <cell r="GL112">
            <v>5253.96</v>
          </cell>
          <cell r="GM112">
            <v>12999.96</v>
          </cell>
          <cell r="GN112">
            <v>1988.25</v>
          </cell>
          <cell r="GO112">
            <v>11435.45</v>
          </cell>
          <cell r="GP112">
            <v>11352.25</v>
          </cell>
          <cell r="GQ112">
            <v>3736.44</v>
          </cell>
          <cell r="GR112">
            <v>25553.16</v>
          </cell>
          <cell r="GS112">
            <v>7907.7</v>
          </cell>
          <cell r="GT112">
            <v>0</v>
          </cell>
          <cell r="GU112">
            <v>12496.57</v>
          </cell>
          <cell r="GV112">
            <v>2470</v>
          </cell>
          <cell r="GW112">
            <v>679.65</v>
          </cell>
          <cell r="GX112">
            <v>31890.62</v>
          </cell>
          <cell r="GY112">
            <v>25898.6</v>
          </cell>
          <cell r="GZ112">
            <v>9377.49</v>
          </cell>
          <cell r="HA112">
            <v>14233.8</v>
          </cell>
          <cell r="HB112">
            <v>0</v>
          </cell>
          <cell r="HC112">
            <v>0</v>
          </cell>
          <cell r="HD112">
            <v>596.11</v>
          </cell>
          <cell r="HE112">
            <v>0</v>
          </cell>
          <cell r="HF112">
            <v>0</v>
          </cell>
          <cell r="HG112">
            <v>696872.49999999977</v>
          </cell>
          <cell r="HI112">
            <v>3863.660000000149</v>
          </cell>
          <cell r="HM112">
            <v>64537.019999999902</v>
          </cell>
          <cell r="HN112">
            <v>68400.679999999702</v>
          </cell>
          <cell r="HO112">
            <v>3.4924596548080444E-10</v>
          </cell>
          <cell r="HP112" t="str">
            <v>SURPLUS</v>
          </cell>
          <cell r="HQ112">
            <v>5462.5</v>
          </cell>
          <cell r="HR112">
            <v>2000</v>
          </cell>
          <cell r="HV112">
            <v>7636.45</v>
          </cell>
          <cell r="HW112">
            <v>0</v>
          </cell>
          <cell r="HX112">
            <v>12364.95</v>
          </cell>
          <cell r="HZ112">
            <v>68400.679999999702</v>
          </cell>
          <cell r="IA112">
            <v>17928.349999999999</v>
          </cell>
        </row>
        <row r="113">
          <cell r="B113" t="str">
            <v>EE552</v>
          </cell>
          <cell r="C113">
            <v>-140820.57999999999</v>
          </cell>
          <cell r="D113">
            <v>0</v>
          </cell>
          <cell r="E113">
            <v>-102100.01</v>
          </cell>
          <cell r="F113">
            <v>0</v>
          </cell>
          <cell r="G113">
            <v>-290001.25</v>
          </cell>
          <cell r="H113">
            <v>-14889.87</v>
          </cell>
          <cell r="I113">
            <v>-13465.25</v>
          </cell>
          <cell r="J113">
            <v>-136868.06</v>
          </cell>
          <cell r="K113">
            <v>-227653.48</v>
          </cell>
          <cell r="L113">
            <v>0</v>
          </cell>
          <cell r="M113">
            <v>-15522</v>
          </cell>
          <cell r="N113">
            <v>0</v>
          </cell>
          <cell r="O113">
            <v>-18090.88</v>
          </cell>
          <cell r="P113">
            <v>0</v>
          </cell>
          <cell r="Q113">
            <v>0</v>
          </cell>
          <cell r="R113">
            <v>0</v>
          </cell>
          <cell r="S113">
            <v>0</v>
          </cell>
          <cell r="T113">
            <v>3777335.06</v>
          </cell>
          <cell r="U113">
            <v>83469.55</v>
          </cell>
          <cell r="V113">
            <v>1071707.68</v>
          </cell>
          <cell r="W113">
            <v>353217.17</v>
          </cell>
          <cell r="X113">
            <v>622233.01</v>
          </cell>
          <cell r="Y113">
            <v>154310.71</v>
          </cell>
          <cell r="Z113">
            <v>83839.240000000005</v>
          </cell>
          <cell r="AA113">
            <v>57642.69</v>
          </cell>
          <cell r="AB113">
            <v>12877.75</v>
          </cell>
          <cell r="AC113">
            <v>6790.75</v>
          </cell>
          <cell r="AD113">
            <v>0</v>
          </cell>
          <cell r="AE113">
            <v>57635.47</v>
          </cell>
          <cell r="AF113">
            <v>19766.71</v>
          </cell>
          <cell r="AG113">
            <v>8902.68</v>
          </cell>
          <cell r="AH113">
            <v>9384.16</v>
          </cell>
          <cell r="AI113">
            <v>118511.3</v>
          </cell>
          <cell r="AJ113">
            <v>190720</v>
          </cell>
          <cell r="AK113">
            <v>39886.769999999997</v>
          </cell>
          <cell r="AL113">
            <v>260693.44</v>
          </cell>
          <cell r="AM113">
            <v>32981.71</v>
          </cell>
          <cell r="AN113">
            <v>62217.32</v>
          </cell>
          <cell r="AO113">
            <v>22539.97</v>
          </cell>
          <cell r="AP113">
            <v>22439</v>
          </cell>
          <cell r="AQ113">
            <v>1592</v>
          </cell>
          <cell r="AR113">
            <v>157574.26</v>
          </cell>
          <cell r="AS113">
            <v>94289.64</v>
          </cell>
          <cell r="AT113">
            <v>71481.11</v>
          </cell>
          <cell r="AU113">
            <v>65015.47</v>
          </cell>
          <cell r="AV113">
            <v>0</v>
          </cell>
          <cell r="AW113">
            <v>0</v>
          </cell>
          <cell r="AX113">
            <v>0</v>
          </cell>
          <cell r="AY113">
            <v>0</v>
          </cell>
          <cell r="AZ113">
            <v>0</v>
          </cell>
          <cell r="BA113">
            <v>0</v>
          </cell>
          <cell r="BC113">
            <v>6533706.4300000006</v>
          </cell>
          <cell r="BE113">
            <v>27785.31</v>
          </cell>
          <cell r="BF113">
            <v>43207</v>
          </cell>
          <cell r="BG113">
            <v>55554.3</v>
          </cell>
          <cell r="BH113">
            <v>0</v>
          </cell>
          <cell r="BI113">
            <v>55554.3</v>
          </cell>
          <cell r="BJ113">
            <v>6237.99</v>
          </cell>
          <cell r="BK113">
            <v>0</v>
          </cell>
          <cell r="BL113">
            <v>6237.99</v>
          </cell>
          <cell r="BM113">
            <v>43263.21</v>
          </cell>
          <cell r="BN113">
            <v>0</v>
          </cell>
          <cell r="BO113">
            <v>43263.21</v>
          </cell>
          <cell r="BP113">
            <v>105055.5</v>
          </cell>
          <cell r="BR113">
            <v>0</v>
          </cell>
          <cell r="BS113">
            <v>0</v>
          </cell>
          <cell r="BT113">
            <v>0</v>
          </cell>
          <cell r="BU113">
            <v>0</v>
          </cell>
          <cell r="BV113">
            <v>260693.44</v>
          </cell>
          <cell r="BX113">
            <v>6499643.2399999993</v>
          </cell>
          <cell r="BY113">
            <v>6604698.7399999993</v>
          </cell>
          <cell r="BZ113">
            <v>6533706.4300000006</v>
          </cell>
          <cell r="CB113">
            <v>70992.309999998659</v>
          </cell>
          <cell r="CF113">
            <v>224260.61000000127</v>
          </cell>
          <cell r="CG113">
            <v>482171.37000000104</v>
          </cell>
          <cell r="CH113">
            <v>87725.01</v>
          </cell>
          <cell r="CI113">
            <v>53661.819999999992</v>
          </cell>
          <cell r="CJ113">
            <v>224260.99348535761</v>
          </cell>
          <cell r="CK113">
            <v>6757554</v>
          </cell>
          <cell r="CL113">
            <v>0</v>
          </cell>
          <cell r="CM113">
            <v>0</v>
          </cell>
          <cell r="CN113">
            <v>0</v>
          </cell>
          <cell r="CP113">
            <v>6810074.5800000001</v>
          </cell>
          <cell r="CQ113">
            <v>25207.95</v>
          </cell>
          <cell r="CS113">
            <v>37881.919999999998</v>
          </cell>
          <cell r="CT113">
            <v>40100</v>
          </cell>
          <cell r="CU113">
            <v>0</v>
          </cell>
          <cell r="DA113">
            <v>140820.57999999999</v>
          </cell>
          <cell r="DB113">
            <v>6810074.5800000001</v>
          </cell>
          <cell r="DC113">
            <v>0</v>
          </cell>
          <cell r="DD113">
            <v>102100.01</v>
          </cell>
          <cell r="DE113">
            <v>0</v>
          </cell>
          <cell r="DF113">
            <v>290001.25</v>
          </cell>
          <cell r="DG113">
            <v>14889.87</v>
          </cell>
          <cell r="DH113">
            <v>25207.95</v>
          </cell>
          <cell r="DI113">
            <v>13465.25</v>
          </cell>
          <cell r="DJ113">
            <v>136868.06</v>
          </cell>
          <cell r="DK113">
            <v>82618.28</v>
          </cell>
          <cell r="DL113">
            <v>54249.78</v>
          </cell>
          <cell r="DM113">
            <v>227653.48</v>
          </cell>
          <cell r="DN113">
            <v>0</v>
          </cell>
          <cell r="DO113">
            <v>15522</v>
          </cell>
          <cell r="DP113">
            <v>0</v>
          </cell>
          <cell r="DQ113">
            <v>18090.88</v>
          </cell>
          <cell r="DR113">
            <v>0</v>
          </cell>
          <cell r="DS113">
            <v>0</v>
          </cell>
          <cell r="DT113">
            <v>0</v>
          </cell>
          <cell r="DU113">
            <v>0</v>
          </cell>
          <cell r="DV113">
            <v>0</v>
          </cell>
          <cell r="DW113">
            <v>37881.919999999998</v>
          </cell>
          <cell r="DX113">
            <v>40100</v>
          </cell>
          <cell r="DY113">
            <v>0</v>
          </cell>
          <cell r="DZ113">
            <v>552</v>
          </cell>
          <cell r="EA113" t="str">
            <v>EE552</v>
          </cell>
          <cell r="EC113">
            <v>9354500</v>
          </cell>
          <cell r="ED113">
            <v>935</v>
          </cell>
          <cell r="EE113">
            <v>4500</v>
          </cell>
          <cell r="EF113" t="str">
            <v>EE552</v>
          </cell>
          <cell r="EG113" t="str">
            <v>King Edward VI Church of England Voluntary Controlled Upper School</v>
          </cell>
          <cell r="EH113" t="str">
            <v>Not under a federation</v>
          </cell>
          <cell r="EI113" t="str">
            <v/>
          </cell>
          <cell r="EJ113" t="str">
            <v>Diocese of St Edmundsbury and Ipswich</v>
          </cell>
          <cell r="EK113" t="str">
            <v>Local authority maintained schools</v>
          </cell>
          <cell r="EL113" t="str">
            <v>Mr Deri O'Regan</v>
          </cell>
          <cell r="EM113" t="str">
            <v>bm@king-ed.suffolk.sch.uk</v>
          </cell>
          <cell r="EN113" t="str">
            <v>01284761393</v>
          </cell>
          <cell r="EO113">
            <v>20212022</v>
          </cell>
          <cell r="EP113" t="str">
            <v>LEAS</v>
          </cell>
          <cell r="EQ113" t="str">
            <v>Y</v>
          </cell>
          <cell r="EX113" t="str">
            <v>1180</v>
          </cell>
          <cell r="EY113">
            <v>224260.61000000127</v>
          </cell>
          <cell r="FA113">
            <v>87725.01</v>
          </cell>
          <cell r="FB113">
            <v>6810074.5800000001</v>
          </cell>
          <cell r="FC113">
            <v>0</v>
          </cell>
          <cell r="FD113">
            <v>102100.01</v>
          </cell>
          <cell r="FE113">
            <v>0</v>
          </cell>
          <cell r="FF113">
            <v>290001.25</v>
          </cell>
          <cell r="FG113">
            <v>25207.95</v>
          </cell>
          <cell r="FH113">
            <v>13465.25</v>
          </cell>
          <cell r="FI113">
            <v>7240849.04</v>
          </cell>
          <cell r="FJ113">
            <v>54249.78</v>
          </cell>
          <cell r="FK113">
            <v>82618.28</v>
          </cell>
          <cell r="FL113">
            <v>227653.48</v>
          </cell>
          <cell r="FM113">
            <v>0</v>
          </cell>
          <cell r="FN113">
            <v>15522</v>
          </cell>
          <cell r="FO113">
            <v>0</v>
          </cell>
          <cell r="FP113">
            <v>18090.88</v>
          </cell>
          <cell r="FQ113">
            <v>0</v>
          </cell>
          <cell r="FR113">
            <v>0</v>
          </cell>
          <cell r="FS113">
            <v>0</v>
          </cell>
          <cell r="FT113">
            <v>0</v>
          </cell>
          <cell r="FU113">
            <v>0</v>
          </cell>
          <cell r="FV113">
            <v>37881.919999999998</v>
          </cell>
          <cell r="FW113">
            <v>40100</v>
          </cell>
          <cell r="FX113">
            <v>0</v>
          </cell>
          <cell r="FY113">
            <v>476116.34</v>
          </cell>
          <cell r="FZ113">
            <v>3777335.06</v>
          </cell>
          <cell r="GA113">
            <v>83469.55</v>
          </cell>
          <cell r="GB113">
            <v>1071707.68</v>
          </cell>
          <cell r="GC113">
            <v>353217.17</v>
          </cell>
          <cell r="GD113">
            <v>622233.01</v>
          </cell>
          <cell r="GE113">
            <v>154310.71</v>
          </cell>
          <cell r="GF113">
            <v>83839.240000000005</v>
          </cell>
          <cell r="GG113">
            <v>57642.69</v>
          </cell>
          <cell r="GH113">
            <v>12877.75</v>
          </cell>
          <cell r="GI113">
            <v>6790.75</v>
          </cell>
          <cell r="GJ113">
            <v>0</v>
          </cell>
          <cell r="GK113">
            <v>57635.47</v>
          </cell>
          <cell r="GL113">
            <v>19766.71</v>
          </cell>
          <cell r="GM113">
            <v>8902.68</v>
          </cell>
          <cell r="GN113">
            <v>9384.16</v>
          </cell>
          <cell r="GO113">
            <v>118511.3</v>
          </cell>
          <cell r="GP113">
            <v>190720</v>
          </cell>
          <cell r="GQ113">
            <v>39886.769999999997</v>
          </cell>
          <cell r="GR113">
            <v>260693.44</v>
          </cell>
          <cell r="GS113">
            <v>32981.71</v>
          </cell>
          <cell r="GT113">
            <v>62217.32</v>
          </cell>
          <cell r="GU113">
            <v>22539.97</v>
          </cell>
          <cell r="GV113">
            <v>22439</v>
          </cell>
          <cell r="GW113">
            <v>1592</v>
          </cell>
          <cell r="GX113">
            <v>157574.26</v>
          </cell>
          <cell r="GY113">
            <v>94289.64</v>
          </cell>
          <cell r="GZ113">
            <v>71481.11</v>
          </cell>
          <cell r="HA113">
            <v>65015.47</v>
          </cell>
          <cell r="HB113">
            <v>0</v>
          </cell>
          <cell r="HC113">
            <v>0</v>
          </cell>
          <cell r="HD113">
            <v>0</v>
          </cell>
          <cell r="HE113">
            <v>0</v>
          </cell>
          <cell r="HF113">
            <v>0</v>
          </cell>
          <cell r="HG113">
            <v>7459054.6199999992</v>
          </cell>
          <cell r="HI113">
            <v>257910.76000000071</v>
          </cell>
          <cell r="HM113">
            <v>224260.61000000127</v>
          </cell>
          <cell r="HN113">
            <v>482171.37000000104</v>
          </cell>
          <cell r="HO113">
            <v>9.3132257461547852E-10</v>
          </cell>
          <cell r="HP113" t="str">
            <v>SURPLUS</v>
          </cell>
          <cell r="HQ113">
            <v>27785.31</v>
          </cell>
          <cell r="HR113">
            <v>43207</v>
          </cell>
          <cell r="HV113">
            <v>55554.3</v>
          </cell>
          <cell r="HW113">
            <v>6237.99</v>
          </cell>
          <cell r="HX113">
            <v>43263.21</v>
          </cell>
          <cell r="HY113">
            <v>161965</v>
          </cell>
          <cell r="HZ113">
            <v>320206.37000000104</v>
          </cell>
          <cell r="IA113">
            <v>53661.819999999992</v>
          </cell>
        </row>
        <row r="114">
          <cell r="B114" t="str">
            <v>EE553</v>
          </cell>
          <cell r="C114">
            <v>-156008.06</v>
          </cell>
          <cell r="D114">
            <v>0</v>
          </cell>
          <cell r="E114">
            <v>-55866.67</v>
          </cell>
          <cell r="F114">
            <v>0</v>
          </cell>
          <cell r="G114">
            <v>-153432.5</v>
          </cell>
          <cell r="H114">
            <v>-1100</v>
          </cell>
          <cell r="I114">
            <v>-40891.67</v>
          </cell>
          <cell r="J114">
            <v>-35416.01</v>
          </cell>
          <cell r="K114">
            <v>-151791.82</v>
          </cell>
          <cell r="L114">
            <v>0</v>
          </cell>
          <cell r="M114">
            <v>-647.9</v>
          </cell>
          <cell r="N114">
            <v>-42070.39</v>
          </cell>
          <cell r="O114">
            <v>-17448.669999999998</v>
          </cell>
          <cell r="P114">
            <v>0</v>
          </cell>
          <cell r="Q114">
            <v>0</v>
          </cell>
          <cell r="R114">
            <v>0</v>
          </cell>
          <cell r="S114">
            <v>0</v>
          </cell>
          <cell r="T114">
            <v>3294287.75</v>
          </cell>
          <cell r="U114">
            <v>4487.97</v>
          </cell>
          <cell r="V114">
            <v>400688.91</v>
          </cell>
          <cell r="W114">
            <v>63120.6</v>
          </cell>
          <cell r="X114">
            <v>196229.87</v>
          </cell>
          <cell r="Y114">
            <v>115847.59</v>
          </cell>
          <cell r="Z114">
            <v>4631.3</v>
          </cell>
          <cell r="AA114">
            <v>4649.96</v>
          </cell>
          <cell r="AB114">
            <v>10335.99</v>
          </cell>
          <cell r="AC114">
            <v>0</v>
          </cell>
          <cell r="AD114">
            <v>0</v>
          </cell>
          <cell r="AE114">
            <v>27694.799999999999</v>
          </cell>
          <cell r="AF114">
            <v>9740.99</v>
          </cell>
          <cell r="AG114">
            <v>87272.02</v>
          </cell>
          <cell r="AH114">
            <v>6575.37</v>
          </cell>
          <cell r="AI114">
            <v>48927.47</v>
          </cell>
          <cell r="AJ114">
            <v>17920</v>
          </cell>
          <cell r="AK114">
            <v>19067.27</v>
          </cell>
          <cell r="AL114">
            <v>106658.87</v>
          </cell>
          <cell r="AM114">
            <v>35042.720000000001</v>
          </cell>
          <cell r="AN114">
            <v>88066.09</v>
          </cell>
          <cell r="AO114">
            <v>46488.02</v>
          </cell>
          <cell r="AP114">
            <v>18112.43</v>
          </cell>
          <cell r="AQ114">
            <v>17921.849999999999</v>
          </cell>
          <cell r="AR114">
            <v>71058.509999999995</v>
          </cell>
          <cell r="AS114">
            <v>67161.75</v>
          </cell>
          <cell r="AT114">
            <v>42987.61</v>
          </cell>
          <cell r="AU114">
            <v>25085.06</v>
          </cell>
          <cell r="AV114">
            <v>0</v>
          </cell>
          <cell r="AW114">
            <v>181134.29</v>
          </cell>
          <cell r="AX114">
            <v>0</v>
          </cell>
          <cell r="AY114">
            <v>0</v>
          </cell>
          <cell r="AZ114">
            <v>0</v>
          </cell>
          <cell r="BA114">
            <v>0</v>
          </cell>
          <cell r="BC114">
            <v>4356521.3699999973</v>
          </cell>
          <cell r="BE114">
            <v>0</v>
          </cell>
          <cell r="BF114">
            <v>0</v>
          </cell>
          <cell r="BG114">
            <v>0</v>
          </cell>
          <cell r="BH114">
            <v>0</v>
          </cell>
          <cell r="BI114">
            <v>0</v>
          </cell>
          <cell r="BJ114">
            <v>0</v>
          </cell>
          <cell r="BK114">
            <v>0</v>
          </cell>
          <cell r="BL114">
            <v>0</v>
          </cell>
          <cell r="BM114">
            <v>0</v>
          </cell>
          <cell r="BN114">
            <v>0</v>
          </cell>
          <cell r="BO114">
            <v>0</v>
          </cell>
          <cell r="BP114">
            <v>0</v>
          </cell>
          <cell r="BR114">
            <v>0</v>
          </cell>
          <cell r="BS114">
            <v>0</v>
          </cell>
          <cell r="BT114">
            <v>0</v>
          </cell>
          <cell r="BU114">
            <v>-42070.39</v>
          </cell>
          <cell r="BV114">
            <v>106658.87</v>
          </cell>
          <cell r="BX114">
            <v>4356521.37</v>
          </cell>
          <cell r="BY114">
            <v>4356521.37</v>
          </cell>
          <cell r="BZ114">
            <v>4356521.3699999973</v>
          </cell>
          <cell r="CB114">
            <v>0</v>
          </cell>
          <cell r="CF114">
            <v>162173.04999999888</v>
          </cell>
          <cell r="CG114">
            <v>663392.68000000156</v>
          </cell>
          <cell r="CH114">
            <v>24853.42</v>
          </cell>
          <cell r="CI114">
            <v>11252.65</v>
          </cell>
          <cell r="CJ114">
            <v>162173.04763203487</v>
          </cell>
          <cell r="CK114">
            <v>4857741</v>
          </cell>
          <cell r="CL114">
            <v>657394</v>
          </cell>
          <cell r="CM114">
            <v>0</v>
          </cell>
          <cell r="CN114">
            <v>-44531</v>
          </cell>
          <cell r="CP114">
            <v>4276305.0599999996</v>
          </cell>
          <cell r="CQ114">
            <v>1100</v>
          </cell>
          <cell r="CS114">
            <v>49975</v>
          </cell>
          <cell r="CT114">
            <v>25860</v>
          </cell>
          <cell r="CU114">
            <v>4215</v>
          </cell>
          <cell r="DA114">
            <v>156008.06</v>
          </cell>
          <cell r="DB114">
            <v>4276305.0599999996</v>
          </cell>
          <cell r="DC114">
            <v>0</v>
          </cell>
          <cell r="DD114">
            <v>55866.67</v>
          </cell>
          <cell r="DE114">
            <v>0</v>
          </cell>
          <cell r="DF114">
            <v>153432.5</v>
          </cell>
          <cell r="DG114">
            <v>1100</v>
          </cell>
          <cell r="DH114">
            <v>1100</v>
          </cell>
          <cell r="DI114">
            <v>40891.67</v>
          </cell>
          <cell r="DJ114">
            <v>35416.01</v>
          </cell>
          <cell r="DK114">
            <v>26451.51</v>
          </cell>
          <cell r="DL114">
            <v>8964.5</v>
          </cell>
          <cell r="DM114">
            <v>151791.82</v>
          </cell>
          <cell r="DN114">
            <v>0</v>
          </cell>
          <cell r="DO114">
            <v>647.9</v>
          </cell>
          <cell r="DP114">
            <v>42070.39</v>
          </cell>
          <cell r="DQ114">
            <v>17448.669999999998</v>
          </cell>
          <cell r="DR114">
            <v>0</v>
          </cell>
          <cell r="DS114">
            <v>0</v>
          </cell>
          <cell r="DT114">
            <v>0</v>
          </cell>
          <cell r="DU114">
            <v>0</v>
          </cell>
          <cell r="DV114">
            <v>0</v>
          </cell>
          <cell r="DW114">
            <v>49975</v>
          </cell>
          <cell r="DX114">
            <v>25860</v>
          </cell>
          <cell r="DY114">
            <v>4215</v>
          </cell>
          <cell r="DZ114">
            <v>553</v>
          </cell>
          <cell r="EA114" t="str">
            <v>EE553</v>
          </cell>
          <cell r="EC114">
            <v>9354600</v>
          </cell>
          <cell r="ED114">
            <v>935</v>
          </cell>
          <cell r="EE114">
            <v>4600</v>
          </cell>
          <cell r="EF114" t="str">
            <v>EE553</v>
          </cell>
          <cell r="EG114" t="str">
            <v>St Benedict's Catholic School</v>
          </cell>
          <cell r="EH114" t="str">
            <v>Not under a federation</v>
          </cell>
          <cell r="EI114" t="str">
            <v/>
          </cell>
          <cell r="EJ114" t="str">
            <v>Diocese of East Anglia</v>
          </cell>
          <cell r="EK114" t="str">
            <v>Local authority maintained schools</v>
          </cell>
          <cell r="EL114" t="str">
            <v>Mrs Imogen Senior</v>
          </cell>
          <cell r="EM114" t="str">
            <v>ckennedy@st-benedicts.suffolk.sch.uk</v>
          </cell>
          <cell r="EN114" t="str">
            <v>01284753512</v>
          </cell>
          <cell r="EO114">
            <v>20212022</v>
          </cell>
          <cell r="EP114" t="str">
            <v>LEAS</v>
          </cell>
          <cell r="EQ114" t="str">
            <v>Y</v>
          </cell>
          <cell r="EX114" t="str">
            <v>924</v>
          </cell>
          <cell r="EY114">
            <v>162173.04999999888</v>
          </cell>
          <cell r="FA114">
            <v>24853.42</v>
          </cell>
          <cell r="FB114">
            <v>4276305.0599999996</v>
          </cell>
          <cell r="FC114">
            <v>657394</v>
          </cell>
          <cell r="FD114">
            <v>55866.67</v>
          </cell>
          <cell r="FE114">
            <v>0</v>
          </cell>
          <cell r="FF114">
            <v>153432.5</v>
          </cell>
          <cell r="FG114">
            <v>1100</v>
          </cell>
          <cell r="FH114">
            <v>40891.67</v>
          </cell>
          <cell r="FI114">
            <v>5184989.8999999994</v>
          </cell>
          <cell r="FJ114">
            <v>8964.5</v>
          </cell>
          <cell r="FK114">
            <v>26451.51</v>
          </cell>
          <cell r="FL114">
            <v>151791.82</v>
          </cell>
          <cell r="FM114">
            <v>0</v>
          </cell>
          <cell r="FN114">
            <v>647.9</v>
          </cell>
          <cell r="FO114">
            <v>42070.39</v>
          </cell>
          <cell r="FP114">
            <v>17448.669999999998</v>
          </cell>
          <cell r="FQ114">
            <v>0</v>
          </cell>
          <cell r="FR114">
            <v>0</v>
          </cell>
          <cell r="FS114">
            <v>0</v>
          </cell>
          <cell r="FT114">
            <v>0</v>
          </cell>
          <cell r="FU114">
            <v>0</v>
          </cell>
          <cell r="FV114">
            <v>49975</v>
          </cell>
          <cell r="FW114">
            <v>25860</v>
          </cell>
          <cell r="FX114">
            <v>4215</v>
          </cell>
          <cell r="FY114">
            <v>327424.78999999998</v>
          </cell>
          <cell r="FZ114">
            <v>3294287.75</v>
          </cell>
          <cell r="GA114">
            <v>4487.97</v>
          </cell>
          <cell r="GB114">
            <v>400688.91</v>
          </cell>
          <cell r="GC114">
            <v>63120.6</v>
          </cell>
          <cell r="GD114">
            <v>196229.87</v>
          </cell>
          <cell r="GE114">
            <v>115847.59</v>
          </cell>
          <cell r="GF114">
            <v>4631.3</v>
          </cell>
          <cell r="GG114">
            <v>4649.96</v>
          </cell>
          <cell r="GH114">
            <v>10335.99</v>
          </cell>
          <cell r="GI114">
            <v>0</v>
          </cell>
          <cell r="GJ114">
            <v>0</v>
          </cell>
          <cell r="GK114">
            <v>27694.799999999999</v>
          </cell>
          <cell r="GL114">
            <v>9740.99</v>
          </cell>
          <cell r="GM114">
            <v>87272.02</v>
          </cell>
          <cell r="GN114">
            <v>6575.37</v>
          </cell>
          <cell r="GO114">
            <v>48927.47</v>
          </cell>
          <cell r="GP114">
            <v>17920</v>
          </cell>
          <cell r="GQ114">
            <v>19067.27</v>
          </cell>
          <cell r="GR114">
            <v>106658.87</v>
          </cell>
          <cell r="GS114">
            <v>35042.720000000001</v>
          </cell>
          <cell r="GT114">
            <v>88066.09</v>
          </cell>
          <cell r="GU114">
            <v>46488.02</v>
          </cell>
          <cell r="GV114">
            <v>18112.43</v>
          </cell>
          <cell r="GW114">
            <v>17921.849999999999</v>
          </cell>
          <cell r="GX114">
            <v>71058.509999999995</v>
          </cell>
          <cell r="GY114">
            <v>67161.75</v>
          </cell>
          <cell r="GZ114">
            <v>42987.61</v>
          </cell>
          <cell r="HA114">
            <v>25085.06</v>
          </cell>
          <cell r="HB114">
            <v>0</v>
          </cell>
          <cell r="HC114">
            <v>0</v>
          </cell>
          <cell r="HD114">
            <v>181134.29</v>
          </cell>
          <cell r="HE114">
            <v>0</v>
          </cell>
          <cell r="HF114">
            <v>0</v>
          </cell>
          <cell r="HG114">
            <v>5011195.0599999977</v>
          </cell>
          <cell r="HI114">
            <v>501219.63000000175</v>
          </cell>
          <cell r="HM114">
            <v>162173.04999999888</v>
          </cell>
          <cell r="HN114">
            <v>663392.68000000156</v>
          </cell>
          <cell r="HO114">
            <v>-9.3132257461547852E-10</v>
          </cell>
          <cell r="HP114" t="str">
            <v>SURPLUS</v>
          </cell>
          <cell r="HQ114">
            <v>23284.44</v>
          </cell>
          <cell r="HR114">
            <v>0</v>
          </cell>
          <cell r="HV114">
            <v>36885.21</v>
          </cell>
          <cell r="HW114">
            <v>0</v>
          </cell>
          <cell r="HX114">
            <v>0</v>
          </cell>
          <cell r="HZ114">
            <v>663392.68000000156</v>
          </cell>
          <cell r="IA114">
            <v>11252.65</v>
          </cell>
        </row>
        <row r="115">
          <cell r="B115" t="str">
            <v>EE560</v>
          </cell>
          <cell r="C115">
            <v>-184069.12</v>
          </cell>
          <cell r="D115">
            <v>0</v>
          </cell>
          <cell r="E115">
            <v>-65966.67</v>
          </cell>
          <cell r="F115">
            <v>0</v>
          </cell>
          <cell r="G115">
            <v>-220390</v>
          </cell>
          <cell r="H115">
            <v>0</v>
          </cell>
          <cell r="I115">
            <v>-802.9</v>
          </cell>
          <cell r="J115">
            <v>-175055.59</v>
          </cell>
          <cell r="K115">
            <v>-3</v>
          </cell>
          <cell r="L115">
            <v>0</v>
          </cell>
          <cell r="M115">
            <v>-4945</v>
          </cell>
          <cell r="N115">
            <v>-9609.25</v>
          </cell>
          <cell r="O115">
            <v>-1500</v>
          </cell>
          <cell r="P115">
            <v>0</v>
          </cell>
          <cell r="Q115">
            <v>0</v>
          </cell>
          <cell r="R115">
            <v>0</v>
          </cell>
          <cell r="S115">
            <v>0</v>
          </cell>
          <cell r="T115">
            <v>5496376.2999999998</v>
          </cell>
          <cell r="U115">
            <v>31888.36</v>
          </cell>
          <cell r="V115">
            <v>1110281.8999999999</v>
          </cell>
          <cell r="W115">
            <v>142717.20000000001</v>
          </cell>
          <cell r="X115">
            <v>623501.19999999995</v>
          </cell>
          <cell r="Y115">
            <v>0</v>
          </cell>
          <cell r="Z115">
            <v>34136.01</v>
          </cell>
          <cell r="AA115">
            <v>59474.27</v>
          </cell>
          <cell r="AB115">
            <v>10036.23</v>
          </cell>
          <cell r="AC115">
            <v>9522</v>
          </cell>
          <cell r="AD115">
            <v>0</v>
          </cell>
          <cell r="AE115">
            <v>78004.320000000007</v>
          </cell>
          <cell r="AF115">
            <v>46216.45</v>
          </cell>
          <cell r="AG115">
            <v>250255.93</v>
          </cell>
          <cell r="AH115">
            <v>15098.04</v>
          </cell>
          <cell r="AI115">
            <v>160263.38</v>
          </cell>
          <cell r="AJ115">
            <v>308559.21000000002</v>
          </cell>
          <cell r="AK115">
            <v>44008</v>
          </cell>
          <cell r="AL115">
            <v>218031.45</v>
          </cell>
          <cell r="AM115">
            <v>116795.32</v>
          </cell>
          <cell r="AN115">
            <v>116206.16</v>
          </cell>
          <cell r="AO115">
            <v>135753.78</v>
          </cell>
          <cell r="AP115">
            <v>31464</v>
          </cell>
          <cell r="AQ115">
            <v>26720.81</v>
          </cell>
          <cell r="AR115">
            <v>28278.48</v>
          </cell>
          <cell r="AS115">
            <v>45694.11</v>
          </cell>
          <cell r="AT115">
            <v>69386.3</v>
          </cell>
          <cell r="AU115">
            <v>69258.62</v>
          </cell>
          <cell r="AV115">
            <v>0</v>
          </cell>
          <cell r="AW115">
            <v>39450.839999999997</v>
          </cell>
          <cell r="AX115">
            <v>0</v>
          </cell>
          <cell r="AY115">
            <v>0</v>
          </cell>
          <cell r="AZ115">
            <v>-33359.370000000003</v>
          </cell>
          <cell r="BA115">
            <v>27536.65</v>
          </cell>
          <cell r="BC115">
            <v>8642628.0000000056</v>
          </cell>
          <cell r="BE115">
            <v>33269.69</v>
          </cell>
          <cell r="BF115">
            <v>0</v>
          </cell>
          <cell r="BG115">
            <v>10080</v>
          </cell>
          <cell r="BH115">
            <v>0</v>
          </cell>
          <cell r="BI115">
            <v>10080</v>
          </cell>
          <cell r="BJ115">
            <v>0</v>
          </cell>
          <cell r="BK115">
            <v>0</v>
          </cell>
          <cell r="BL115">
            <v>0</v>
          </cell>
          <cell r="BM115">
            <v>16603.269999999997</v>
          </cell>
          <cell r="BN115">
            <v>0</v>
          </cell>
          <cell r="BO115">
            <v>16603.269999999997</v>
          </cell>
          <cell r="BP115">
            <v>26683.269999999997</v>
          </cell>
          <cell r="BR115">
            <v>-5822.7200000000012</v>
          </cell>
          <cell r="BS115">
            <v>-5822.7200000000012</v>
          </cell>
          <cell r="BU115">
            <v>-15431.970000000001</v>
          </cell>
          <cell r="BV115">
            <v>218031.45</v>
          </cell>
          <cell r="BX115">
            <v>8649214.4199999999</v>
          </cell>
          <cell r="BY115">
            <v>8675897.6899999995</v>
          </cell>
          <cell r="BZ115">
            <v>8642628.0000000056</v>
          </cell>
          <cell r="CB115">
            <v>33269.689999993891</v>
          </cell>
          <cell r="CF115">
            <v>698136</v>
          </cell>
          <cell r="CG115">
            <v>912338.58</v>
          </cell>
          <cell r="CH115">
            <v>979.63</v>
          </cell>
          <cell r="CI115">
            <v>7566.050000000002</v>
          </cell>
          <cell r="CJ115">
            <v>1097850.9287610725</v>
          </cell>
          <cell r="CK115">
            <v>8863417</v>
          </cell>
          <cell r="CL115">
            <v>1229061</v>
          </cell>
          <cell r="CM115">
            <v>0</v>
          </cell>
          <cell r="CN115">
            <v>-72451</v>
          </cell>
          <cell r="CP115">
            <v>7720155.1199999992</v>
          </cell>
          <cell r="CQ115">
            <v>0</v>
          </cell>
          <cell r="CS115">
            <v>53270</v>
          </cell>
          <cell r="CT115">
            <v>45000</v>
          </cell>
          <cell r="CU115">
            <v>0</v>
          </cell>
          <cell r="DA115">
            <v>184069.12</v>
          </cell>
          <cell r="DB115">
            <v>7720155.1199999992</v>
          </cell>
          <cell r="DC115">
            <v>0</v>
          </cell>
          <cell r="DD115">
            <v>65966.67</v>
          </cell>
          <cell r="DE115">
            <v>0</v>
          </cell>
          <cell r="DF115">
            <v>220390</v>
          </cell>
          <cell r="DG115">
            <v>0</v>
          </cell>
          <cell r="DH115">
            <v>0</v>
          </cell>
          <cell r="DI115">
            <v>802.9</v>
          </cell>
          <cell r="DJ115">
            <v>175055.59</v>
          </cell>
          <cell r="DK115">
            <v>169306.42</v>
          </cell>
          <cell r="DL115">
            <v>5749.17</v>
          </cell>
          <cell r="DM115">
            <v>3</v>
          </cell>
          <cell r="DN115">
            <v>0</v>
          </cell>
          <cell r="DO115">
            <v>4945</v>
          </cell>
          <cell r="DP115">
            <v>15431.97</v>
          </cell>
          <cell r="DQ115">
            <v>1500</v>
          </cell>
          <cell r="DR115">
            <v>0</v>
          </cell>
          <cell r="DS115">
            <v>0</v>
          </cell>
          <cell r="DT115">
            <v>0</v>
          </cell>
          <cell r="DU115">
            <v>0</v>
          </cell>
          <cell r="DV115">
            <v>0</v>
          </cell>
          <cell r="DW115">
            <v>53270</v>
          </cell>
          <cell r="DX115">
            <v>45000</v>
          </cell>
          <cell r="DY115">
            <v>0</v>
          </cell>
          <cell r="DZ115">
            <v>560</v>
          </cell>
          <cell r="EA115" t="str">
            <v>EE560</v>
          </cell>
          <cell r="EC115">
            <v>9354024</v>
          </cell>
          <cell r="ED115">
            <v>935</v>
          </cell>
          <cell r="EE115">
            <v>4024</v>
          </cell>
          <cell r="EF115" t="str">
            <v>EE560</v>
          </cell>
          <cell r="EG115" t="str">
            <v>Thurston Community College</v>
          </cell>
          <cell r="EH115" t="str">
            <v>Not under a federation</v>
          </cell>
          <cell r="EI115" t="str">
            <v/>
          </cell>
          <cell r="EJ115" t="str">
            <v>Not applicable</v>
          </cell>
          <cell r="EK115" t="str">
            <v>Local authority maintained schools</v>
          </cell>
          <cell r="EL115" t="str">
            <v>Ms Nicola Mattin</v>
          </cell>
          <cell r="EM115" t="str">
            <v>lynda.lodge@thurstoncollege.suffolk.sch.uk</v>
          </cell>
          <cell r="EN115" t="str">
            <v>01359230885</v>
          </cell>
          <cell r="EO115">
            <v>20212022</v>
          </cell>
          <cell r="EP115" t="str">
            <v>LEAS</v>
          </cell>
          <cell r="EQ115" t="str">
            <v>Y</v>
          </cell>
          <cell r="EX115" t="str">
            <v>1651</v>
          </cell>
          <cell r="EY115">
            <v>698136</v>
          </cell>
          <cell r="FA115">
            <v>979.63</v>
          </cell>
          <cell r="FB115">
            <v>7720155.1199999992</v>
          </cell>
          <cell r="FC115">
            <v>1229061</v>
          </cell>
          <cell r="FD115">
            <v>65966.67</v>
          </cell>
          <cell r="FE115">
            <v>0</v>
          </cell>
          <cell r="FF115">
            <v>220390</v>
          </cell>
          <cell r="FG115">
            <v>0</v>
          </cell>
          <cell r="FH115">
            <v>802.9</v>
          </cell>
          <cell r="FI115">
            <v>9236375.6899999995</v>
          </cell>
          <cell r="FJ115">
            <v>5749.17</v>
          </cell>
          <cell r="FK115">
            <v>169306.42</v>
          </cell>
          <cell r="FL115">
            <v>3</v>
          </cell>
          <cell r="FM115">
            <v>0</v>
          </cell>
          <cell r="FN115">
            <v>4945</v>
          </cell>
          <cell r="FO115">
            <v>15431.97</v>
          </cell>
          <cell r="FP115">
            <v>1500</v>
          </cell>
          <cell r="FQ115">
            <v>0</v>
          </cell>
          <cell r="FR115">
            <v>0</v>
          </cell>
          <cell r="FS115">
            <v>0</v>
          </cell>
          <cell r="FT115">
            <v>0</v>
          </cell>
          <cell r="FU115">
            <v>0</v>
          </cell>
          <cell r="FV115">
            <v>53270</v>
          </cell>
          <cell r="FW115">
            <v>45000</v>
          </cell>
          <cell r="FX115">
            <v>0</v>
          </cell>
          <cell r="FY115">
            <v>295205.56000000006</v>
          </cell>
          <cell r="FZ115">
            <v>5496376.2999999998</v>
          </cell>
          <cell r="GA115">
            <v>31888.36</v>
          </cell>
          <cell r="GB115">
            <v>1110281.8999999999</v>
          </cell>
          <cell r="GC115">
            <v>142717.20000000001</v>
          </cell>
          <cell r="GD115">
            <v>623501.19999999995</v>
          </cell>
          <cell r="GE115">
            <v>0</v>
          </cell>
          <cell r="GF115">
            <v>34136.01</v>
          </cell>
          <cell r="GG115">
            <v>59474.27</v>
          </cell>
          <cell r="GH115">
            <v>10036.23</v>
          </cell>
          <cell r="GI115">
            <v>9522</v>
          </cell>
          <cell r="GJ115">
            <v>0</v>
          </cell>
          <cell r="GK115">
            <v>78004.320000000007</v>
          </cell>
          <cell r="GL115">
            <v>46216.45</v>
          </cell>
          <cell r="GM115">
            <v>250255.93</v>
          </cell>
          <cell r="GN115">
            <v>15098.04</v>
          </cell>
          <cell r="GO115">
            <v>160263.38</v>
          </cell>
          <cell r="GP115">
            <v>308559.21000000002</v>
          </cell>
          <cell r="GQ115">
            <v>44008</v>
          </cell>
          <cell r="GR115">
            <v>218031.45</v>
          </cell>
          <cell r="GS115">
            <v>116795.32</v>
          </cell>
          <cell r="GT115">
            <v>116206.16</v>
          </cell>
          <cell r="GU115">
            <v>135753.78</v>
          </cell>
          <cell r="GV115">
            <v>31464</v>
          </cell>
          <cell r="GW115">
            <v>26720.81</v>
          </cell>
          <cell r="GX115">
            <v>28278.48</v>
          </cell>
          <cell r="GY115">
            <v>45694.11</v>
          </cell>
          <cell r="GZ115">
            <v>69386.3</v>
          </cell>
          <cell r="HA115">
            <v>69258.62</v>
          </cell>
          <cell r="HB115">
            <v>0</v>
          </cell>
          <cell r="HC115">
            <v>0</v>
          </cell>
          <cell r="HD115">
            <v>39450.839999999997</v>
          </cell>
          <cell r="HE115">
            <v>0</v>
          </cell>
          <cell r="HF115">
            <v>0</v>
          </cell>
          <cell r="HG115">
            <v>9317378.6699999999</v>
          </cell>
          <cell r="HI115">
            <v>214202.58000000007</v>
          </cell>
          <cell r="HM115">
            <v>698136</v>
          </cell>
          <cell r="HN115">
            <v>912338.58</v>
          </cell>
          <cell r="HO115">
            <v>0</v>
          </cell>
          <cell r="HP115" t="str">
            <v>SURPLUS</v>
          </cell>
          <cell r="HQ115">
            <v>33269.69</v>
          </cell>
          <cell r="HR115">
            <v>0</v>
          </cell>
          <cell r="HV115">
            <v>10080</v>
          </cell>
          <cell r="HW115">
            <v>0</v>
          </cell>
          <cell r="HX115">
            <v>16603.269999999997</v>
          </cell>
          <cell r="HZ115">
            <v>912338.58</v>
          </cell>
          <cell r="IA115">
            <v>7566.050000000002</v>
          </cell>
        </row>
        <row r="116">
          <cell r="B116" t="str">
            <v>EE579</v>
          </cell>
          <cell r="C116">
            <v>-86385.06</v>
          </cell>
          <cell r="D116">
            <v>0</v>
          </cell>
          <cell r="E116">
            <v>-920831.99</v>
          </cell>
          <cell r="F116">
            <v>0</v>
          </cell>
          <cell r="G116">
            <v>-51300</v>
          </cell>
          <cell r="H116">
            <v>-20377.669999999998</v>
          </cell>
          <cell r="I116">
            <v>0</v>
          </cell>
          <cell r="J116">
            <v>-16783.2</v>
          </cell>
          <cell r="K116">
            <v>-6711.45</v>
          </cell>
          <cell r="L116">
            <v>-952</v>
          </cell>
          <cell r="M116">
            <v>-1317</v>
          </cell>
          <cell r="N116">
            <v>-293.89999999999998</v>
          </cell>
          <cell r="O116">
            <v>-6620.52</v>
          </cell>
          <cell r="P116">
            <v>0</v>
          </cell>
          <cell r="Q116">
            <v>0</v>
          </cell>
          <cell r="R116">
            <v>0</v>
          </cell>
          <cell r="S116">
            <v>0</v>
          </cell>
          <cell r="T116">
            <v>697966.84</v>
          </cell>
          <cell r="U116">
            <v>0</v>
          </cell>
          <cell r="V116">
            <v>788878.64</v>
          </cell>
          <cell r="W116">
            <v>28154.33</v>
          </cell>
          <cell r="X116">
            <v>118479.4</v>
          </cell>
          <cell r="Y116">
            <v>0</v>
          </cell>
          <cell r="Z116">
            <v>34831.97</v>
          </cell>
          <cell r="AA116">
            <v>12532.47</v>
          </cell>
          <cell r="AB116">
            <v>18459.32</v>
          </cell>
          <cell r="AC116">
            <v>517.5</v>
          </cell>
          <cell r="AD116">
            <v>165.83</v>
          </cell>
          <cell r="AE116">
            <v>33782.67</v>
          </cell>
          <cell r="AF116">
            <v>14116.19</v>
          </cell>
          <cell r="AG116">
            <v>31491.4</v>
          </cell>
          <cell r="AH116">
            <v>2676</v>
          </cell>
          <cell r="AI116">
            <v>18634.060000000001</v>
          </cell>
          <cell r="AJ116">
            <v>0</v>
          </cell>
          <cell r="AK116">
            <v>8352.0400000000009</v>
          </cell>
          <cell r="AL116">
            <v>29268.14</v>
          </cell>
          <cell r="AM116">
            <v>11483.94</v>
          </cell>
          <cell r="AN116">
            <v>624</v>
          </cell>
          <cell r="AO116">
            <v>11118.1</v>
          </cell>
          <cell r="AP116">
            <v>1710</v>
          </cell>
          <cell r="AQ116">
            <v>106.28</v>
          </cell>
          <cell r="AR116">
            <v>31202.29</v>
          </cell>
          <cell r="AS116">
            <v>0</v>
          </cell>
          <cell r="AT116">
            <v>48266.41</v>
          </cell>
          <cell r="AU116">
            <v>20139.919999999998</v>
          </cell>
          <cell r="AV116">
            <v>0</v>
          </cell>
          <cell r="AW116">
            <v>31093.05</v>
          </cell>
          <cell r="AX116">
            <v>0</v>
          </cell>
          <cell r="AY116">
            <v>0</v>
          </cell>
          <cell r="AZ116">
            <v>-679.22</v>
          </cell>
          <cell r="BA116">
            <v>283.22000000000003</v>
          </cell>
          <cell r="BC116">
            <v>877944.05999999959</v>
          </cell>
          <cell r="BE116">
            <v>8287.94</v>
          </cell>
          <cell r="BF116">
            <v>0</v>
          </cell>
          <cell r="BG116">
            <v>4150</v>
          </cell>
          <cell r="BH116">
            <v>0</v>
          </cell>
          <cell r="BI116">
            <v>4150</v>
          </cell>
          <cell r="BJ116">
            <v>0</v>
          </cell>
          <cell r="BK116">
            <v>0</v>
          </cell>
          <cell r="BL116">
            <v>0</v>
          </cell>
          <cell r="BM116">
            <v>0</v>
          </cell>
          <cell r="BN116">
            <v>0</v>
          </cell>
          <cell r="BO116">
            <v>0</v>
          </cell>
          <cell r="BP116">
            <v>4150</v>
          </cell>
          <cell r="BR116">
            <v>-396</v>
          </cell>
          <cell r="BS116">
            <v>-396</v>
          </cell>
          <cell r="BU116">
            <v>-689.9</v>
          </cell>
          <cell r="BV116">
            <v>29268.14</v>
          </cell>
          <cell r="BX116">
            <v>882082</v>
          </cell>
          <cell r="BY116">
            <v>886232</v>
          </cell>
          <cell r="BZ116">
            <v>877944.05999999959</v>
          </cell>
          <cell r="CB116">
            <v>8287.9400000004098</v>
          </cell>
          <cell r="CF116">
            <v>574235.5399999998</v>
          </cell>
          <cell r="CG116">
            <v>552481.54000000027</v>
          </cell>
          <cell r="CH116">
            <v>39913.75</v>
          </cell>
          <cell r="CI116">
            <v>44051.69</v>
          </cell>
          <cell r="CJ116">
            <v>574233.25000000047</v>
          </cell>
          <cell r="CK116">
            <v>860328</v>
          </cell>
          <cell r="CL116">
            <v>0</v>
          </cell>
          <cell r="CM116">
            <v>0</v>
          </cell>
          <cell r="CN116">
            <v>-58074.74</v>
          </cell>
          <cell r="CP116">
            <v>924263.06</v>
          </cell>
          <cell r="CQ116">
            <v>0</v>
          </cell>
          <cell r="CS116">
            <v>13750</v>
          </cell>
          <cell r="CT116">
            <v>8700</v>
          </cell>
          <cell r="CU116">
            <v>20377.669999999998</v>
          </cell>
          <cell r="DA116">
            <v>86385.06</v>
          </cell>
          <cell r="DB116">
            <v>924263.06</v>
          </cell>
          <cell r="DC116">
            <v>0</v>
          </cell>
          <cell r="DD116">
            <v>920831.99</v>
          </cell>
          <cell r="DE116">
            <v>0</v>
          </cell>
          <cell r="DF116">
            <v>51300</v>
          </cell>
          <cell r="DG116">
            <v>20377.669999999998</v>
          </cell>
          <cell r="DH116">
            <v>0</v>
          </cell>
          <cell r="DI116">
            <v>0</v>
          </cell>
          <cell r="DJ116">
            <v>16783.2</v>
          </cell>
          <cell r="DK116">
            <v>9973.08</v>
          </cell>
          <cell r="DL116">
            <v>6810.12</v>
          </cell>
          <cell r="DM116">
            <v>6711.45</v>
          </cell>
          <cell r="DN116">
            <v>952</v>
          </cell>
          <cell r="DO116">
            <v>1317</v>
          </cell>
          <cell r="DP116">
            <v>689.9</v>
          </cell>
          <cell r="DQ116">
            <v>6620.52</v>
          </cell>
          <cell r="DR116">
            <v>0</v>
          </cell>
          <cell r="DS116">
            <v>0</v>
          </cell>
          <cell r="DT116">
            <v>0</v>
          </cell>
          <cell r="DU116">
            <v>0</v>
          </cell>
          <cell r="DV116">
            <v>0</v>
          </cell>
          <cell r="DW116">
            <v>13750</v>
          </cell>
          <cell r="DX116">
            <v>8700</v>
          </cell>
          <cell r="DY116">
            <v>20377.669999999998</v>
          </cell>
          <cell r="DZ116">
            <v>579</v>
          </cell>
          <cell r="EA116" t="str">
            <v>EE579</v>
          </cell>
          <cell r="EC116">
            <v>9357002</v>
          </cell>
          <cell r="ED116">
            <v>935</v>
          </cell>
          <cell r="EE116">
            <v>7002</v>
          </cell>
          <cell r="EF116" t="str">
            <v>EE579</v>
          </cell>
          <cell r="EG116" t="str">
            <v>Hillside Special School</v>
          </cell>
          <cell r="EH116" t="str">
            <v>Not under a federation</v>
          </cell>
          <cell r="EI116" t="str">
            <v/>
          </cell>
          <cell r="EJ116" t="str">
            <v>Not applicable</v>
          </cell>
          <cell r="EK116" t="str">
            <v>Special schools</v>
          </cell>
          <cell r="EL116" t="str">
            <v>Mrs Lizzi Murphy</v>
          </cell>
          <cell r="EM116" t="str">
            <v>admin@hillside.suffolk.sch.uk</v>
          </cell>
          <cell r="EN116" t="str">
            <v>01787372808</v>
          </cell>
          <cell r="EO116">
            <v>20212022</v>
          </cell>
          <cell r="EP116" t="str">
            <v>LEAS</v>
          </cell>
          <cell r="EQ116" t="str">
            <v>Y</v>
          </cell>
          <cell r="EX116" t="str">
            <v>89</v>
          </cell>
          <cell r="EY116">
            <v>574235.5399999998</v>
          </cell>
          <cell r="FA116">
            <v>39913.75</v>
          </cell>
          <cell r="FB116">
            <v>924263.06</v>
          </cell>
          <cell r="FC116">
            <v>0</v>
          </cell>
          <cell r="FD116">
            <v>920831.99</v>
          </cell>
          <cell r="FE116">
            <v>0</v>
          </cell>
          <cell r="FF116">
            <v>51300</v>
          </cell>
          <cell r="FG116">
            <v>0</v>
          </cell>
          <cell r="FH116">
            <v>0</v>
          </cell>
          <cell r="FI116">
            <v>1896395.05</v>
          </cell>
          <cell r="FJ116">
            <v>6810.12</v>
          </cell>
          <cell r="FK116">
            <v>9973.08</v>
          </cell>
          <cell r="FL116">
            <v>6711.45</v>
          </cell>
          <cell r="FM116">
            <v>952</v>
          </cell>
          <cell r="FN116">
            <v>1317</v>
          </cell>
          <cell r="FO116">
            <v>689.9</v>
          </cell>
          <cell r="FP116">
            <v>6620.52</v>
          </cell>
          <cell r="FQ116">
            <v>0</v>
          </cell>
          <cell r="FR116">
            <v>0</v>
          </cell>
          <cell r="FS116">
            <v>0</v>
          </cell>
          <cell r="FT116">
            <v>0</v>
          </cell>
          <cell r="FU116">
            <v>0</v>
          </cell>
          <cell r="FV116">
            <v>13750</v>
          </cell>
          <cell r="FW116">
            <v>8700</v>
          </cell>
          <cell r="FX116">
            <v>20377.669999999998</v>
          </cell>
          <cell r="FY116">
            <v>75901.740000000005</v>
          </cell>
          <cell r="FZ116">
            <v>697966.84</v>
          </cell>
          <cell r="GA116">
            <v>0</v>
          </cell>
          <cell r="GB116">
            <v>788878.64</v>
          </cell>
          <cell r="GC116">
            <v>28154.33</v>
          </cell>
          <cell r="GD116">
            <v>118479.4</v>
          </cell>
          <cell r="GE116">
            <v>0</v>
          </cell>
          <cell r="GF116">
            <v>34831.97</v>
          </cell>
          <cell r="GG116">
            <v>12532.47</v>
          </cell>
          <cell r="GH116">
            <v>18459.32</v>
          </cell>
          <cell r="GI116">
            <v>517.5</v>
          </cell>
          <cell r="GJ116">
            <v>165.83</v>
          </cell>
          <cell r="GK116">
            <v>33782.67</v>
          </cell>
          <cell r="GL116">
            <v>14116.19</v>
          </cell>
          <cell r="GM116">
            <v>31491.4</v>
          </cell>
          <cell r="GN116">
            <v>2676</v>
          </cell>
          <cell r="GO116">
            <v>18634.060000000001</v>
          </cell>
          <cell r="GP116">
            <v>0</v>
          </cell>
          <cell r="GQ116">
            <v>8352.0400000000009</v>
          </cell>
          <cell r="GR116">
            <v>29268.14</v>
          </cell>
          <cell r="GS116">
            <v>11483.94</v>
          </cell>
          <cell r="GT116">
            <v>624</v>
          </cell>
          <cell r="GU116">
            <v>11118.1</v>
          </cell>
          <cell r="GV116">
            <v>1710</v>
          </cell>
          <cell r="GW116">
            <v>106.28</v>
          </cell>
          <cell r="GX116">
            <v>31202.29</v>
          </cell>
          <cell r="GY116">
            <v>0</v>
          </cell>
          <cell r="GZ116">
            <v>48266.41</v>
          </cell>
          <cell r="HA116">
            <v>20139.919999999998</v>
          </cell>
          <cell r="HB116">
            <v>0</v>
          </cell>
          <cell r="HC116">
            <v>0</v>
          </cell>
          <cell r="HD116">
            <v>31093.05</v>
          </cell>
          <cell r="HE116">
            <v>0</v>
          </cell>
          <cell r="HF116">
            <v>0</v>
          </cell>
          <cell r="HG116">
            <v>1994050.7899999998</v>
          </cell>
          <cell r="HI116">
            <v>-21753.999999999767</v>
          </cell>
          <cell r="HM116">
            <v>574235.5399999998</v>
          </cell>
          <cell r="HN116">
            <v>552481.54000000027</v>
          </cell>
          <cell r="HO116">
            <v>0</v>
          </cell>
          <cell r="HP116" t="str">
            <v>DEFICIT</v>
          </cell>
          <cell r="HQ116">
            <v>8287.94</v>
          </cell>
          <cell r="HR116">
            <v>0</v>
          </cell>
          <cell r="HV116">
            <v>4150</v>
          </cell>
          <cell r="HW116">
            <v>0</v>
          </cell>
          <cell r="HX116">
            <v>0</v>
          </cell>
          <cell r="HY116">
            <v>192369</v>
          </cell>
          <cell r="HZ116">
            <v>360112.54000000027</v>
          </cell>
          <cell r="IA116">
            <v>44051.69</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mailto:sat@suffolk.gov.uk"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667BA-B981-4E9B-9F2B-360314C431B1}">
  <dimension ref="A1:IF112"/>
  <sheetViews>
    <sheetView workbookViewId="0">
      <pane xSplit="2" ySplit="6" topLeftCell="FU7" activePane="bottomRight" state="frozen"/>
      <selection pane="topRight" activeCell="C1" sqref="C1"/>
      <selection pane="bottomLeft" activeCell="A7" sqref="A7"/>
      <selection pane="bottomRight" activeCell="GF19" sqref="GF19"/>
    </sheetView>
  </sheetViews>
  <sheetFormatPr defaultRowHeight="15" x14ac:dyDescent="0.25"/>
  <cols>
    <col min="1" max="1" width="10.42578125" bestFit="1" customWidth="1"/>
    <col min="2" max="2" width="14" bestFit="1" customWidth="1"/>
    <col min="3" max="3" width="11.85546875" customWidth="1"/>
    <col min="4" max="4" width="8.140625" bestFit="1" customWidth="1"/>
    <col min="5" max="5" width="11.85546875" bestFit="1" customWidth="1"/>
    <col min="6" max="6" width="8.140625" bestFit="1" customWidth="1"/>
    <col min="7" max="11" width="10.42578125" bestFit="1" customWidth="1"/>
    <col min="12" max="13" width="9.42578125" bestFit="1" customWidth="1"/>
    <col min="14" max="14" width="10.42578125" bestFit="1" customWidth="1"/>
    <col min="15" max="15" width="9.42578125" bestFit="1" customWidth="1"/>
    <col min="16" max="19" width="8.140625" bestFit="1" customWidth="1"/>
    <col min="20" max="20" width="11.28515625" bestFit="1" customWidth="1"/>
    <col min="21" max="21" width="9.85546875" bestFit="1" customWidth="1"/>
    <col min="22" max="22" width="9" bestFit="1" customWidth="1"/>
    <col min="23" max="25" width="9.85546875" bestFit="1" customWidth="1"/>
    <col min="26" max="26" width="9" bestFit="1" customWidth="1"/>
    <col min="27" max="28" width="9.85546875" bestFit="1" customWidth="1"/>
    <col min="29" max="29" width="9" bestFit="1" customWidth="1"/>
    <col min="30" max="33" width="9.85546875" bestFit="1" customWidth="1"/>
    <col min="34" max="34" width="9" bestFit="1" customWidth="1"/>
    <col min="35" max="35" width="9.85546875" bestFit="1" customWidth="1"/>
    <col min="36" max="37" width="9" bestFit="1" customWidth="1"/>
    <col min="38" max="38" width="9.85546875" bestFit="1" customWidth="1"/>
    <col min="39" max="39" width="9" bestFit="1" customWidth="1"/>
    <col min="40" max="41" width="9.85546875" bestFit="1" customWidth="1"/>
    <col min="42" max="42" width="9" bestFit="1" customWidth="1"/>
    <col min="43" max="43" width="11.28515625" bestFit="1" customWidth="1"/>
    <col min="44" max="46" width="9.85546875" bestFit="1" customWidth="1"/>
    <col min="47" max="48" width="9" bestFit="1" customWidth="1"/>
    <col min="49" max="49" width="9.85546875" bestFit="1" customWidth="1"/>
    <col min="50" max="51" width="9" bestFit="1" customWidth="1"/>
    <col min="52" max="52" width="9.42578125" bestFit="1" customWidth="1"/>
    <col min="53" max="53" width="9" bestFit="1" customWidth="1"/>
    <col min="54" max="54" width="3" bestFit="1" customWidth="1"/>
    <col min="55" max="55" width="38.140625" bestFit="1" customWidth="1"/>
    <col min="56" max="56" width="4.85546875" bestFit="1" customWidth="1"/>
    <col min="57" max="57" width="16.85546875" customWidth="1"/>
    <col min="58" max="58" width="13.140625" customWidth="1"/>
    <col min="59" max="59" width="11" bestFit="1" customWidth="1"/>
    <col min="60" max="60" width="6.7109375" bestFit="1" customWidth="1"/>
    <col min="61" max="61" width="11" bestFit="1" customWidth="1"/>
    <col min="62" max="62" width="10" bestFit="1" customWidth="1"/>
    <col min="63" max="63" width="6.140625" bestFit="1" customWidth="1"/>
    <col min="64" max="64" width="10" bestFit="1" customWidth="1"/>
    <col min="65" max="66" width="6.140625" bestFit="1" customWidth="1"/>
    <col min="67" max="67" width="10" bestFit="1" customWidth="1"/>
    <col min="68" max="68" width="11.7109375" bestFit="1" customWidth="1"/>
    <col min="69" max="69" width="3" bestFit="1" customWidth="1"/>
    <col min="70" max="70" width="15.5703125" customWidth="1"/>
    <col min="71" max="71" width="15.7109375" bestFit="1" customWidth="1"/>
    <col min="72" max="73" width="14.85546875" bestFit="1" customWidth="1"/>
    <col min="74" max="74" width="14" bestFit="1" customWidth="1"/>
    <col min="75" max="75" width="3" bestFit="1" customWidth="1"/>
    <col min="76" max="76" width="34.7109375" bestFit="1" customWidth="1"/>
    <col min="77" max="77" width="21.5703125" bestFit="1" customWidth="1"/>
    <col min="78" max="78" width="12.42578125" bestFit="1" customWidth="1"/>
    <col min="79" max="79" width="3" bestFit="1" customWidth="1"/>
    <col min="80" max="80" width="12.42578125" bestFit="1" customWidth="1"/>
    <col min="81" max="81" width="45.5703125" bestFit="1" customWidth="1"/>
    <col min="82" max="82" width="9" bestFit="1" customWidth="1"/>
    <col min="83" max="83" width="5.7109375" customWidth="1"/>
    <col min="84" max="84" width="64.85546875" bestFit="1" customWidth="1"/>
    <col min="85" max="87" width="8.7109375" bestFit="1" customWidth="1"/>
    <col min="88" max="88" width="3" bestFit="1" customWidth="1"/>
    <col min="89" max="89" width="19.85546875" customWidth="1"/>
    <col min="90" max="90" width="11.7109375" bestFit="1" customWidth="1"/>
    <col min="91" max="91" width="11.85546875" bestFit="1" customWidth="1"/>
    <col min="92" max="92" width="11.140625" bestFit="1" customWidth="1"/>
    <col min="93" max="94" width="11.140625" customWidth="1"/>
    <col min="95" max="96" width="14.5703125" bestFit="1" customWidth="1"/>
    <col min="97" max="97" width="9.85546875" bestFit="1" customWidth="1"/>
    <col min="98" max="98" width="27.85546875" bestFit="1" customWidth="1"/>
    <col min="99" max="99" width="9.42578125" bestFit="1" customWidth="1"/>
    <col min="100" max="100" width="9.140625" bestFit="1" customWidth="1"/>
    <col min="101" max="102" width="9" bestFit="1" customWidth="1"/>
    <col min="103" max="103" width="9.42578125" bestFit="1" customWidth="1"/>
    <col min="104" max="105" width="2.85546875" bestFit="1" customWidth="1"/>
    <col min="106" max="106" width="4" bestFit="1" customWidth="1"/>
    <col min="107" max="107" width="14.42578125" bestFit="1" customWidth="1"/>
    <col min="108" max="108" width="4" bestFit="1" customWidth="1"/>
    <col min="109" max="109" width="44.85546875" bestFit="1" customWidth="1"/>
    <col min="110" max="110" width="11.28515625" bestFit="1" customWidth="1"/>
    <col min="111" max="111" width="11.85546875" bestFit="1" customWidth="1"/>
    <col min="112" max="112" width="8" bestFit="1" customWidth="1"/>
    <col min="113" max="113" width="10.42578125" bestFit="1" customWidth="1"/>
    <col min="114" max="114" width="12.28515625" bestFit="1" customWidth="1"/>
    <col min="115" max="115" width="10.42578125" bestFit="1" customWidth="1"/>
    <col min="116" max="116" width="11" bestFit="1" customWidth="1"/>
    <col min="117" max="117" width="12.7109375" bestFit="1" customWidth="1"/>
    <col min="118" max="118" width="11.42578125" bestFit="1" customWidth="1"/>
    <col min="119" max="119" width="10.42578125" bestFit="1" customWidth="1"/>
    <col min="120" max="121" width="10" bestFit="1" customWidth="1"/>
    <col min="122" max="122" width="18.85546875" bestFit="1" customWidth="1"/>
    <col min="123" max="123" width="10" bestFit="1" customWidth="1"/>
    <col min="124" max="127" width="8" bestFit="1" customWidth="1"/>
    <col min="128" max="128" width="4.5703125" bestFit="1" customWidth="1"/>
    <col min="129" max="129" width="8.85546875" bestFit="1" customWidth="1"/>
    <col min="130" max="130" width="4.42578125" bestFit="1" customWidth="1"/>
    <col min="131" max="131" width="9.42578125" bestFit="1" customWidth="1"/>
    <col min="132" max="132" width="6" bestFit="1" customWidth="1"/>
    <col min="133" max="133" width="24.140625" style="68" bestFit="1" customWidth="1"/>
    <col min="134" max="134" width="77.7109375" bestFit="1" customWidth="1"/>
    <col min="135" max="135" width="20.85546875" customWidth="1"/>
    <col min="136" max="136" width="46.42578125" customWidth="1"/>
    <col min="137" max="137" width="12.28515625" bestFit="1" customWidth="1"/>
    <col min="138" max="138" width="11.28515625" bestFit="1" customWidth="1"/>
    <col min="139" max="139" width="16.7109375" customWidth="1"/>
    <col min="140" max="140" width="17.42578125" bestFit="1" customWidth="1"/>
    <col min="141" max="141" width="13.42578125" bestFit="1" customWidth="1"/>
    <col min="142" max="143" width="12.42578125" bestFit="1" customWidth="1"/>
    <col min="144" max="144" width="11.28515625" bestFit="1" customWidth="1"/>
    <col min="145" max="145" width="11.85546875" bestFit="1" customWidth="1"/>
    <col min="146" max="146" width="12.42578125" bestFit="1" customWidth="1"/>
    <col min="147" max="147" width="11.28515625" bestFit="1" customWidth="1"/>
    <col min="148" max="148" width="12.42578125" bestFit="1" customWidth="1"/>
    <col min="149" max="149" width="13.140625" bestFit="1" customWidth="1"/>
    <col min="150" max="150" width="12.28515625" bestFit="1" customWidth="1"/>
    <col min="151" max="151" width="13.42578125" style="9" bestFit="1" customWidth="1"/>
    <col min="152" max="152" width="12.85546875" bestFit="1" customWidth="1"/>
    <col min="153" max="153" width="11.85546875" bestFit="1" customWidth="1"/>
    <col min="154" max="154" width="12.85546875" bestFit="1" customWidth="1"/>
    <col min="155" max="156" width="8.140625" bestFit="1" customWidth="1"/>
    <col min="157" max="157" width="10.140625" bestFit="1" customWidth="1"/>
    <col min="158" max="160" width="11.7109375" bestFit="1" customWidth="1"/>
    <col min="161" max="161" width="7.85546875" bestFit="1" customWidth="1"/>
    <col min="162" max="164" width="9.85546875" bestFit="1" customWidth="1"/>
    <col min="165" max="165" width="9" bestFit="1" customWidth="1"/>
    <col min="166" max="167" width="9.85546875" bestFit="1" customWidth="1"/>
    <col min="168" max="169" width="8.85546875" bestFit="1" customWidth="1"/>
    <col min="170" max="170" width="9.85546875" bestFit="1" customWidth="1"/>
    <col min="171" max="171" width="8.85546875" bestFit="1" customWidth="1"/>
    <col min="172" max="172" width="14.5703125" bestFit="1" customWidth="1"/>
    <col min="173" max="173" width="10.85546875" bestFit="1" customWidth="1"/>
    <col min="174" max="174" width="11.140625" bestFit="1" customWidth="1"/>
    <col min="177" max="178" width="14" bestFit="1" customWidth="1"/>
    <col min="179" max="179" width="14.85546875" bestFit="1" customWidth="1"/>
    <col min="180" max="180" width="10.140625" bestFit="1" customWidth="1"/>
    <col min="181" max="181" width="13.28515625" bestFit="1" customWidth="1"/>
    <col min="182" max="182" width="23.42578125" bestFit="1" customWidth="1"/>
    <col min="183" max="183" width="22.85546875" bestFit="1" customWidth="1"/>
    <col min="184" max="184" width="10.140625" bestFit="1" customWidth="1"/>
    <col min="185" max="185" width="8.85546875" bestFit="1" customWidth="1"/>
    <col min="186" max="186" width="9.85546875" bestFit="1" customWidth="1"/>
    <col min="187" max="187" width="10.140625" bestFit="1" customWidth="1"/>
    <col min="189" max="189" width="10.140625" bestFit="1" customWidth="1"/>
    <col min="190" max="190" width="9.85546875" bestFit="1" customWidth="1"/>
    <col min="191" max="191" width="10.140625" bestFit="1" customWidth="1"/>
    <col min="192" max="192" width="9.85546875" bestFit="1" customWidth="1"/>
    <col min="193" max="193" width="9.140625" bestFit="1" customWidth="1"/>
    <col min="194" max="194" width="10.140625" bestFit="1" customWidth="1"/>
    <col min="195" max="195" width="8.42578125" bestFit="1" customWidth="1"/>
    <col min="196" max="197" width="13.28515625" bestFit="1" customWidth="1"/>
    <col min="198" max="198" width="9.140625" bestFit="1" customWidth="1"/>
    <col min="199" max="199" width="10.140625" bestFit="1" customWidth="1"/>
    <col min="200" max="200" width="9.85546875" bestFit="1" customWidth="1"/>
    <col min="201" max="201" width="8.85546875" bestFit="1" customWidth="1"/>
    <col min="202" max="202" width="15.7109375" customWidth="1"/>
    <col min="203" max="203" width="10.140625" bestFit="1" customWidth="1"/>
    <col min="204" max="204" width="9.85546875" bestFit="1" customWidth="1"/>
    <col min="205" max="205" width="10.140625" bestFit="1" customWidth="1"/>
    <col min="206" max="206" width="8.85546875" bestFit="1" customWidth="1"/>
    <col min="207" max="207" width="9.5703125" bestFit="1" customWidth="1"/>
    <col min="208" max="208" width="8.85546875" bestFit="1" customWidth="1"/>
    <col min="209" max="209" width="10.140625" bestFit="1" customWidth="1"/>
    <col min="210" max="210" width="8.85546875" bestFit="1" customWidth="1"/>
    <col min="211" max="211" width="10.7109375" bestFit="1" customWidth="1"/>
    <col min="212" max="212" width="14" bestFit="1" customWidth="1"/>
    <col min="213" max="213" width="10.85546875" bestFit="1" customWidth="1"/>
    <col min="214" max="214" width="8" bestFit="1" customWidth="1"/>
    <col min="215" max="215" width="8.85546875" bestFit="1" customWidth="1"/>
    <col min="216" max="217" width="10.42578125" bestFit="1" customWidth="1"/>
    <col min="219" max="219" width="9" bestFit="1" customWidth="1"/>
    <col min="220" max="220" width="15.140625" bestFit="1" customWidth="1"/>
    <col min="221" max="221" width="12.7109375" bestFit="1" customWidth="1"/>
    <col min="222" max="222" width="9.85546875" style="10" bestFit="1" customWidth="1"/>
    <col min="223" max="223" width="7.7109375" bestFit="1" customWidth="1"/>
    <col min="224" max="225" width="6.85546875" bestFit="1" customWidth="1"/>
    <col min="226" max="226" width="8.7109375" bestFit="1" customWidth="1"/>
    <col min="227" max="227" width="9.85546875" bestFit="1" customWidth="1"/>
    <col min="228" max="228" width="8" bestFit="1" customWidth="1"/>
    <col min="229" max="230" width="4" bestFit="1" customWidth="1"/>
    <col min="231" max="231" width="11.7109375" bestFit="1" customWidth="1"/>
    <col min="232" max="232" width="7.140625" bestFit="1" customWidth="1"/>
    <col min="233" max="233" width="12.42578125" bestFit="1" customWidth="1"/>
    <col min="235" max="235" width="21.85546875" bestFit="1" customWidth="1"/>
    <col min="238" max="239" width="12.28515625" bestFit="1" customWidth="1"/>
    <col min="240" max="240" width="10.42578125" bestFit="1" customWidth="1"/>
  </cols>
  <sheetData>
    <row r="1" spans="2:240" x14ac:dyDescent="0.25">
      <c r="B1">
        <v>1</v>
      </c>
      <c r="C1">
        <v>2</v>
      </c>
      <c r="D1">
        <v>3</v>
      </c>
      <c r="E1">
        <v>4</v>
      </c>
      <c r="F1">
        <v>5</v>
      </c>
      <c r="G1">
        <v>6</v>
      </c>
      <c r="H1">
        <v>7</v>
      </c>
      <c r="I1">
        <v>8</v>
      </c>
      <c r="J1">
        <v>9</v>
      </c>
      <c r="K1">
        <v>10</v>
      </c>
      <c r="L1">
        <v>11</v>
      </c>
      <c r="M1">
        <v>12</v>
      </c>
      <c r="N1">
        <v>13</v>
      </c>
      <c r="O1">
        <v>14</v>
      </c>
      <c r="P1">
        <v>15</v>
      </c>
      <c r="Q1">
        <v>16</v>
      </c>
      <c r="R1">
        <v>17</v>
      </c>
      <c r="S1">
        <v>18</v>
      </c>
      <c r="T1">
        <v>19</v>
      </c>
      <c r="U1">
        <v>20</v>
      </c>
      <c r="V1">
        <v>21</v>
      </c>
      <c r="W1">
        <v>22</v>
      </c>
      <c r="X1">
        <v>23</v>
      </c>
      <c r="Y1">
        <v>24</v>
      </c>
      <c r="Z1">
        <v>25</v>
      </c>
      <c r="AA1">
        <v>26</v>
      </c>
      <c r="AB1">
        <v>27</v>
      </c>
      <c r="AC1">
        <v>28</v>
      </c>
      <c r="AD1">
        <v>29</v>
      </c>
      <c r="AE1">
        <v>30</v>
      </c>
      <c r="AF1">
        <v>31</v>
      </c>
      <c r="AG1">
        <v>32</v>
      </c>
      <c r="AH1">
        <v>33</v>
      </c>
      <c r="AI1">
        <v>34</v>
      </c>
      <c r="AJ1">
        <v>35</v>
      </c>
      <c r="AK1">
        <v>36</v>
      </c>
      <c r="AL1">
        <v>37</v>
      </c>
      <c r="AM1">
        <v>38</v>
      </c>
      <c r="AN1">
        <v>39</v>
      </c>
      <c r="AO1">
        <v>40</v>
      </c>
      <c r="AP1">
        <v>41</v>
      </c>
      <c r="AQ1">
        <v>42</v>
      </c>
      <c r="AR1">
        <v>43</v>
      </c>
      <c r="AS1">
        <v>44</v>
      </c>
      <c r="AT1">
        <v>45</v>
      </c>
      <c r="AU1">
        <v>46</v>
      </c>
      <c r="AV1">
        <v>47</v>
      </c>
      <c r="AW1">
        <v>48</v>
      </c>
      <c r="AX1">
        <v>49</v>
      </c>
      <c r="AY1">
        <v>50</v>
      </c>
      <c r="AZ1">
        <v>51</v>
      </c>
      <c r="BA1">
        <v>52</v>
      </c>
      <c r="BB1">
        <v>53</v>
      </c>
      <c r="BC1">
        <v>54</v>
      </c>
      <c r="BD1">
        <v>55</v>
      </c>
      <c r="BE1">
        <v>56</v>
      </c>
      <c r="BF1">
        <v>57</v>
      </c>
      <c r="BG1">
        <v>58</v>
      </c>
      <c r="BH1">
        <v>59</v>
      </c>
      <c r="BI1">
        <v>60</v>
      </c>
      <c r="BJ1">
        <v>61</v>
      </c>
      <c r="BK1">
        <v>62</v>
      </c>
      <c r="BL1">
        <v>63</v>
      </c>
      <c r="BM1">
        <v>64</v>
      </c>
      <c r="BN1">
        <v>65</v>
      </c>
      <c r="BO1">
        <v>66</v>
      </c>
      <c r="BP1">
        <v>67</v>
      </c>
      <c r="BQ1">
        <v>68</v>
      </c>
      <c r="BR1">
        <v>69</v>
      </c>
      <c r="BS1">
        <v>70</v>
      </c>
      <c r="BT1">
        <v>71</v>
      </c>
      <c r="BU1">
        <v>72</v>
      </c>
      <c r="BV1">
        <v>73</v>
      </c>
      <c r="BW1">
        <v>74</v>
      </c>
      <c r="BX1">
        <v>75</v>
      </c>
      <c r="BY1">
        <v>76</v>
      </c>
      <c r="BZ1">
        <v>77</v>
      </c>
      <c r="CA1">
        <v>78</v>
      </c>
      <c r="CB1">
        <v>79</v>
      </c>
      <c r="CC1">
        <v>80</v>
      </c>
      <c r="CD1">
        <v>81</v>
      </c>
      <c r="CE1">
        <v>82</v>
      </c>
      <c r="CF1">
        <v>83</v>
      </c>
      <c r="CG1">
        <v>84</v>
      </c>
      <c r="CH1">
        <v>85</v>
      </c>
      <c r="CI1">
        <v>86</v>
      </c>
      <c r="CJ1">
        <v>87</v>
      </c>
      <c r="CK1">
        <v>88</v>
      </c>
      <c r="CL1">
        <v>89</v>
      </c>
      <c r="CN1">
        <v>92</v>
      </c>
      <c r="CS1">
        <v>93</v>
      </c>
      <c r="CT1">
        <v>94</v>
      </c>
      <c r="CU1">
        <v>95</v>
      </c>
      <c r="CW1">
        <v>96</v>
      </c>
      <c r="CZ1">
        <v>98</v>
      </c>
      <c r="DA1">
        <v>99</v>
      </c>
      <c r="DB1">
        <v>100</v>
      </c>
      <c r="DC1">
        <v>101</v>
      </c>
      <c r="DD1">
        <v>102</v>
      </c>
      <c r="DE1">
        <v>103</v>
      </c>
      <c r="DF1">
        <v>105</v>
      </c>
      <c r="DG1">
        <v>106</v>
      </c>
      <c r="DH1">
        <v>107</v>
      </c>
      <c r="DI1">
        <v>108</v>
      </c>
      <c r="DJ1">
        <v>109</v>
      </c>
      <c r="DK1">
        <v>111</v>
      </c>
      <c r="DL1">
        <v>112</v>
      </c>
      <c r="DM1">
        <v>113</v>
      </c>
      <c r="DN1">
        <v>114</v>
      </c>
      <c r="DO1">
        <v>115</v>
      </c>
      <c r="DP1">
        <v>116</v>
      </c>
      <c r="DQ1">
        <v>117</v>
      </c>
      <c r="DR1">
        <v>118</v>
      </c>
      <c r="DS1">
        <v>119</v>
      </c>
      <c r="DT1">
        <v>120</v>
      </c>
      <c r="DU1">
        <v>121</v>
      </c>
      <c r="DV1">
        <v>122</v>
      </c>
      <c r="DW1">
        <v>123</v>
      </c>
      <c r="DX1">
        <v>124</v>
      </c>
      <c r="DY1">
        <v>125</v>
      </c>
      <c r="DZ1">
        <v>126</v>
      </c>
      <c r="EA1">
        <v>127</v>
      </c>
      <c r="EC1" s="68">
        <v>128</v>
      </c>
      <c r="ED1">
        <v>129</v>
      </c>
      <c r="EE1">
        <v>130</v>
      </c>
      <c r="EF1">
        <v>131</v>
      </c>
      <c r="EG1">
        <v>132</v>
      </c>
      <c r="EH1">
        <v>133</v>
      </c>
      <c r="EI1">
        <v>134</v>
      </c>
      <c r="EJ1">
        <v>135</v>
      </c>
      <c r="EK1">
        <v>136</v>
      </c>
      <c r="EL1">
        <v>137</v>
      </c>
      <c r="EM1">
        <v>138</v>
      </c>
      <c r="EN1">
        <v>139</v>
      </c>
      <c r="EO1">
        <v>140</v>
      </c>
      <c r="EP1">
        <v>141</v>
      </c>
      <c r="EQ1">
        <v>142</v>
      </c>
      <c r="ER1">
        <v>143</v>
      </c>
      <c r="ES1">
        <v>144</v>
      </c>
      <c r="ET1">
        <v>145</v>
      </c>
      <c r="EU1" s="9">
        <v>146</v>
      </c>
      <c r="EV1">
        <v>147</v>
      </c>
      <c r="EW1">
        <v>148</v>
      </c>
      <c r="EX1">
        <v>149</v>
      </c>
      <c r="EY1">
        <v>150</v>
      </c>
      <c r="EZ1">
        <v>151</v>
      </c>
      <c r="FA1">
        <v>152</v>
      </c>
      <c r="FB1">
        <v>153</v>
      </c>
      <c r="FC1">
        <v>154</v>
      </c>
      <c r="FD1">
        <v>155</v>
      </c>
      <c r="FE1">
        <v>156</v>
      </c>
      <c r="FF1">
        <v>157</v>
      </c>
      <c r="FG1">
        <v>158</v>
      </c>
      <c r="FH1">
        <v>159</v>
      </c>
      <c r="FI1">
        <v>160</v>
      </c>
      <c r="FJ1">
        <v>161</v>
      </c>
      <c r="FK1">
        <v>162</v>
      </c>
      <c r="FL1">
        <v>163</v>
      </c>
      <c r="FM1">
        <v>164</v>
      </c>
      <c r="FN1">
        <v>165</v>
      </c>
      <c r="FO1">
        <v>166</v>
      </c>
      <c r="FP1">
        <v>167</v>
      </c>
      <c r="FQ1">
        <v>168</v>
      </c>
      <c r="FR1">
        <v>169</v>
      </c>
      <c r="FS1">
        <v>170</v>
      </c>
      <c r="FT1">
        <v>171</v>
      </c>
      <c r="FU1">
        <v>172</v>
      </c>
      <c r="FV1">
        <v>173</v>
      </c>
      <c r="FW1">
        <v>174</v>
      </c>
      <c r="FX1">
        <v>175</v>
      </c>
      <c r="GB1">
        <v>176</v>
      </c>
      <c r="GC1">
        <v>177</v>
      </c>
      <c r="GD1">
        <v>178</v>
      </c>
      <c r="GE1">
        <v>179</v>
      </c>
      <c r="GF1">
        <v>180</v>
      </c>
      <c r="GG1">
        <v>181</v>
      </c>
      <c r="GH1">
        <v>182</v>
      </c>
      <c r="GI1">
        <v>183</v>
      </c>
      <c r="GJ1">
        <v>184</v>
      </c>
      <c r="GK1">
        <v>185</v>
      </c>
      <c r="GL1">
        <v>186</v>
      </c>
      <c r="GM1">
        <v>187</v>
      </c>
      <c r="GN1">
        <v>188</v>
      </c>
      <c r="GO1">
        <v>189</v>
      </c>
      <c r="GP1">
        <v>190</v>
      </c>
      <c r="GQ1">
        <v>191</v>
      </c>
      <c r="GR1">
        <v>192</v>
      </c>
      <c r="GS1">
        <v>193</v>
      </c>
      <c r="GT1">
        <v>194</v>
      </c>
      <c r="GU1">
        <v>195</v>
      </c>
      <c r="GV1">
        <v>196</v>
      </c>
      <c r="GW1">
        <v>197</v>
      </c>
      <c r="GX1">
        <v>198</v>
      </c>
      <c r="GY1">
        <v>199</v>
      </c>
      <c r="GZ1">
        <v>200</v>
      </c>
      <c r="HA1">
        <v>201</v>
      </c>
      <c r="HB1">
        <v>202</v>
      </c>
      <c r="HC1">
        <v>203</v>
      </c>
      <c r="HD1">
        <v>204</v>
      </c>
      <c r="HE1">
        <v>205</v>
      </c>
      <c r="HF1">
        <v>206</v>
      </c>
      <c r="HG1">
        <v>207</v>
      </c>
      <c r="HH1">
        <v>208</v>
      </c>
      <c r="HI1">
        <v>209</v>
      </c>
      <c r="HJ1">
        <v>210</v>
      </c>
      <c r="HK1">
        <v>211</v>
      </c>
      <c r="HL1">
        <v>212</v>
      </c>
      <c r="HM1">
        <v>213</v>
      </c>
      <c r="HN1" s="10">
        <v>214</v>
      </c>
      <c r="HO1">
        <v>215</v>
      </c>
      <c r="HP1">
        <v>216</v>
      </c>
      <c r="HQ1">
        <v>217</v>
      </c>
      <c r="HR1">
        <v>218</v>
      </c>
      <c r="HS1">
        <v>241</v>
      </c>
    </row>
    <row r="2" spans="2:240" ht="15.75" thickBot="1" x14ac:dyDescent="0.3">
      <c r="C2" s="1" t="s">
        <v>2</v>
      </c>
      <c r="BC2" t="s">
        <v>3</v>
      </c>
      <c r="BE2" t="s">
        <v>4</v>
      </c>
      <c r="BG2" s="2"/>
      <c r="BI2" s="3"/>
      <c r="BJ2" s="2"/>
      <c r="BL2" s="3"/>
      <c r="BO2" s="3"/>
      <c r="BP2" s="3"/>
      <c r="BR2" t="s">
        <v>5</v>
      </c>
      <c r="BU2" t="s">
        <v>6</v>
      </c>
      <c r="BV2" t="s">
        <v>7</v>
      </c>
      <c r="CC2" t="s">
        <v>8</v>
      </c>
      <c r="CF2" t="s">
        <v>9</v>
      </c>
      <c r="CK2" s="4" t="s">
        <v>9</v>
      </c>
      <c r="CT2" t="s">
        <v>10</v>
      </c>
      <c r="DZ2" s="5"/>
      <c r="EA2">
        <v>1</v>
      </c>
      <c r="EC2" s="68">
        <v>1</v>
      </c>
      <c r="ED2">
        <v>2</v>
      </c>
      <c r="EE2">
        <v>3</v>
      </c>
      <c r="EF2">
        <v>4</v>
      </c>
      <c r="EG2">
        <v>5</v>
      </c>
      <c r="EH2">
        <v>6</v>
      </c>
      <c r="EI2">
        <v>7</v>
      </c>
      <c r="EJ2">
        <v>8</v>
      </c>
      <c r="EK2">
        <v>9</v>
      </c>
      <c r="EL2">
        <v>10</v>
      </c>
      <c r="EM2">
        <v>11</v>
      </c>
      <c r="EN2">
        <v>12</v>
      </c>
      <c r="EO2">
        <v>13</v>
      </c>
      <c r="EP2">
        <v>14</v>
      </c>
      <c r="EQ2">
        <v>15</v>
      </c>
      <c r="ER2">
        <v>16</v>
      </c>
      <c r="ES2">
        <v>17</v>
      </c>
      <c r="ET2">
        <v>18</v>
      </c>
      <c r="EU2" s="9">
        <v>19</v>
      </c>
      <c r="EV2">
        <v>20</v>
      </c>
      <c r="EW2">
        <v>21</v>
      </c>
      <c r="EX2">
        <v>22</v>
      </c>
      <c r="EY2">
        <v>23</v>
      </c>
      <c r="EZ2">
        <v>24</v>
      </c>
      <c r="FA2">
        <v>25</v>
      </c>
      <c r="FB2">
        <v>26</v>
      </c>
      <c r="FC2">
        <v>27</v>
      </c>
      <c r="FD2">
        <v>28</v>
      </c>
      <c r="FE2">
        <v>29</v>
      </c>
      <c r="FF2">
        <v>30</v>
      </c>
      <c r="FG2">
        <v>31</v>
      </c>
      <c r="FH2">
        <v>32</v>
      </c>
      <c r="FI2">
        <v>33</v>
      </c>
      <c r="FJ2">
        <v>34</v>
      </c>
      <c r="FK2">
        <v>35</v>
      </c>
      <c r="FL2">
        <v>36</v>
      </c>
      <c r="FM2">
        <v>37</v>
      </c>
      <c r="FN2">
        <v>38</v>
      </c>
      <c r="FO2">
        <v>39</v>
      </c>
      <c r="FP2">
        <v>40</v>
      </c>
      <c r="FQ2">
        <v>41</v>
      </c>
      <c r="FR2">
        <v>42</v>
      </c>
      <c r="FS2">
        <v>43</v>
      </c>
      <c r="FT2">
        <v>44</v>
      </c>
      <c r="FU2">
        <v>45</v>
      </c>
      <c r="FV2">
        <v>46</v>
      </c>
      <c r="FW2">
        <v>47</v>
      </c>
      <c r="FX2">
        <v>48</v>
      </c>
      <c r="FY2">
        <v>49</v>
      </c>
      <c r="FZ2">
        <v>50</v>
      </c>
      <c r="GA2">
        <v>51</v>
      </c>
      <c r="GB2">
        <v>52</v>
      </c>
      <c r="GC2">
        <v>53</v>
      </c>
      <c r="GD2">
        <v>54</v>
      </c>
      <c r="GE2">
        <v>55</v>
      </c>
      <c r="GF2">
        <v>56</v>
      </c>
      <c r="GG2">
        <v>57</v>
      </c>
      <c r="GH2">
        <v>58</v>
      </c>
      <c r="GI2">
        <v>59</v>
      </c>
      <c r="GJ2">
        <v>60</v>
      </c>
      <c r="GK2">
        <v>61</v>
      </c>
      <c r="GL2">
        <v>62</v>
      </c>
      <c r="GM2">
        <v>63</v>
      </c>
      <c r="GN2">
        <v>64</v>
      </c>
      <c r="GO2">
        <v>65</v>
      </c>
      <c r="GP2">
        <v>66</v>
      </c>
      <c r="GQ2">
        <v>67</v>
      </c>
      <c r="GR2">
        <v>68</v>
      </c>
      <c r="GS2">
        <v>69</v>
      </c>
      <c r="GT2">
        <v>70</v>
      </c>
      <c r="GU2">
        <v>71</v>
      </c>
      <c r="GV2">
        <v>72</v>
      </c>
      <c r="GW2">
        <v>73</v>
      </c>
      <c r="GX2">
        <v>74</v>
      </c>
      <c r="GY2">
        <v>75</v>
      </c>
      <c r="GZ2">
        <v>76</v>
      </c>
      <c r="HA2">
        <v>77</v>
      </c>
      <c r="HB2">
        <v>78</v>
      </c>
      <c r="HC2">
        <v>79</v>
      </c>
      <c r="HD2">
        <v>80</v>
      </c>
      <c r="HE2">
        <v>81</v>
      </c>
      <c r="HF2">
        <v>82</v>
      </c>
      <c r="HG2">
        <v>83</v>
      </c>
      <c r="HH2">
        <v>84</v>
      </c>
      <c r="HI2">
        <v>85</v>
      </c>
      <c r="HJ2">
        <v>86</v>
      </c>
      <c r="HK2">
        <v>87</v>
      </c>
      <c r="HL2">
        <v>88</v>
      </c>
      <c r="HM2">
        <v>89</v>
      </c>
      <c r="HN2" s="10">
        <v>90</v>
      </c>
      <c r="HO2">
        <v>91</v>
      </c>
      <c r="HP2">
        <v>92</v>
      </c>
      <c r="HQ2">
        <v>93</v>
      </c>
      <c r="HR2">
        <v>94</v>
      </c>
      <c r="HS2">
        <v>117</v>
      </c>
    </row>
    <row r="3" spans="2:240" ht="15.75" thickBot="1" x14ac:dyDescent="0.3">
      <c r="C3" s="6" t="s">
        <v>11</v>
      </c>
      <c r="BC3" t="s">
        <v>12</v>
      </c>
      <c r="BE3" t="s">
        <v>13</v>
      </c>
      <c r="BI3" s="3"/>
      <c r="BL3" s="3"/>
      <c r="BO3" s="3"/>
      <c r="BP3" s="3"/>
      <c r="BR3" t="s">
        <v>14</v>
      </c>
      <c r="BX3" t="s">
        <v>15</v>
      </c>
      <c r="CC3" t="s">
        <v>16</v>
      </c>
      <c r="CF3" t="s">
        <v>17</v>
      </c>
      <c r="CK3" t="s">
        <v>18</v>
      </c>
      <c r="CT3" s="7" t="s">
        <v>19</v>
      </c>
      <c r="DC3" s="8" t="s">
        <v>398</v>
      </c>
      <c r="DZ3" s="5"/>
      <c r="EB3">
        <v>1</v>
      </c>
      <c r="EC3" s="68">
        <v>2</v>
      </c>
      <c r="ED3">
        <v>3</v>
      </c>
      <c r="EE3" s="68">
        <v>4</v>
      </c>
      <c r="EF3">
        <v>5</v>
      </c>
      <c r="EG3" s="68">
        <v>6</v>
      </c>
      <c r="EH3">
        <v>7</v>
      </c>
      <c r="EI3" s="68">
        <v>8</v>
      </c>
      <c r="EJ3">
        <v>9</v>
      </c>
      <c r="EK3" s="68">
        <v>10</v>
      </c>
      <c r="EL3">
        <v>11</v>
      </c>
      <c r="EM3" s="68">
        <v>12</v>
      </c>
      <c r="EN3">
        <v>13</v>
      </c>
      <c r="EO3" s="68">
        <v>14</v>
      </c>
      <c r="EP3">
        <v>15</v>
      </c>
      <c r="EQ3" s="68">
        <v>16</v>
      </c>
      <c r="ER3">
        <v>17</v>
      </c>
      <c r="ES3" s="68">
        <v>18</v>
      </c>
      <c r="ET3">
        <v>19</v>
      </c>
      <c r="EU3" s="68">
        <v>20</v>
      </c>
      <c r="EV3">
        <v>21</v>
      </c>
      <c r="EW3" s="68">
        <v>22</v>
      </c>
      <c r="EX3">
        <v>23</v>
      </c>
      <c r="EY3" s="68">
        <v>24</v>
      </c>
      <c r="EZ3">
        <v>25</v>
      </c>
      <c r="FA3" s="68">
        <v>26</v>
      </c>
      <c r="FB3">
        <v>27</v>
      </c>
      <c r="FC3" s="68">
        <v>28</v>
      </c>
      <c r="FD3">
        <v>29</v>
      </c>
      <c r="FE3" s="68">
        <v>30</v>
      </c>
      <c r="FF3">
        <v>31</v>
      </c>
      <c r="FG3" s="68">
        <v>32</v>
      </c>
      <c r="FH3">
        <v>33</v>
      </c>
      <c r="FI3" s="68">
        <v>34</v>
      </c>
      <c r="FJ3">
        <v>35</v>
      </c>
      <c r="FK3" s="68">
        <v>36</v>
      </c>
      <c r="FL3">
        <v>37</v>
      </c>
      <c r="FM3" s="68">
        <v>38</v>
      </c>
      <c r="FN3">
        <v>39</v>
      </c>
      <c r="FO3" s="68">
        <v>40</v>
      </c>
      <c r="FP3">
        <v>41</v>
      </c>
      <c r="FQ3" s="68">
        <v>42</v>
      </c>
      <c r="FR3">
        <v>43</v>
      </c>
      <c r="FS3" s="68">
        <v>44</v>
      </c>
      <c r="FT3">
        <v>45</v>
      </c>
      <c r="FU3" s="68">
        <v>46</v>
      </c>
      <c r="FV3">
        <v>47</v>
      </c>
      <c r="FW3" s="68">
        <v>48</v>
      </c>
      <c r="FX3">
        <v>49</v>
      </c>
      <c r="FY3" s="68">
        <v>50</v>
      </c>
      <c r="FZ3">
        <v>51</v>
      </c>
      <c r="GA3" s="68">
        <v>52</v>
      </c>
      <c r="GB3">
        <v>53</v>
      </c>
      <c r="GC3" s="68">
        <v>54</v>
      </c>
      <c r="GD3">
        <v>55</v>
      </c>
      <c r="GE3" s="68">
        <v>56</v>
      </c>
      <c r="GF3">
        <v>57</v>
      </c>
      <c r="GG3" s="68">
        <v>58</v>
      </c>
      <c r="GH3">
        <v>59</v>
      </c>
      <c r="GI3" s="68">
        <v>60</v>
      </c>
      <c r="GJ3">
        <v>61</v>
      </c>
      <c r="GK3" s="68">
        <v>62</v>
      </c>
      <c r="GL3">
        <v>63</v>
      </c>
      <c r="GM3" s="68">
        <v>64</v>
      </c>
      <c r="GN3">
        <v>65</v>
      </c>
      <c r="GO3" s="68">
        <v>66</v>
      </c>
      <c r="GP3">
        <v>67</v>
      </c>
      <c r="GQ3" s="68">
        <v>68</v>
      </c>
      <c r="GR3">
        <v>69</v>
      </c>
      <c r="GS3" s="68">
        <v>70</v>
      </c>
      <c r="GT3" t="s">
        <v>20</v>
      </c>
      <c r="GU3">
        <v>72</v>
      </c>
      <c r="GV3">
        <v>73</v>
      </c>
      <c r="GW3">
        <v>74</v>
      </c>
      <c r="GX3">
        <v>75</v>
      </c>
      <c r="GY3">
        <v>76</v>
      </c>
      <c r="GZ3">
        <v>77</v>
      </c>
      <c r="HA3">
        <v>78</v>
      </c>
      <c r="HB3">
        <v>79</v>
      </c>
      <c r="HC3">
        <v>80</v>
      </c>
      <c r="HD3">
        <v>81</v>
      </c>
      <c r="HE3">
        <v>82</v>
      </c>
      <c r="HF3">
        <v>83</v>
      </c>
      <c r="HG3">
        <v>84</v>
      </c>
      <c r="HH3">
        <v>85</v>
      </c>
      <c r="HI3">
        <v>86</v>
      </c>
      <c r="HJ3">
        <v>87</v>
      </c>
      <c r="HK3">
        <v>88</v>
      </c>
      <c r="HL3">
        <v>89</v>
      </c>
      <c r="HM3">
        <v>90</v>
      </c>
      <c r="HN3">
        <v>91</v>
      </c>
      <c r="HO3">
        <v>92</v>
      </c>
      <c r="HP3">
        <v>93</v>
      </c>
      <c r="HQ3">
        <v>94</v>
      </c>
      <c r="HR3">
        <v>95</v>
      </c>
      <c r="HT3" s="10"/>
      <c r="HV3" s="11"/>
    </row>
    <row r="4" spans="2:240" ht="15.75" thickBot="1" x14ac:dyDescent="0.3">
      <c r="B4" s="12"/>
      <c r="C4" s="160" t="s">
        <v>21</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1"/>
      <c r="BC4" s="13" t="s">
        <v>22</v>
      </c>
      <c r="BE4" s="162" t="s">
        <v>23</v>
      </c>
      <c r="BF4" s="163"/>
      <c r="BG4" s="163"/>
      <c r="BH4" s="163"/>
      <c r="BI4" s="163"/>
      <c r="BJ4" s="163"/>
      <c r="BK4" s="163"/>
      <c r="BL4" s="163"/>
      <c r="BM4" s="163"/>
      <c r="BN4" s="163"/>
      <c r="BO4" s="163"/>
      <c r="BP4" s="164"/>
      <c r="BR4" s="165" t="s">
        <v>24</v>
      </c>
      <c r="BS4" s="165"/>
      <c r="BT4" s="165"/>
      <c r="BU4" s="165"/>
      <c r="BV4" s="165"/>
      <c r="BX4" s="166" t="s">
        <v>25</v>
      </c>
      <c r="BY4" s="166"/>
      <c r="BZ4" s="166"/>
      <c r="CB4" s="14" t="s">
        <v>26</v>
      </c>
      <c r="CC4" s="15" t="s">
        <v>27</v>
      </c>
      <c r="CD4" s="16"/>
      <c r="CF4" s="167" t="s">
        <v>28</v>
      </c>
      <c r="CG4" s="167"/>
      <c r="CH4" s="167"/>
      <c r="CI4" s="167"/>
      <c r="CK4" s="166" t="s">
        <v>29</v>
      </c>
      <c r="CL4" s="166"/>
      <c r="CM4" s="166"/>
      <c r="CN4" s="166"/>
      <c r="CO4" s="74"/>
      <c r="CP4" s="74"/>
      <c r="CQ4" s="74"/>
      <c r="CR4" s="74"/>
      <c r="CS4" s="9"/>
      <c r="CT4" s="9" t="s">
        <v>30</v>
      </c>
      <c r="CU4" s="17"/>
      <c r="CV4" s="17"/>
      <c r="CW4" s="17"/>
      <c r="CX4" s="17"/>
      <c r="CY4" s="17"/>
      <c r="CZ4" s="17"/>
      <c r="DA4" s="17"/>
      <c r="DB4" s="17"/>
      <c r="DC4" s="9"/>
      <c r="DD4" s="9"/>
      <c r="DE4" s="18" t="s">
        <v>31</v>
      </c>
      <c r="DF4" s="19"/>
      <c r="DG4" s="19"/>
      <c r="DH4" s="19"/>
      <c r="DI4" s="19"/>
      <c r="DJ4" s="19"/>
      <c r="DK4" s="19"/>
      <c r="DL4" s="19"/>
      <c r="DM4" s="19"/>
      <c r="DN4" s="19"/>
      <c r="DO4" s="19"/>
      <c r="DP4" s="19"/>
      <c r="DQ4" s="19"/>
      <c r="DR4" s="19"/>
      <c r="DS4" s="19"/>
      <c r="DT4" s="19"/>
      <c r="DU4" s="19"/>
      <c r="DV4" s="19"/>
      <c r="DW4" s="19"/>
      <c r="DX4" s="19"/>
      <c r="DY4" s="20"/>
      <c r="DZ4" s="5"/>
      <c r="EC4" s="69" t="s">
        <v>32</v>
      </c>
      <c r="ED4" s="21"/>
      <c r="EE4" s="21"/>
      <c r="EF4" s="21"/>
      <c r="EG4" s="21"/>
      <c r="EH4" s="21"/>
      <c r="EI4" s="21"/>
      <c r="EJ4" s="21"/>
      <c r="EK4" s="21"/>
      <c r="EL4" s="21"/>
      <c r="EM4" s="21"/>
      <c r="EN4" s="21"/>
      <c r="EO4" s="21"/>
      <c r="EP4" s="21"/>
      <c r="EQ4" s="21"/>
      <c r="ER4" s="21"/>
      <c r="ES4" s="22"/>
      <c r="ET4" s="22"/>
      <c r="EU4" s="22"/>
      <c r="EV4" s="22"/>
      <c r="EW4" s="22"/>
      <c r="EX4" s="22"/>
      <c r="EY4" s="22"/>
      <c r="EZ4" s="22"/>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88"/>
      <c r="HO4" s="21"/>
      <c r="HP4" s="21"/>
      <c r="HQ4" s="21"/>
      <c r="HR4" s="21"/>
      <c r="HT4" s="10"/>
      <c r="HV4" s="11"/>
    </row>
    <row r="5" spans="2:240" ht="15" customHeight="1" thickBot="1" x14ac:dyDescent="0.3">
      <c r="C5" s="1"/>
      <c r="BC5" s="9"/>
      <c r="BE5" s="23" t="s">
        <v>33</v>
      </c>
      <c r="BF5" s="23" t="s">
        <v>34</v>
      </c>
      <c r="BG5" s="168" t="s">
        <v>35</v>
      </c>
      <c r="BH5" s="169"/>
      <c r="BI5" s="170"/>
      <c r="BJ5" s="168" t="s">
        <v>36</v>
      </c>
      <c r="BK5" s="169"/>
      <c r="BL5" s="170"/>
      <c r="BM5" s="168" t="s">
        <v>37</v>
      </c>
      <c r="BN5" s="169"/>
      <c r="BO5" s="170"/>
      <c r="BP5" s="24"/>
      <c r="BR5" s="9" t="s">
        <v>38</v>
      </c>
      <c r="BS5" t="s">
        <v>39</v>
      </c>
      <c r="BT5" t="s">
        <v>40</v>
      </c>
      <c r="BU5" s="25" t="s">
        <v>41</v>
      </c>
      <c r="BV5" s="25" t="s">
        <v>42</v>
      </c>
      <c r="BX5" t="s">
        <v>43</v>
      </c>
      <c r="BY5" t="s">
        <v>44</v>
      </c>
      <c r="BZ5" t="s">
        <v>45</v>
      </c>
      <c r="CC5" t="s">
        <v>46</v>
      </c>
      <c r="CK5" s="4" t="s">
        <v>26</v>
      </c>
      <c r="CM5">
        <v>82507</v>
      </c>
      <c r="CN5">
        <v>82507</v>
      </c>
      <c r="CO5">
        <v>81113</v>
      </c>
      <c r="CP5">
        <v>81113</v>
      </c>
      <c r="CQ5">
        <v>81113</v>
      </c>
      <c r="CR5">
        <v>81113</v>
      </c>
      <c r="CT5" s="26"/>
      <c r="CW5" s="27"/>
      <c r="DB5" s="27"/>
      <c r="DF5" s="28"/>
      <c r="DG5" s="28"/>
      <c r="DH5" s="28"/>
      <c r="DI5" s="28"/>
      <c r="DJ5" s="28"/>
      <c r="DK5" s="28"/>
      <c r="DL5" s="28"/>
      <c r="DM5" s="28" t="s">
        <v>47</v>
      </c>
      <c r="DN5" s="28" t="s">
        <v>48</v>
      </c>
      <c r="DO5" s="28"/>
      <c r="DP5" s="28"/>
      <c r="DQ5" s="28"/>
      <c r="DR5" s="28" t="s">
        <v>49</v>
      </c>
      <c r="DS5" s="28"/>
      <c r="DT5" s="28"/>
      <c r="DU5" s="28"/>
      <c r="DV5" s="28"/>
      <c r="DW5" s="28"/>
      <c r="DZ5" s="5"/>
      <c r="EC5" s="171" t="s">
        <v>363</v>
      </c>
      <c r="ED5" s="172"/>
      <c r="EE5" s="172"/>
      <c r="EF5" s="172"/>
      <c r="EG5" s="172"/>
      <c r="EH5" s="172"/>
      <c r="EI5" s="172"/>
      <c r="EJ5" s="172"/>
      <c r="EK5" s="172"/>
      <c r="EL5" s="172"/>
      <c r="EM5" s="172"/>
      <c r="EN5" s="172"/>
      <c r="EO5" s="172"/>
      <c r="EP5" s="172"/>
      <c r="EQ5" s="172"/>
      <c r="ER5" s="172"/>
      <c r="ES5" s="172"/>
      <c r="ET5" s="172"/>
      <c r="EU5" s="172"/>
      <c r="EV5" s="172"/>
      <c r="EW5" s="172"/>
      <c r="EX5" s="173"/>
      <c r="EY5" s="171" t="s">
        <v>364</v>
      </c>
      <c r="EZ5" s="172"/>
      <c r="FA5" s="172"/>
      <c r="FB5" s="176" t="s">
        <v>365</v>
      </c>
      <c r="FC5" s="177"/>
      <c r="FD5" s="177"/>
      <c r="FE5" s="177"/>
      <c r="FF5" s="177"/>
      <c r="FG5" s="177"/>
      <c r="FH5" s="177"/>
      <c r="FI5" s="177"/>
      <c r="FJ5" s="177"/>
      <c r="FK5" s="177"/>
      <c r="FL5" s="177"/>
      <c r="FM5" s="177"/>
      <c r="FN5" s="177"/>
      <c r="FO5" s="177"/>
      <c r="FP5" s="177"/>
      <c r="FQ5" s="177"/>
      <c r="FR5" s="177"/>
      <c r="FS5" s="177"/>
      <c r="FT5" s="177"/>
      <c r="FU5" s="177"/>
      <c r="FV5" s="178"/>
      <c r="FW5" s="179" t="s">
        <v>366</v>
      </c>
      <c r="FX5" s="180"/>
      <c r="FY5" s="180"/>
      <c r="FZ5" s="180"/>
      <c r="GA5" s="180"/>
      <c r="GB5" s="180"/>
      <c r="GC5" s="180"/>
      <c r="GD5" s="180"/>
      <c r="GE5" s="180"/>
      <c r="GF5" s="180"/>
      <c r="GG5" s="180"/>
      <c r="GH5" s="180"/>
      <c r="GI5" s="180"/>
      <c r="GJ5" s="180"/>
      <c r="GK5" s="180"/>
      <c r="GL5" s="180"/>
      <c r="GM5" s="180"/>
      <c r="GN5" s="180"/>
      <c r="GO5" s="180"/>
      <c r="GP5" s="180"/>
      <c r="GQ5" s="180"/>
      <c r="GR5" s="180"/>
      <c r="GS5" s="180"/>
      <c r="GT5" s="180"/>
      <c r="GU5" s="180"/>
      <c r="GV5" s="180"/>
      <c r="GW5" s="180"/>
      <c r="GX5" s="180"/>
      <c r="GY5" s="180"/>
      <c r="GZ5" s="180"/>
      <c r="HA5" s="180"/>
      <c r="HB5" s="180"/>
      <c r="HC5" s="181"/>
      <c r="HD5" s="173" t="s">
        <v>198</v>
      </c>
      <c r="HE5" s="182"/>
      <c r="HF5" s="182"/>
      <c r="HG5" s="182" t="s">
        <v>367</v>
      </c>
      <c r="HH5" s="182"/>
      <c r="HI5" s="182"/>
      <c r="HJ5" s="182"/>
      <c r="HK5" s="182"/>
      <c r="HL5" s="171" t="s">
        <v>368</v>
      </c>
      <c r="HM5" s="172"/>
      <c r="HN5" s="172"/>
      <c r="HO5" s="172"/>
      <c r="HP5" s="172"/>
      <c r="HQ5" s="173"/>
      <c r="HR5" s="174" t="s">
        <v>369</v>
      </c>
      <c r="HV5" s="11"/>
    </row>
    <row r="6" spans="2:240" s="5" customFormat="1" ht="72" customHeight="1" thickBot="1" x14ac:dyDescent="0.3">
      <c r="B6" s="66"/>
      <c r="C6" s="67" t="s">
        <v>116</v>
      </c>
      <c r="D6" s="67" t="s">
        <v>117</v>
      </c>
      <c r="E6" s="67" t="s">
        <v>118</v>
      </c>
      <c r="F6" s="67" t="s">
        <v>119</v>
      </c>
      <c r="G6" s="67" t="s">
        <v>120</v>
      </c>
      <c r="H6" s="67" t="s">
        <v>121</v>
      </c>
      <c r="I6" s="67" t="s">
        <v>122</v>
      </c>
      <c r="J6" s="67" t="s">
        <v>123</v>
      </c>
      <c r="K6" s="67" t="s">
        <v>124</v>
      </c>
      <c r="L6" s="67" t="s">
        <v>125</v>
      </c>
      <c r="M6" s="67" t="s">
        <v>126</v>
      </c>
      <c r="N6" s="67" t="s">
        <v>127</v>
      </c>
      <c r="O6" s="67" t="s">
        <v>128</v>
      </c>
      <c r="P6" s="67" t="s">
        <v>129</v>
      </c>
      <c r="Q6" s="67" t="s">
        <v>130</v>
      </c>
      <c r="R6" s="67" t="s">
        <v>131</v>
      </c>
      <c r="S6" s="67" t="s">
        <v>132</v>
      </c>
      <c r="T6" s="67" t="s">
        <v>133</v>
      </c>
      <c r="U6" s="67" t="s">
        <v>134</v>
      </c>
      <c r="V6" s="67" t="s">
        <v>135</v>
      </c>
      <c r="W6" s="67" t="s">
        <v>136</v>
      </c>
      <c r="X6" s="67" t="s">
        <v>137</v>
      </c>
      <c r="Y6" s="67" t="s">
        <v>138</v>
      </c>
      <c r="Z6" s="67" t="s">
        <v>139</v>
      </c>
      <c r="AA6" s="67" t="s">
        <v>140</v>
      </c>
      <c r="AB6" s="67" t="s">
        <v>141</v>
      </c>
      <c r="AC6" s="67" t="s">
        <v>142</v>
      </c>
      <c r="AD6" s="67" t="s">
        <v>143</v>
      </c>
      <c r="AE6" s="67" t="s">
        <v>144</v>
      </c>
      <c r="AF6" s="67" t="s">
        <v>145</v>
      </c>
      <c r="AG6" s="67" t="s">
        <v>146</v>
      </c>
      <c r="AH6" s="67" t="s">
        <v>147</v>
      </c>
      <c r="AI6" s="67" t="s">
        <v>148</v>
      </c>
      <c r="AJ6" s="67" t="s">
        <v>149</v>
      </c>
      <c r="AK6" s="67" t="s">
        <v>150</v>
      </c>
      <c r="AL6" s="67" t="s">
        <v>151</v>
      </c>
      <c r="AM6" s="67" t="s">
        <v>152</v>
      </c>
      <c r="AN6" s="67" t="s">
        <v>153</v>
      </c>
      <c r="AO6" s="67" t="s">
        <v>154</v>
      </c>
      <c r="AP6" s="67" t="s">
        <v>155</v>
      </c>
      <c r="AQ6" s="67" t="s">
        <v>156</v>
      </c>
      <c r="AR6" s="67" t="s">
        <v>157</v>
      </c>
      <c r="AS6" s="67" t="s">
        <v>158</v>
      </c>
      <c r="AT6" s="67" t="s">
        <v>159</v>
      </c>
      <c r="AU6" s="67" t="s">
        <v>160</v>
      </c>
      <c r="AV6" s="67" t="s">
        <v>161</v>
      </c>
      <c r="AW6" s="67" t="s">
        <v>162</v>
      </c>
      <c r="AX6" s="67" t="s">
        <v>163</v>
      </c>
      <c r="AY6" s="67" t="s">
        <v>164</v>
      </c>
      <c r="AZ6" s="67" t="s">
        <v>165</v>
      </c>
      <c r="BA6" s="67" t="s">
        <v>166</v>
      </c>
      <c r="BC6" s="29" t="s">
        <v>167</v>
      </c>
      <c r="BD6" s="30" t="s">
        <v>0</v>
      </c>
      <c r="BE6" s="31" t="s">
        <v>168</v>
      </c>
      <c r="BF6" s="31" t="s">
        <v>169</v>
      </c>
      <c r="BG6" s="32" t="s">
        <v>170</v>
      </c>
      <c r="BH6" s="33" t="s">
        <v>171</v>
      </c>
      <c r="BI6" s="34" t="s">
        <v>60</v>
      </c>
      <c r="BJ6" s="32" t="s">
        <v>172</v>
      </c>
      <c r="BK6" s="33" t="s">
        <v>173</v>
      </c>
      <c r="BL6" s="34" t="s">
        <v>60</v>
      </c>
      <c r="BM6" s="32" t="s">
        <v>174</v>
      </c>
      <c r="BN6" s="33" t="s">
        <v>175</v>
      </c>
      <c r="BO6" s="34" t="s">
        <v>60</v>
      </c>
      <c r="BP6" s="35" t="s">
        <v>176</v>
      </c>
      <c r="BR6" s="36" t="s">
        <v>177</v>
      </c>
      <c r="BS6" s="37" t="s">
        <v>178</v>
      </c>
      <c r="BT6" s="37" t="s">
        <v>179</v>
      </c>
      <c r="BU6" s="38" t="s">
        <v>180</v>
      </c>
      <c r="BV6" s="39" t="s">
        <v>181</v>
      </c>
      <c r="BX6" s="36" t="s">
        <v>182</v>
      </c>
      <c r="BY6" s="37" t="s">
        <v>183</v>
      </c>
      <c r="BZ6" s="40" t="s">
        <v>184</v>
      </c>
      <c r="CB6" s="41" t="s">
        <v>185</v>
      </c>
      <c r="CC6" s="41" t="s">
        <v>186</v>
      </c>
      <c r="CD6" s="41" t="s">
        <v>187</v>
      </c>
      <c r="CF6" s="36" t="s">
        <v>350</v>
      </c>
      <c r="CG6" s="37" t="s">
        <v>351</v>
      </c>
      <c r="CH6" s="42" t="s">
        <v>353</v>
      </c>
      <c r="CI6" s="43" t="s">
        <v>352</v>
      </c>
      <c r="CK6" s="44" t="s">
        <v>188</v>
      </c>
      <c r="CL6" s="45" t="s">
        <v>189</v>
      </c>
      <c r="CM6" s="45" t="s">
        <v>360</v>
      </c>
      <c r="CN6" s="75" t="s">
        <v>361</v>
      </c>
      <c r="CO6" s="44" t="s">
        <v>356</v>
      </c>
      <c r="CP6" s="45" t="s">
        <v>357</v>
      </c>
      <c r="CQ6" s="45" t="s">
        <v>358</v>
      </c>
      <c r="CR6" s="46" t="s">
        <v>359</v>
      </c>
      <c r="CS6" s="47"/>
      <c r="CT6" s="48" t="s">
        <v>53</v>
      </c>
      <c r="CU6" s="49" t="s">
        <v>58</v>
      </c>
      <c r="CV6" s="50" t="s">
        <v>190</v>
      </c>
      <c r="CW6" s="51" t="s">
        <v>191</v>
      </c>
      <c r="CX6" s="51" t="s">
        <v>192</v>
      </c>
      <c r="CY6" s="51" t="s">
        <v>193</v>
      </c>
      <c r="CZ6" s="52"/>
      <c r="DA6" s="53"/>
      <c r="DB6" s="52"/>
      <c r="DC6" s="54" t="s">
        <v>194</v>
      </c>
      <c r="DD6" s="47"/>
      <c r="DE6" s="55" t="s">
        <v>116</v>
      </c>
      <c r="DF6" s="56" t="s">
        <v>117</v>
      </c>
      <c r="DG6" s="56" t="s">
        <v>118</v>
      </c>
      <c r="DH6" s="56" t="s">
        <v>119</v>
      </c>
      <c r="DI6" s="56" t="s">
        <v>120</v>
      </c>
      <c r="DJ6" s="57" t="s">
        <v>362</v>
      </c>
      <c r="DK6" s="56" t="s">
        <v>122</v>
      </c>
      <c r="DL6" s="58" t="s">
        <v>195</v>
      </c>
      <c r="DM6" s="58" t="s">
        <v>196</v>
      </c>
      <c r="DN6" s="58" t="s">
        <v>197</v>
      </c>
      <c r="DO6" s="56" t="s">
        <v>124</v>
      </c>
      <c r="DP6" s="56" t="s">
        <v>125</v>
      </c>
      <c r="DQ6" s="56" t="s">
        <v>126</v>
      </c>
      <c r="DR6" s="59" t="s">
        <v>127</v>
      </c>
      <c r="DS6" s="56" t="s">
        <v>128</v>
      </c>
      <c r="DT6" s="56" t="s">
        <v>129</v>
      </c>
      <c r="DU6" s="56" t="s">
        <v>130</v>
      </c>
      <c r="DV6" s="56" t="s">
        <v>131</v>
      </c>
      <c r="DW6" s="60" t="s">
        <v>132</v>
      </c>
      <c r="DX6" s="61" t="s">
        <v>72</v>
      </c>
      <c r="DY6" s="61" t="s">
        <v>73</v>
      </c>
      <c r="DZ6" s="62" t="s">
        <v>74</v>
      </c>
      <c r="EA6" s="61" t="s">
        <v>75</v>
      </c>
      <c r="EB6"/>
      <c r="EC6" s="76" t="s">
        <v>237</v>
      </c>
      <c r="ED6" s="77" t="s">
        <v>1</v>
      </c>
      <c r="EE6" s="77" t="s">
        <v>370</v>
      </c>
      <c r="EF6" s="78" t="s">
        <v>371</v>
      </c>
      <c r="EG6" s="76" t="s">
        <v>372</v>
      </c>
      <c r="EH6" s="76" t="s">
        <v>390</v>
      </c>
      <c r="EI6" s="76" t="s">
        <v>373</v>
      </c>
      <c r="EJ6" s="76" t="s">
        <v>374</v>
      </c>
      <c r="EK6" s="76" t="s">
        <v>375</v>
      </c>
      <c r="EL6" s="76" t="s">
        <v>376</v>
      </c>
      <c r="EM6" s="76" t="s">
        <v>377</v>
      </c>
      <c r="EN6" s="76" t="s">
        <v>378</v>
      </c>
      <c r="EO6" s="76" t="s">
        <v>379</v>
      </c>
      <c r="EP6" s="76" t="s">
        <v>380</v>
      </c>
      <c r="EQ6" s="76" t="s">
        <v>381</v>
      </c>
      <c r="ER6" s="76" t="s">
        <v>382</v>
      </c>
      <c r="ES6" s="76" t="s">
        <v>383</v>
      </c>
      <c r="ET6" s="79" t="s">
        <v>384</v>
      </c>
      <c r="EU6" s="79" t="s">
        <v>385</v>
      </c>
      <c r="EV6" s="79" t="s">
        <v>391</v>
      </c>
      <c r="EW6" s="79" t="s">
        <v>386</v>
      </c>
      <c r="EX6" s="79" t="s">
        <v>387</v>
      </c>
      <c r="EY6" s="79" t="s">
        <v>50</v>
      </c>
      <c r="EZ6" s="79" t="s">
        <v>51</v>
      </c>
      <c r="FA6" s="79" t="s">
        <v>52</v>
      </c>
      <c r="FB6" s="79" t="s">
        <v>53</v>
      </c>
      <c r="FC6" s="79" t="s">
        <v>54</v>
      </c>
      <c r="FD6" s="79" t="s">
        <v>55</v>
      </c>
      <c r="FE6" s="79" t="s">
        <v>56</v>
      </c>
      <c r="FF6" s="79" t="s">
        <v>57</v>
      </c>
      <c r="FG6" s="79" t="s">
        <v>58</v>
      </c>
      <c r="FH6" s="79" t="s">
        <v>59</v>
      </c>
      <c r="FI6" s="79" t="s">
        <v>61</v>
      </c>
      <c r="FJ6" s="79" t="s">
        <v>62</v>
      </c>
      <c r="FK6" s="79" t="s">
        <v>63</v>
      </c>
      <c r="FL6" s="79" t="s">
        <v>64</v>
      </c>
      <c r="FM6" s="79" t="s">
        <v>65</v>
      </c>
      <c r="FN6" s="79" t="s">
        <v>66</v>
      </c>
      <c r="FO6" s="79" t="s">
        <v>67</v>
      </c>
      <c r="FP6" s="79" t="s">
        <v>69</v>
      </c>
      <c r="FQ6" s="79" t="s">
        <v>70</v>
      </c>
      <c r="FR6" s="79" t="s">
        <v>71</v>
      </c>
      <c r="FS6" s="79" t="s">
        <v>72</v>
      </c>
      <c r="FT6" s="79" t="s">
        <v>73</v>
      </c>
      <c r="FU6" s="79" t="s">
        <v>74</v>
      </c>
      <c r="FV6" s="76" t="s">
        <v>75</v>
      </c>
      <c r="FW6" s="79" t="s">
        <v>76</v>
      </c>
      <c r="FX6" s="79" t="s">
        <v>77</v>
      </c>
      <c r="FY6" s="79" t="s">
        <v>78</v>
      </c>
      <c r="FZ6" s="79" t="s">
        <v>79</v>
      </c>
      <c r="GA6" s="79" t="s">
        <v>80</v>
      </c>
      <c r="GB6" s="79" t="s">
        <v>81</v>
      </c>
      <c r="GC6" s="79" t="s">
        <v>82</v>
      </c>
      <c r="GD6" s="79" t="s">
        <v>83</v>
      </c>
      <c r="GE6" s="79" t="s">
        <v>84</v>
      </c>
      <c r="GF6" s="79" t="s">
        <v>85</v>
      </c>
      <c r="GG6" s="79" t="s">
        <v>86</v>
      </c>
      <c r="GH6" s="79" t="s">
        <v>87</v>
      </c>
      <c r="GI6" s="79" t="s">
        <v>88</v>
      </c>
      <c r="GJ6" s="79" t="s">
        <v>89</v>
      </c>
      <c r="GK6" s="79" t="s">
        <v>90</v>
      </c>
      <c r="GL6" s="79" t="s">
        <v>91</v>
      </c>
      <c r="GM6" s="79" t="s">
        <v>92</v>
      </c>
      <c r="GN6" s="79" t="s">
        <v>93</v>
      </c>
      <c r="GO6" s="79" t="s">
        <v>94</v>
      </c>
      <c r="GP6" s="79" t="s">
        <v>95</v>
      </c>
      <c r="GQ6" s="79" t="s">
        <v>96</v>
      </c>
      <c r="GR6" s="79" t="s">
        <v>97</v>
      </c>
      <c r="GS6" s="79" t="s">
        <v>98</v>
      </c>
      <c r="GT6" s="79" t="s">
        <v>99</v>
      </c>
      <c r="GU6" s="79" t="s">
        <v>100</v>
      </c>
      <c r="GV6" s="79" t="s">
        <v>101</v>
      </c>
      <c r="GW6" s="79" t="s">
        <v>102</v>
      </c>
      <c r="GX6" s="79" t="s">
        <v>103</v>
      </c>
      <c r="GY6" s="79" t="s">
        <v>104</v>
      </c>
      <c r="GZ6" s="79" t="s">
        <v>105</v>
      </c>
      <c r="HA6" s="79" t="s">
        <v>106</v>
      </c>
      <c r="HB6" s="79" t="s">
        <v>107</v>
      </c>
      <c r="HC6" s="79" t="s">
        <v>108</v>
      </c>
      <c r="HD6" s="79" t="s">
        <v>33</v>
      </c>
      <c r="HE6" s="79" t="s">
        <v>34</v>
      </c>
      <c r="HF6" s="79" t="s">
        <v>109</v>
      </c>
      <c r="HG6" s="79" t="s">
        <v>388</v>
      </c>
      <c r="HH6" s="79" t="s">
        <v>110</v>
      </c>
      <c r="HI6" s="79" t="s">
        <v>35</v>
      </c>
      <c r="HJ6" s="79" t="s">
        <v>36</v>
      </c>
      <c r="HK6" s="79" t="s">
        <v>37</v>
      </c>
      <c r="HL6" s="79" t="s">
        <v>111</v>
      </c>
      <c r="HM6" s="79" t="s">
        <v>112</v>
      </c>
      <c r="HN6" s="89" t="s">
        <v>113</v>
      </c>
      <c r="HO6" s="79" t="s">
        <v>114</v>
      </c>
      <c r="HP6" s="79" t="s">
        <v>115</v>
      </c>
      <c r="HQ6" s="79" t="s">
        <v>389</v>
      </c>
      <c r="HR6" s="175"/>
      <c r="HS6" s="57" t="s">
        <v>199</v>
      </c>
      <c r="HT6" s="63"/>
      <c r="HU6" s="64"/>
      <c r="HW6" s="65" t="s">
        <v>458</v>
      </c>
      <c r="HY6" s="5" t="s">
        <v>459</v>
      </c>
      <c r="IC6" s="5" t="s">
        <v>565</v>
      </c>
      <c r="ID6" s="5" t="s">
        <v>504</v>
      </c>
      <c r="IE6" s="5" t="s">
        <v>541</v>
      </c>
      <c r="IF6" s="5" t="s">
        <v>566</v>
      </c>
    </row>
    <row r="7" spans="2:240" x14ac:dyDescent="0.25">
      <c r="B7" s="70" t="s">
        <v>200</v>
      </c>
      <c r="C7" s="70" t="s">
        <v>53</v>
      </c>
      <c r="D7" s="70" t="s">
        <v>54</v>
      </c>
      <c r="E7" s="70" t="s">
        <v>55</v>
      </c>
      <c r="F7" s="70" t="s">
        <v>56</v>
      </c>
      <c r="G7" s="70" t="s">
        <v>57</v>
      </c>
      <c r="H7" s="70" t="s">
        <v>58</v>
      </c>
      <c r="I7" s="70" t="s">
        <v>59</v>
      </c>
      <c r="J7" s="70" t="s">
        <v>201</v>
      </c>
      <c r="K7" s="70" t="s">
        <v>63</v>
      </c>
      <c r="L7" s="70" t="s">
        <v>64</v>
      </c>
      <c r="M7" s="70" t="s">
        <v>65</v>
      </c>
      <c r="N7" s="70" t="s">
        <v>66</v>
      </c>
      <c r="O7" s="70" t="s">
        <v>67</v>
      </c>
      <c r="P7" s="70" t="s">
        <v>68</v>
      </c>
      <c r="Q7" s="70" t="s">
        <v>69</v>
      </c>
      <c r="R7" s="70" t="s">
        <v>70</v>
      </c>
      <c r="S7" s="70" t="s">
        <v>71</v>
      </c>
      <c r="T7" s="70" t="s">
        <v>76</v>
      </c>
      <c r="U7" s="70" t="s">
        <v>77</v>
      </c>
      <c r="V7" s="70" t="s">
        <v>78</v>
      </c>
      <c r="W7" s="70" t="s">
        <v>79</v>
      </c>
      <c r="X7" s="70" t="s">
        <v>80</v>
      </c>
      <c r="Y7" s="70" t="s">
        <v>81</v>
      </c>
      <c r="Z7" s="70" t="s">
        <v>82</v>
      </c>
      <c r="AA7" s="70" t="s">
        <v>83</v>
      </c>
      <c r="AB7" s="70" t="s">
        <v>84</v>
      </c>
      <c r="AC7" s="70" t="s">
        <v>85</v>
      </c>
      <c r="AD7" s="70" t="s">
        <v>86</v>
      </c>
      <c r="AE7" s="70" t="s">
        <v>87</v>
      </c>
      <c r="AF7" s="70" t="s">
        <v>88</v>
      </c>
      <c r="AG7" s="70" t="s">
        <v>89</v>
      </c>
      <c r="AH7" s="70" t="s">
        <v>90</v>
      </c>
      <c r="AI7" s="70" t="s">
        <v>91</v>
      </c>
      <c r="AJ7" s="70" t="s">
        <v>92</v>
      </c>
      <c r="AK7" s="70" t="s">
        <v>93</v>
      </c>
      <c r="AL7" s="70" t="s">
        <v>94</v>
      </c>
      <c r="AM7" s="70" t="s">
        <v>95</v>
      </c>
      <c r="AN7" s="70" t="s">
        <v>96</v>
      </c>
      <c r="AO7" s="70" t="s">
        <v>97</v>
      </c>
      <c r="AP7" s="70" t="s">
        <v>98</v>
      </c>
      <c r="AQ7" s="70" t="s">
        <v>99</v>
      </c>
      <c r="AR7" s="70" t="s">
        <v>100</v>
      </c>
      <c r="AS7" s="70" t="s">
        <v>101</v>
      </c>
      <c r="AT7" s="70" t="s">
        <v>102</v>
      </c>
      <c r="AU7" s="70" t="s">
        <v>202</v>
      </c>
      <c r="AV7" s="70" t="s">
        <v>105</v>
      </c>
      <c r="AW7" s="70" t="s">
        <v>106</v>
      </c>
      <c r="AX7" s="70" t="s">
        <v>107</v>
      </c>
      <c r="AY7" s="70" t="s">
        <v>108</v>
      </c>
      <c r="AZ7" s="70" t="s">
        <v>203</v>
      </c>
      <c r="BA7" s="70" t="s">
        <v>204</v>
      </c>
      <c r="CM7" t="s">
        <v>355</v>
      </c>
      <c r="CN7" t="s">
        <v>354</v>
      </c>
      <c r="CT7" s="10"/>
    </row>
    <row r="8" spans="2:240" x14ac:dyDescent="0.25">
      <c r="B8" s="82" t="s">
        <v>248</v>
      </c>
      <c r="C8" s="72">
        <v>-14263.25</v>
      </c>
      <c r="D8" s="72">
        <v>0</v>
      </c>
      <c r="E8" s="72">
        <v>-18266.669999999998</v>
      </c>
      <c r="F8" s="72">
        <v>0</v>
      </c>
      <c r="G8" s="72">
        <v>-39125</v>
      </c>
      <c r="H8" s="72">
        <v>-26597</v>
      </c>
      <c r="I8" s="72">
        <v>0</v>
      </c>
      <c r="J8" s="72">
        <v>-2068.29</v>
      </c>
      <c r="K8" s="72">
        <v>-8670.85</v>
      </c>
      <c r="L8" s="72">
        <v>-496</v>
      </c>
      <c r="M8" s="72">
        <v>0</v>
      </c>
      <c r="N8" s="72">
        <v>-1541.05</v>
      </c>
      <c r="O8" s="72">
        <v>-311.72000000000003</v>
      </c>
      <c r="P8" s="72">
        <v>0</v>
      </c>
      <c r="Q8" s="72">
        <v>0</v>
      </c>
      <c r="R8" s="72">
        <v>0</v>
      </c>
      <c r="S8" s="72">
        <v>0</v>
      </c>
      <c r="T8" s="72">
        <v>239632.2</v>
      </c>
      <c r="U8" s="72">
        <v>0</v>
      </c>
      <c r="V8" s="72">
        <v>0</v>
      </c>
      <c r="W8" s="72">
        <v>60.54</v>
      </c>
      <c r="X8" s="72">
        <v>43946.09</v>
      </c>
      <c r="Y8" s="72">
        <v>0</v>
      </c>
      <c r="Z8" s="72">
        <v>8763.52</v>
      </c>
      <c r="AA8" s="72">
        <v>2878.9</v>
      </c>
      <c r="AB8" s="72">
        <v>103119.89</v>
      </c>
      <c r="AC8" s="72">
        <v>3857.26</v>
      </c>
      <c r="AD8" s="72">
        <v>1151.72</v>
      </c>
      <c r="AE8" s="72">
        <v>11954.1</v>
      </c>
      <c r="AF8" s="72">
        <v>493.88</v>
      </c>
      <c r="AG8" s="72">
        <v>13817.88</v>
      </c>
      <c r="AH8" s="72">
        <v>3595.09</v>
      </c>
      <c r="AI8" s="72">
        <v>16686.89</v>
      </c>
      <c r="AJ8" s="72">
        <v>0</v>
      </c>
      <c r="AK8" s="72">
        <v>2718.35</v>
      </c>
      <c r="AL8" s="72">
        <v>9543.9</v>
      </c>
      <c r="AM8" s="72">
        <v>4885.75</v>
      </c>
      <c r="AN8" s="72">
        <v>0</v>
      </c>
      <c r="AO8" s="72">
        <v>12354.06</v>
      </c>
      <c r="AP8" s="72">
        <v>1688.5</v>
      </c>
      <c r="AQ8" s="72">
        <v>3172</v>
      </c>
      <c r="AR8" s="72">
        <v>27766.26</v>
      </c>
      <c r="AS8" s="72">
        <v>44617.19</v>
      </c>
      <c r="AT8" s="72">
        <v>9395.5</v>
      </c>
      <c r="AU8" s="72">
        <v>13900.78</v>
      </c>
      <c r="AV8" s="72">
        <v>0</v>
      </c>
      <c r="AW8" s="72">
        <v>29672.48</v>
      </c>
      <c r="AX8" s="72">
        <v>0</v>
      </c>
      <c r="AY8" s="72">
        <v>0</v>
      </c>
      <c r="AZ8" s="72">
        <v>-275</v>
      </c>
      <c r="BA8" s="72">
        <v>275</v>
      </c>
      <c r="BC8" s="10">
        <f>VLOOKUP(B8,[1]Sheet1!$A$11:$G$222,5,FALSE)</f>
        <v>481546.31000000011</v>
      </c>
      <c r="BE8">
        <v>-16786.59</v>
      </c>
      <c r="BF8">
        <v>0</v>
      </c>
      <c r="BG8">
        <v>0</v>
      </c>
      <c r="BH8">
        <v>0</v>
      </c>
      <c r="BI8">
        <f t="shared" ref="BI8:BI39" si="0">BG8+BH8</f>
        <v>0</v>
      </c>
      <c r="BJ8">
        <v>0</v>
      </c>
      <c r="BK8">
        <v>0</v>
      </c>
      <c r="BL8">
        <f t="shared" ref="BL8:BL39" si="1">BJ8+BK8</f>
        <v>0</v>
      </c>
      <c r="BM8">
        <v>0</v>
      </c>
      <c r="BN8">
        <v>0</v>
      </c>
      <c r="BO8">
        <f t="shared" ref="BO8:BO39" si="2">BM8+BN8</f>
        <v>0</v>
      </c>
      <c r="BP8">
        <f t="shared" ref="BP8:BP39" si="3">BE8+BF8+BI8+BL8+BO8</f>
        <v>-16786.59</v>
      </c>
      <c r="BR8" s="10">
        <f t="shared" ref="BR8:BR39" si="4">AZ8+BA8</f>
        <v>0</v>
      </c>
      <c r="BS8">
        <f t="shared" ref="BS8:BS39" si="5">IF(BR8&lt;0,BR8,0)</f>
        <v>0</v>
      </c>
      <c r="BT8">
        <f t="shared" ref="BT8:BT39" si="6">IF(BR8&gt;0,BR8,0)</f>
        <v>0</v>
      </c>
      <c r="BU8" s="10">
        <f t="shared" ref="BU8:BU39" si="7">BS8+N8</f>
        <v>-1541.05</v>
      </c>
      <c r="BV8" s="10">
        <f t="shared" ref="BV8:BV39" si="8">BT8+AL8</f>
        <v>9543.9</v>
      </c>
      <c r="BX8" s="10">
        <f t="shared" ref="BX8:BX39" si="9">SUM(C8:BA8)</f>
        <v>498332.9</v>
      </c>
      <c r="BY8" s="10">
        <f t="shared" ref="BY8:BY39" si="10">BX8+BP8</f>
        <v>481546.31</v>
      </c>
      <c r="BZ8" s="10">
        <f t="shared" ref="BZ8:BZ39" si="11">BC8</f>
        <v>481546.31000000011</v>
      </c>
      <c r="CB8" s="10">
        <f t="shared" ref="CB8:CB39" si="12">BY8-BC8</f>
        <v>0</v>
      </c>
      <c r="CC8">
        <v>0</v>
      </c>
      <c r="CD8">
        <v>0</v>
      </c>
      <c r="CE8" s="73">
        <v>11</v>
      </c>
      <c r="CF8">
        <v>81574.279999999853</v>
      </c>
      <c r="CG8">
        <v>95983.09999999986</v>
      </c>
      <c r="CH8">
        <v>21248.799999999999</v>
      </c>
      <c r="CI8">
        <v>38035.39</v>
      </c>
      <c r="CK8" s="10">
        <f>VLOOKUP(CE8,'[2]Budget Share 22-23'!$B$6:$BV$326,73,FALSE)</f>
        <v>512742</v>
      </c>
      <c r="CL8" s="10">
        <f>VLOOKUP(CE8,'[2]Budget Share 22-23'!$B$6:$BV$326,57,FALSE)</f>
        <v>0</v>
      </c>
      <c r="CM8" s="10">
        <v>0</v>
      </c>
      <c r="CN8" s="10">
        <v>0</v>
      </c>
      <c r="CO8">
        <v>0</v>
      </c>
      <c r="CP8" s="10">
        <v>0</v>
      </c>
      <c r="CQ8" s="10">
        <v>-16742</v>
      </c>
      <c r="CR8" s="10">
        <v>-9855</v>
      </c>
      <c r="CS8" s="10"/>
      <c r="CT8" s="10">
        <f t="shared" ref="CT8:CT39" si="13">CK8+-C8</f>
        <v>527005.25</v>
      </c>
      <c r="CU8" s="10">
        <f t="shared" ref="CU8:CU39" si="14">H8-(CO8+CQ8+CR8)</f>
        <v>0</v>
      </c>
      <c r="CW8">
        <f t="shared" ref="CW8:CW39" si="15">CO8</f>
        <v>0</v>
      </c>
      <c r="CY8" s="10">
        <f t="shared" ref="CY8:CY39" si="16">CQ8+CR8</f>
        <v>-26597</v>
      </c>
      <c r="DE8" s="10">
        <v>527005.25</v>
      </c>
      <c r="DF8" s="10">
        <v>0</v>
      </c>
      <c r="DG8" s="10">
        <v>18266.669999999998</v>
      </c>
      <c r="DH8" s="10">
        <v>0</v>
      </c>
      <c r="DI8" s="10">
        <v>39125</v>
      </c>
      <c r="DJ8" s="10">
        <v>0</v>
      </c>
      <c r="DK8" s="10">
        <v>0</v>
      </c>
      <c r="DL8" s="10">
        <v>2068.29</v>
      </c>
      <c r="DM8">
        <v>0</v>
      </c>
      <c r="DN8">
        <v>2068.29</v>
      </c>
      <c r="DO8" s="10">
        <v>8670.85</v>
      </c>
      <c r="DP8" s="10">
        <v>496</v>
      </c>
      <c r="DQ8" s="10">
        <v>0</v>
      </c>
      <c r="DR8" s="10">
        <v>1541.05</v>
      </c>
      <c r="DS8" s="10">
        <v>311.72000000000003</v>
      </c>
      <c r="DT8" s="10">
        <v>0</v>
      </c>
      <c r="DU8" s="10">
        <v>0</v>
      </c>
      <c r="DV8" s="10">
        <v>0</v>
      </c>
      <c r="DW8" s="10">
        <v>0</v>
      </c>
      <c r="DX8">
        <v>0</v>
      </c>
      <c r="DY8" s="10">
        <v>0</v>
      </c>
      <c r="DZ8">
        <v>0</v>
      </c>
      <c r="EA8" s="10">
        <v>26597</v>
      </c>
      <c r="EB8" s="73">
        <v>11</v>
      </c>
      <c r="EC8" s="68" t="e">
        <f>VLOOKUP(B8,#REF!,3,FALSE)</f>
        <v>#REF!</v>
      </c>
      <c r="ED8" t="e">
        <f>VLOOKUP(B8,#REF!,4,FALSE)</f>
        <v>#REF!</v>
      </c>
      <c r="EE8" t="e">
        <f>VLOOKUP(EC8,'[3]EDUBASE data 18.4.23'!$E$2:$AF$327,28,FALSE)</f>
        <v>#REF!</v>
      </c>
      <c r="EF8" t="str">
        <f>VLOOKUP(B8,'[4]CFR Report to DCSF'!$B$8:$EM$116,142,FALSE)</f>
        <v>admin@benhall.suffolk.sch.uk</v>
      </c>
      <c r="EG8" t="e">
        <f>VLOOKUP(EC8,'[3]EDUBASE data 18.4.23'!$E$2:$AF$327,24,FALSE)</f>
        <v>#REF!</v>
      </c>
      <c r="ES8" t="s">
        <v>394</v>
      </c>
      <c r="ET8" t="s">
        <v>397</v>
      </c>
      <c r="EU8" s="9" t="s">
        <v>394</v>
      </c>
      <c r="EV8" t="s">
        <v>396</v>
      </c>
      <c r="EW8" t="s">
        <v>395</v>
      </c>
      <c r="EX8" t="s">
        <v>395</v>
      </c>
      <c r="EY8">
        <f>VLOOKUP(B8,'[2]22-23 Balances'!$E$5:$J$110,2,FALSE)</f>
        <v>81574.279999999853</v>
      </c>
      <c r="EZ8">
        <v>0</v>
      </c>
      <c r="FA8">
        <f>VLOOKUP(B8,'[4]CFR Report to DCSF'!$B$8:$IA$116,234,FALSE)</f>
        <v>21248.799999999999</v>
      </c>
      <c r="FB8" s="10">
        <f t="shared" ref="FB8:FB39" si="17">DE8</f>
        <v>527005.25</v>
      </c>
      <c r="FC8" s="10">
        <f t="shared" ref="FC8:FC39" si="18">DF8</f>
        <v>0</v>
      </c>
      <c r="FD8" s="10">
        <f t="shared" ref="FD8:FD39" si="19">DG8</f>
        <v>18266.669999999998</v>
      </c>
      <c r="FE8" s="10">
        <f t="shared" ref="FE8:FE39" si="20">DH8</f>
        <v>0</v>
      </c>
      <c r="FF8" s="10">
        <f t="shared" ref="FF8:FF39" si="21">DI8</f>
        <v>39125</v>
      </c>
      <c r="FG8" s="10">
        <f t="shared" ref="FG8:FG39" si="22">DJ8</f>
        <v>0</v>
      </c>
      <c r="FH8" s="10">
        <f t="shared" ref="FH8:FH39" si="23">DK8</f>
        <v>0</v>
      </c>
      <c r="FI8" s="10">
        <f t="shared" ref="FI8:FI39" si="24">DM8</f>
        <v>0</v>
      </c>
      <c r="FJ8" s="10">
        <f t="shared" ref="FJ8:FJ39" si="25">DN8</f>
        <v>2068.29</v>
      </c>
      <c r="FK8" s="10">
        <f t="shared" ref="FK8:FK39" si="26">DO8</f>
        <v>8670.85</v>
      </c>
      <c r="FL8" s="10">
        <f t="shared" ref="FL8:FL39" si="27">DP8</f>
        <v>496</v>
      </c>
      <c r="FM8" s="10">
        <f t="shared" ref="FM8:FM39" si="28">DQ8</f>
        <v>0</v>
      </c>
      <c r="FN8" s="80">
        <f t="shared" ref="FN8:FN39" si="29">DR8</f>
        <v>1541.05</v>
      </c>
      <c r="FO8" s="10">
        <f t="shared" ref="FO8:FO39" si="30">DS8</f>
        <v>311.72000000000003</v>
      </c>
      <c r="FP8" s="10">
        <f t="shared" ref="FP8:FP39" si="31">DU8</f>
        <v>0</v>
      </c>
      <c r="FQ8" s="10">
        <f t="shared" ref="FQ8:FQ39" si="32">DV8</f>
        <v>0</v>
      </c>
      <c r="FR8" s="10">
        <f t="shared" ref="FR8:FR39" si="33">DW8</f>
        <v>0</v>
      </c>
      <c r="FS8">
        <f t="shared" ref="FS8:FS39" si="34">DX8</f>
        <v>0</v>
      </c>
      <c r="FT8">
        <f t="shared" ref="FT8:FT39" si="35">DY8</f>
        <v>0</v>
      </c>
      <c r="FU8">
        <f t="shared" ref="FU8:FU39" si="36">DZ8</f>
        <v>0</v>
      </c>
      <c r="FV8">
        <f t="shared" ref="FV8:FV39" si="37">EA8</f>
        <v>26597</v>
      </c>
      <c r="FW8" s="10">
        <f t="shared" ref="FW8:FW39" si="38">T8</f>
        <v>239632.2</v>
      </c>
      <c r="FX8" s="10">
        <f t="shared" ref="FX8:FX39" si="39">U8</f>
        <v>0</v>
      </c>
      <c r="FY8" s="158">
        <v>102729.89000000006</v>
      </c>
      <c r="FZ8" s="10">
        <f t="shared" ref="FZ8:FZ39" si="40">W8</f>
        <v>60.54</v>
      </c>
      <c r="GA8" s="10">
        <f t="shared" ref="GA8:GA39" si="41">X8</f>
        <v>43946.09</v>
      </c>
      <c r="GB8" s="10">
        <f t="shared" ref="GB8:GB39" si="42">Y8</f>
        <v>0</v>
      </c>
      <c r="GC8" s="90">
        <v>8763.52</v>
      </c>
      <c r="GD8" s="90">
        <v>2878.9</v>
      </c>
      <c r="GE8" s="158">
        <v>390</v>
      </c>
      <c r="GF8" s="10">
        <f t="shared" ref="GF8:GF39" si="43">AC8</f>
        <v>3857.26</v>
      </c>
      <c r="GG8" s="10">
        <f t="shared" ref="GG8:GG39" si="44">AD8</f>
        <v>1151.72</v>
      </c>
      <c r="GH8" s="10">
        <f t="shared" ref="GH8:GH39" si="45">AE8</f>
        <v>11954.1</v>
      </c>
      <c r="GI8" s="90">
        <v>493.88</v>
      </c>
      <c r="GJ8" s="10">
        <f t="shared" ref="GJ8:GJ39" si="46">AG8</f>
        <v>13817.88</v>
      </c>
      <c r="GK8" s="10">
        <f t="shared" ref="GK8:GK39" si="47">AH8</f>
        <v>3595.09</v>
      </c>
      <c r="GL8" s="10">
        <f t="shared" ref="GL8:GL39" si="48">AI8</f>
        <v>16686.89</v>
      </c>
      <c r="GM8" s="10">
        <f t="shared" ref="GM8:GM39" si="49">AJ8</f>
        <v>0</v>
      </c>
      <c r="GN8" s="10">
        <f t="shared" ref="GN8:GN39" si="50">AK8</f>
        <v>2718.35</v>
      </c>
      <c r="GO8" s="80">
        <f t="shared" ref="GO8:GO39" si="51">BV8</f>
        <v>9543.9</v>
      </c>
      <c r="GP8" s="10">
        <f t="shared" ref="GP8:GP39" si="52">AM8</f>
        <v>4885.75</v>
      </c>
      <c r="GQ8" s="10">
        <f t="shared" ref="GQ8:GQ39" si="53">AN8</f>
        <v>0</v>
      </c>
      <c r="GR8" s="10">
        <f t="shared" ref="GR8:GR39" si="54">AO8</f>
        <v>12354.06</v>
      </c>
      <c r="GS8" s="10">
        <f t="shared" ref="GS8:GS39" si="55">AP8</f>
        <v>1688.5</v>
      </c>
      <c r="GT8" s="10">
        <f t="shared" ref="GT8:GT39" si="56">AQ8+(CC8+CD8)</f>
        <v>3172</v>
      </c>
      <c r="GU8" s="10">
        <f t="shared" ref="GU8:GU39" si="57">AR8</f>
        <v>27766.26</v>
      </c>
      <c r="GV8" s="10">
        <f t="shared" ref="GV8:GV39" si="58">AS8</f>
        <v>44617.19</v>
      </c>
      <c r="GW8" s="10">
        <f t="shared" ref="GW8:GW39" si="59">AT8</f>
        <v>9395.5</v>
      </c>
      <c r="GX8" s="10">
        <f t="shared" ref="GX8:GX39" si="60">AU8</f>
        <v>13900.78</v>
      </c>
      <c r="GY8">
        <v>0</v>
      </c>
      <c r="GZ8" s="10">
        <f t="shared" ref="GZ8:GZ39" si="61">AV8</f>
        <v>0</v>
      </c>
      <c r="HA8" s="10">
        <f t="shared" ref="HA8:HA39" si="62">AW8</f>
        <v>29672.48</v>
      </c>
      <c r="HB8" s="10">
        <f t="shared" ref="HB8:HB39" si="63">AX8</f>
        <v>0</v>
      </c>
      <c r="HC8" s="10">
        <f t="shared" ref="HC8:HC39" si="64">AY8</f>
        <v>0</v>
      </c>
      <c r="HD8" s="10">
        <v>16786.59</v>
      </c>
      <c r="HE8" s="10">
        <f t="shared" ref="HE8:HE39" si="65">BF8</f>
        <v>0</v>
      </c>
      <c r="HF8">
        <v>0</v>
      </c>
      <c r="HG8">
        <v>1</v>
      </c>
      <c r="HH8">
        <v>0</v>
      </c>
      <c r="HI8">
        <f t="shared" ref="HI8:HI39" si="66">BI8</f>
        <v>0</v>
      </c>
      <c r="HJ8">
        <f t="shared" ref="HJ8:HJ39" si="67">BL8</f>
        <v>0</v>
      </c>
      <c r="HK8">
        <f t="shared" ref="HK8:HK39" si="68">BO8</f>
        <v>0</v>
      </c>
      <c r="HM8" s="10">
        <f>VLOOKUP(B8,'[2]22-23 Balances'!$E$5:$J$110,6,FALSE)</f>
        <v>95983.379999999888</v>
      </c>
      <c r="HN8" s="10">
        <f>VLOOKUP(B8,'carry forward data'!A11:G192,7,FALSE)</f>
        <v>38035.39</v>
      </c>
      <c r="HW8" s="10">
        <f t="shared" ref="HW8:HW39" si="69">EY8+SUM(FB8:FV8)-SUM(FW8:HC8)-HM8</f>
        <v>-2.3283064365386963E-10</v>
      </c>
      <c r="HY8" s="10">
        <f t="shared" ref="HY8:HY39" si="70">FA8+SUM(HD8:HF8)-SUM(HH8:HK8)-HN8</f>
        <v>0</v>
      </c>
      <c r="IC8">
        <f>EY8</f>
        <v>81574.279999999853</v>
      </c>
      <c r="ID8" s="10">
        <f>SUM(FB8:FV8)</f>
        <v>624081.83000000007</v>
      </c>
      <c r="IE8" s="10">
        <f>SUM(FW8:HC8)</f>
        <v>609672.73000000021</v>
      </c>
      <c r="IF8" s="10">
        <f>IC8+ID8-IE8</f>
        <v>95983.379999999655</v>
      </c>
    </row>
    <row r="9" spans="2:240" x14ac:dyDescent="0.25">
      <c r="B9" s="71" t="s">
        <v>249</v>
      </c>
      <c r="C9" s="72">
        <v>-29904.25</v>
      </c>
      <c r="D9" s="72">
        <v>0</v>
      </c>
      <c r="E9" s="72">
        <v>-30743.01</v>
      </c>
      <c r="F9" s="72">
        <v>0</v>
      </c>
      <c r="G9" s="72">
        <v>-55400.25</v>
      </c>
      <c r="H9" s="72">
        <v>-44510</v>
      </c>
      <c r="I9" s="72">
        <v>-1000</v>
      </c>
      <c r="J9" s="72">
        <v>-15721.7</v>
      </c>
      <c r="K9" s="72">
        <v>-15651.82</v>
      </c>
      <c r="L9" s="72">
        <v>-10834.4</v>
      </c>
      <c r="M9" s="72">
        <v>0</v>
      </c>
      <c r="N9" s="72">
        <v>-10788.43</v>
      </c>
      <c r="O9" s="72">
        <v>-2884.37</v>
      </c>
      <c r="P9" s="72">
        <v>0</v>
      </c>
      <c r="Q9" s="72">
        <v>0</v>
      </c>
      <c r="R9" s="72">
        <v>0</v>
      </c>
      <c r="S9" s="72">
        <v>0</v>
      </c>
      <c r="T9" s="72">
        <v>516187</v>
      </c>
      <c r="U9" s="72">
        <v>17235.66</v>
      </c>
      <c r="V9" s="72">
        <v>0</v>
      </c>
      <c r="W9" s="72">
        <v>33852.01</v>
      </c>
      <c r="X9" s="72">
        <v>60416.66</v>
      </c>
      <c r="Y9" s="72">
        <v>0</v>
      </c>
      <c r="Z9" s="72">
        <v>0</v>
      </c>
      <c r="AA9" s="72">
        <v>9201.19</v>
      </c>
      <c r="AB9" s="72">
        <v>146817.92000000001</v>
      </c>
      <c r="AC9" s="72">
        <v>15295.33</v>
      </c>
      <c r="AD9" s="72">
        <v>0</v>
      </c>
      <c r="AE9" s="72">
        <v>22788.01</v>
      </c>
      <c r="AF9" s="72">
        <v>5383.57</v>
      </c>
      <c r="AG9" s="72">
        <v>291.81</v>
      </c>
      <c r="AH9" s="72">
        <v>2134.5300000000002</v>
      </c>
      <c r="AI9" s="72">
        <v>19517.12</v>
      </c>
      <c r="AJ9" s="72">
        <v>0</v>
      </c>
      <c r="AK9" s="72">
        <v>8638.17</v>
      </c>
      <c r="AL9" s="72">
        <v>80098.78</v>
      </c>
      <c r="AM9" s="72">
        <v>7338.18</v>
      </c>
      <c r="AN9" s="72">
        <v>0</v>
      </c>
      <c r="AO9" s="72">
        <v>21286.17</v>
      </c>
      <c r="AP9" s="72">
        <v>3800</v>
      </c>
      <c r="AQ9" s="72">
        <v>8743.5</v>
      </c>
      <c r="AR9" s="72">
        <v>46869.35</v>
      </c>
      <c r="AS9" s="72">
        <v>71827.37</v>
      </c>
      <c r="AT9" s="72">
        <v>15655.05</v>
      </c>
      <c r="AU9" s="72">
        <v>14846.55</v>
      </c>
      <c r="AV9" s="72">
        <v>0</v>
      </c>
      <c r="AW9" s="72">
        <v>14560.85</v>
      </c>
      <c r="AX9" s="72">
        <v>0</v>
      </c>
      <c r="AY9" s="72">
        <v>0</v>
      </c>
      <c r="AZ9" s="72">
        <v>-525.92999999999995</v>
      </c>
      <c r="BA9" s="72">
        <v>526.53</v>
      </c>
      <c r="BC9" s="10">
        <f>VLOOKUP(B9,[1]Sheet1!$A$11:$G$222,5,FALSE)</f>
        <v>918938.50000000023</v>
      </c>
      <c r="BE9">
        <v>-19948.900000000001</v>
      </c>
      <c r="BF9">
        <v>0</v>
      </c>
      <c r="BG9">
        <v>0</v>
      </c>
      <c r="BH9">
        <v>0</v>
      </c>
      <c r="BI9">
        <f t="shared" si="0"/>
        <v>0</v>
      </c>
      <c r="BJ9">
        <v>0</v>
      </c>
      <c r="BK9">
        <v>0</v>
      </c>
      <c r="BL9">
        <f t="shared" si="1"/>
        <v>0</v>
      </c>
      <c r="BM9">
        <v>13540.25</v>
      </c>
      <c r="BN9">
        <v>0</v>
      </c>
      <c r="BO9">
        <f t="shared" si="2"/>
        <v>13540.25</v>
      </c>
      <c r="BP9">
        <f t="shared" si="3"/>
        <v>-6408.6500000000015</v>
      </c>
      <c r="BR9" s="10">
        <f t="shared" si="4"/>
        <v>0.60000000000002274</v>
      </c>
      <c r="BS9">
        <f t="shared" si="5"/>
        <v>0</v>
      </c>
      <c r="BT9">
        <f t="shared" si="6"/>
        <v>0.60000000000002274</v>
      </c>
      <c r="BU9" s="10">
        <f t="shared" si="7"/>
        <v>-10788.43</v>
      </c>
      <c r="BV9" s="10">
        <f t="shared" si="8"/>
        <v>80099.38</v>
      </c>
      <c r="BX9" s="10">
        <f t="shared" si="9"/>
        <v>925347.15000000014</v>
      </c>
      <c r="BY9" s="10">
        <f t="shared" si="10"/>
        <v>918938.50000000012</v>
      </c>
      <c r="BZ9" s="10">
        <f t="shared" si="11"/>
        <v>918938.50000000023</v>
      </c>
      <c r="CB9" s="10">
        <f t="shared" si="12"/>
        <v>0</v>
      </c>
      <c r="CC9">
        <v>0</v>
      </c>
      <c r="CD9">
        <v>0</v>
      </c>
      <c r="CE9" s="73">
        <v>12</v>
      </c>
      <c r="CF9">
        <v>230429.23000000021</v>
      </c>
      <c r="CG9">
        <v>114331.84999999974</v>
      </c>
      <c r="CH9">
        <v>13925.7</v>
      </c>
      <c r="CI9">
        <v>20334.350000000002</v>
      </c>
      <c r="CK9" s="10">
        <f>VLOOKUP(CE9,'[2]Budget Share 22-23'!$B$6:$BV$326,73,FALSE)</f>
        <v>809250</v>
      </c>
      <c r="CL9" s="10">
        <f>VLOOKUP(CE9,'[2]Budget Share 22-23'!$B$6:$BV$326,57,FALSE)</f>
        <v>0</v>
      </c>
      <c r="CM9" s="10">
        <v>0</v>
      </c>
      <c r="CN9" s="10">
        <v>0</v>
      </c>
      <c r="CO9">
        <v>0</v>
      </c>
      <c r="CP9" s="10">
        <v>0</v>
      </c>
      <c r="CQ9" s="10">
        <v>-17636</v>
      </c>
      <c r="CR9" s="10">
        <v>-25674</v>
      </c>
      <c r="CS9" s="10"/>
      <c r="CT9" s="10">
        <f t="shared" si="13"/>
        <v>839154.25</v>
      </c>
      <c r="CU9" s="10">
        <f t="shared" si="14"/>
        <v>-1200</v>
      </c>
      <c r="CW9">
        <f t="shared" si="15"/>
        <v>0</v>
      </c>
      <c r="CY9" s="10">
        <f t="shared" si="16"/>
        <v>-43310</v>
      </c>
      <c r="DE9" s="10">
        <v>839154.25</v>
      </c>
      <c r="DF9" s="10">
        <v>0</v>
      </c>
      <c r="DG9" s="10">
        <v>30743.01</v>
      </c>
      <c r="DH9" s="10">
        <v>0</v>
      </c>
      <c r="DI9" s="10">
        <v>55400.25</v>
      </c>
      <c r="DJ9" s="10">
        <v>1200</v>
      </c>
      <c r="DK9" s="10">
        <v>1000</v>
      </c>
      <c r="DL9" s="10">
        <v>15721.7</v>
      </c>
      <c r="DM9">
        <v>0</v>
      </c>
      <c r="DN9">
        <v>15721.7</v>
      </c>
      <c r="DO9" s="10">
        <v>15651.82</v>
      </c>
      <c r="DP9" s="10">
        <v>10834.4</v>
      </c>
      <c r="DQ9" s="10">
        <v>0</v>
      </c>
      <c r="DR9" s="10">
        <v>10788.43</v>
      </c>
      <c r="DS9" s="10">
        <v>2884.37</v>
      </c>
      <c r="DT9" s="10">
        <v>0</v>
      </c>
      <c r="DU9" s="10">
        <v>0</v>
      </c>
      <c r="DV9" s="10">
        <v>0</v>
      </c>
      <c r="DW9" s="10">
        <v>0</v>
      </c>
      <c r="DX9">
        <v>0</v>
      </c>
      <c r="DY9" s="10">
        <v>0</v>
      </c>
      <c r="DZ9">
        <v>0</v>
      </c>
      <c r="EA9" s="10">
        <v>43310</v>
      </c>
      <c r="EB9" s="73">
        <v>12</v>
      </c>
      <c r="EC9" s="68" t="e">
        <f>VLOOKUP(B9,#REF!,3,FALSE)</f>
        <v>#REF!</v>
      </c>
      <c r="ED9" t="e">
        <f>VLOOKUP(B9,#REF!,4,FALSE)</f>
        <v>#REF!</v>
      </c>
      <c r="EE9" t="e">
        <f>VLOOKUP(EC9,'[3]EDUBASE data 18.4.23'!$E$2:$AF$327,28,FALSE)</f>
        <v>#REF!</v>
      </c>
      <c r="EF9" t="str">
        <f>VLOOKUP(B9,'[4]CFR Report to DCSF'!$B$8:$EM$116,142,FALSE)</f>
        <v xml:space="preserve">admin@blundeston.suffolk.sch.uk </v>
      </c>
      <c r="EG9" t="e">
        <f>VLOOKUP(EC9,'[3]EDUBASE data 18.4.23'!$E$2:$AF$327,24,FALSE)</f>
        <v>#REF!</v>
      </c>
      <c r="ES9" t="s">
        <v>394</v>
      </c>
      <c r="ET9" t="s">
        <v>397</v>
      </c>
      <c r="EU9" s="9" t="s">
        <v>394</v>
      </c>
      <c r="EV9" t="s">
        <v>396</v>
      </c>
      <c r="EW9" t="s">
        <v>395</v>
      </c>
      <c r="EX9" t="s">
        <v>395</v>
      </c>
      <c r="EY9">
        <f>VLOOKUP(B9,'[2]22-23 Balances'!$E$5:$J$110,2,FALSE)</f>
        <v>230429.23000000021</v>
      </c>
      <c r="EZ9">
        <v>0</v>
      </c>
      <c r="FA9">
        <f>VLOOKUP(B9,'[4]CFR Report to DCSF'!$B$8:$IA$116,234,FALSE)</f>
        <v>13925.7</v>
      </c>
      <c r="FB9" s="10">
        <f t="shared" si="17"/>
        <v>839154.25</v>
      </c>
      <c r="FC9" s="10">
        <f t="shared" si="18"/>
        <v>0</v>
      </c>
      <c r="FD9" s="10">
        <f t="shared" si="19"/>
        <v>30743.01</v>
      </c>
      <c r="FE9" s="10">
        <f t="shared" si="20"/>
        <v>0</v>
      </c>
      <c r="FF9" s="10">
        <f t="shared" si="21"/>
        <v>55400.25</v>
      </c>
      <c r="FG9" s="10">
        <f t="shared" si="22"/>
        <v>1200</v>
      </c>
      <c r="FH9" s="10">
        <f t="shared" si="23"/>
        <v>1000</v>
      </c>
      <c r="FI9" s="10">
        <f t="shared" si="24"/>
        <v>0</v>
      </c>
      <c r="FJ9" s="10">
        <f t="shared" si="25"/>
        <v>15721.7</v>
      </c>
      <c r="FK9" s="10">
        <f>DO9</f>
        <v>15651.82</v>
      </c>
      <c r="FL9" s="10">
        <f t="shared" si="27"/>
        <v>10834.4</v>
      </c>
      <c r="FM9" s="10">
        <f t="shared" si="28"/>
        <v>0</v>
      </c>
      <c r="FN9" s="10">
        <f t="shared" si="29"/>
        <v>10788.43</v>
      </c>
      <c r="FO9" s="10">
        <f t="shared" si="30"/>
        <v>2884.37</v>
      </c>
      <c r="FP9" s="10">
        <f t="shared" si="31"/>
        <v>0</v>
      </c>
      <c r="FQ9" s="10">
        <f t="shared" si="32"/>
        <v>0</v>
      </c>
      <c r="FR9" s="10">
        <f t="shared" si="33"/>
        <v>0</v>
      </c>
      <c r="FS9">
        <f t="shared" si="34"/>
        <v>0</v>
      </c>
      <c r="FT9">
        <f t="shared" si="35"/>
        <v>0</v>
      </c>
      <c r="FU9">
        <f t="shared" si="36"/>
        <v>0</v>
      </c>
      <c r="FV9">
        <f t="shared" si="37"/>
        <v>43310</v>
      </c>
      <c r="FW9" s="10">
        <f t="shared" si="38"/>
        <v>516187</v>
      </c>
      <c r="FX9" s="10">
        <f t="shared" si="39"/>
        <v>17235.66</v>
      </c>
      <c r="FY9" s="158">
        <v>142215.44</v>
      </c>
      <c r="FZ9" s="10">
        <f t="shared" si="40"/>
        <v>33852.01</v>
      </c>
      <c r="GA9" s="10">
        <f t="shared" si="41"/>
        <v>60416.66</v>
      </c>
      <c r="GB9" s="10">
        <f t="shared" si="42"/>
        <v>0</v>
      </c>
      <c r="GC9" s="90">
        <v>424.59999999999997</v>
      </c>
      <c r="GD9" s="90">
        <v>8776.59</v>
      </c>
      <c r="GE9" s="158">
        <v>4602.4799999999996</v>
      </c>
      <c r="GF9" s="10">
        <f t="shared" si="43"/>
        <v>15295.33</v>
      </c>
      <c r="GG9" s="10">
        <f t="shared" si="44"/>
        <v>0</v>
      </c>
      <c r="GH9" s="10">
        <f t="shared" si="45"/>
        <v>22788.01</v>
      </c>
      <c r="GI9" s="90">
        <v>5383.57</v>
      </c>
      <c r="GJ9" s="10">
        <f t="shared" si="46"/>
        <v>291.81</v>
      </c>
      <c r="GK9" s="10">
        <f t="shared" si="47"/>
        <v>2134.5300000000002</v>
      </c>
      <c r="GL9" s="10">
        <f t="shared" si="48"/>
        <v>19517.12</v>
      </c>
      <c r="GM9" s="10">
        <f t="shared" si="49"/>
        <v>0</v>
      </c>
      <c r="GN9" s="10">
        <f t="shared" si="50"/>
        <v>8638.17</v>
      </c>
      <c r="GO9" s="80">
        <f t="shared" si="51"/>
        <v>80099.38</v>
      </c>
      <c r="GP9" s="10">
        <f t="shared" si="52"/>
        <v>7338.18</v>
      </c>
      <c r="GQ9" s="10">
        <f t="shared" si="53"/>
        <v>0</v>
      </c>
      <c r="GR9" s="10">
        <f t="shared" si="54"/>
        <v>21286.17</v>
      </c>
      <c r="GS9" s="10">
        <f t="shared" si="55"/>
        <v>3800</v>
      </c>
      <c r="GT9" s="10">
        <f t="shared" si="56"/>
        <v>8743.5</v>
      </c>
      <c r="GU9" s="10">
        <f t="shared" si="57"/>
        <v>46869.35</v>
      </c>
      <c r="GV9" s="10">
        <f t="shared" si="58"/>
        <v>71827.37</v>
      </c>
      <c r="GW9" s="10">
        <f t="shared" si="59"/>
        <v>15655.05</v>
      </c>
      <c r="GX9" s="10">
        <f t="shared" si="60"/>
        <v>14846.55</v>
      </c>
      <c r="GY9">
        <v>0</v>
      </c>
      <c r="GZ9" s="10">
        <f t="shared" si="61"/>
        <v>0</v>
      </c>
      <c r="HA9" s="10">
        <f t="shared" si="62"/>
        <v>14560.85</v>
      </c>
      <c r="HB9" s="10">
        <f t="shared" si="63"/>
        <v>0</v>
      </c>
      <c r="HC9" s="10">
        <f t="shared" si="64"/>
        <v>0</v>
      </c>
      <c r="HD9" s="10">
        <v>19948.900000000001</v>
      </c>
      <c r="HE9" s="10">
        <f t="shared" si="65"/>
        <v>0</v>
      </c>
      <c r="HF9">
        <v>0</v>
      </c>
      <c r="HG9">
        <v>1</v>
      </c>
      <c r="HH9">
        <v>0</v>
      </c>
      <c r="HI9">
        <f t="shared" si="66"/>
        <v>0</v>
      </c>
      <c r="HJ9">
        <f t="shared" si="67"/>
        <v>0</v>
      </c>
      <c r="HK9">
        <f t="shared" si="68"/>
        <v>13540.25</v>
      </c>
      <c r="HM9" s="10">
        <f>VLOOKUP(B9,'[2]22-23 Balances'!$E$5:$J$110,6,FALSE)</f>
        <v>114332.07999999984</v>
      </c>
      <c r="HN9" s="10">
        <f>VLOOKUP(B9,'carry forward data'!A12:G193,7,FALSE)</f>
        <v>20334.349999999999</v>
      </c>
      <c r="HW9" s="10">
        <f t="shared" si="69"/>
        <v>0</v>
      </c>
      <c r="HY9" s="10">
        <f t="shared" si="70"/>
        <v>0</v>
      </c>
      <c r="IC9">
        <f t="shared" ref="IC9:IC72" si="71">EY9</f>
        <v>230429.23000000021</v>
      </c>
      <c r="ID9" s="10">
        <f t="shared" ref="ID9:ID72" si="72">SUM(FB9:FV9)</f>
        <v>1026688.23</v>
      </c>
      <c r="IE9" s="10">
        <f t="shared" ref="IE9:IE72" si="73">SUM(FW9:HC9)</f>
        <v>1142785.3800000004</v>
      </c>
      <c r="IF9" s="10">
        <f t="shared" ref="IF9:IF72" si="74">IC9+ID9-IE9</f>
        <v>114332.07999999984</v>
      </c>
    </row>
    <row r="10" spans="2:240" x14ac:dyDescent="0.25">
      <c r="B10" s="71" t="s">
        <v>250</v>
      </c>
      <c r="C10" s="72">
        <v>-28139.13</v>
      </c>
      <c r="D10" s="72">
        <v>0</v>
      </c>
      <c r="E10" s="72">
        <v>-18099.990000000002</v>
      </c>
      <c r="F10" s="72">
        <v>0</v>
      </c>
      <c r="G10" s="72">
        <v>-43521.25</v>
      </c>
      <c r="H10" s="72">
        <v>-50401</v>
      </c>
      <c r="I10" s="72">
        <v>-2585.39</v>
      </c>
      <c r="J10" s="72">
        <v>-8886.01</v>
      </c>
      <c r="K10" s="72">
        <v>-7588.86</v>
      </c>
      <c r="L10" s="72">
        <v>-600</v>
      </c>
      <c r="M10" s="72">
        <v>0</v>
      </c>
      <c r="N10" s="72">
        <v>-13466.05</v>
      </c>
      <c r="O10" s="72">
        <v>-4602</v>
      </c>
      <c r="P10" s="72">
        <v>0</v>
      </c>
      <c r="Q10" s="72">
        <v>0</v>
      </c>
      <c r="R10" s="72">
        <v>0</v>
      </c>
      <c r="S10" s="72">
        <v>0</v>
      </c>
      <c r="T10" s="72">
        <v>461149.99</v>
      </c>
      <c r="U10" s="72">
        <v>5023.33</v>
      </c>
      <c r="V10" s="72">
        <v>0</v>
      </c>
      <c r="W10" s="72">
        <v>30425.200000000001</v>
      </c>
      <c r="X10" s="72">
        <v>55324.97</v>
      </c>
      <c r="Y10" s="72">
        <v>0</v>
      </c>
      <c r="Z10" s="72">
        <v>19682.990000000002</v>
      </c>
      <c r="AA10" s="72">
        <v>4746.2700000000004</v>
      </c>
      <c r="AB10" s="72">
        <v>147337.26999999999</v>
      </c>
      <c r="AC10" s="72">
        <v>0</v>
      </c>
      <c r="AD10" s="72">
        <v>4400.13</v>
      </c>
      <c r="AE10" s="72">
        <v>9531.56</v>
      </c>
      <c r="AF10" s="72">
        <v>4993.7700000000004</v>
      </c>
      <c r="AG10" s="72">
        <v>0</v>
      </c>
      <c r="AH10" s="72">
        <v>5720.33</v>
      </c>
      <c r="AI10" s="72">
        <v>36955.64</v>
      </c>
      <c r="AJ10" s="72">
        <v>0</v>
      </c>
      <c r="AK10" s="72">
        <v>5264.32</v>
      </c>
      <c r="AL10" s="72">
        <v>46726.21</v>
      </c>
      <c r="AM10" s="72">
        <v>4888.58</v>
      </c>
      <c r="AN10" s="72">
        <v>0</v>
      </c>
      <c r="AO10" s="72">
        <v>7867.95</v>
      </c>
      <c r="AP10" s="72">
        <v>3400</v>
      </c>
      <c r="AQ10" s="72">
        <v>0</v>
      </c>
      <c r="AR10" s="72">
        <v>38699.85</v>
      </c>
      <c r="AS10" s="72">
        <v>6956.25</v>
      </c>
      <c r="AT10" s="72">
        <v>14562.16</v>
      </c>
      <c r="AU10" s="72">
        <v>22691.21</v>
      </c>
      <c r="AV10" s="72">
        <v>0</v>
      </c>
      <c r="AW10" s="72">
        <v>1921</v>
      </c>
      <c r="AX10" s="72">
        <v>0</v>
      </c>
      <c r="AY10" s="72">
        <v>0</v>
      </c>
      <c r="AZ10" s="72">
        <v>-1613.4</v>
      </c>
      <c r="BA10" s="72">
        <v>1562.61</v>
      </c>
      <c r="BC10" s="10">
        <f>VLOOKUP(B10,[1]Sheet1!$A$11:$G$222,5,FALSE)</f>
        <v>696375.7200000002</v>
      </c>
      <c r="BE10">
        <v>-1066712.7</v>
      </c>
      <c r="BF10">
        <v>0</v>
      </c>
      <c r="BG10">
        <v>1001965.91</v>
      </c>
      <c r="BH10">
        <v>0</v>
      </c>
      <c r="BI10">
        <f t="shared" si="0"/>
        <v>1001965.91</v>
      </c>
      <c r="BJ10">
        <v>0</v>
      </c>
      <c r="BK10">
        <v>0</v>
      </c>
      <c r="BL10">
        <f t="shared" si="1"/>
        <v>0</v>
      </c>
      <c r="BM10">
        <v>794</v>
      </c>
      <c r="BN10">
        <v>0</v>
      </c>
      <c r="BO10">
        <f t="shared" si="2"/>
        <v>794</v>
      </c>
      <c r="BP10">
        <f t="shared" si="3"/>
        <v>-63952.789999999921</v>
      </c>
      <c r="BR10" s="10">
        <f t="shared" si="4"/>
        <v>-50.790000000000191</v>
      </c>
      <c r="BS10">
        <f t="shared" si="5"/>
        <v>-50.790000000000191</v>
      </c>
      <c r="BT10">
        <f t="shared" si="6"/>
        <v>0</v>
      </c>
      <c r="BU10" s="10">
        <f t="shared" si="7"/>
        <v>-13516.84</v>
      </c>
      <c r="BV10" s="10">
        <f t="shared" si="8"/>
        <v>46726.21</v>
      </c>
      <c r="BX10" s="10">
        <f t="shared" si="9"/>
        <v>760328.50999999989</v>
      </c>
      <c r="BY10" s="10">
        <f t="shared" si="10"/>
        <v>696375.72</v>
      </c>
      <c r="BZ10" s="10">
        <f t="shared" si="11"/>
        <v>696375.7200000002</v>
      </c>
      <c r="CB10" s="10">
        <f t="shared" si="12"/>
        <v>0</v>
      </c>
      <c r="CC10">
        <v>0</v>
      </c>
      <c r="CD10">
        <v>0</v>
      </c>
      <c r="CE10" s="73">
        <v>17</v>
      </c>
      <c r="CF10">
        <v>128481.85999999975</v>
      </c>
      <c r="CG10">
        <v>122020.48999999987</v>
      </c>
      <c r="CH10">
        <v>6751.25</v>
      </c>
      <c r="CI10">
        <v>70704.039999999921</v>
      </c>
      <c r="CK10" s="10">
        <f>VLOOKUP(CE10,'[2]Budget Share 22-23'!$B$6:$BV$326,73,FALSE)</f>
        <v>753867</v>
      </c>
      <c r="CL10" s="10">
        <f>VLOOKUP(CE10,'[2]Budget Share 22-23'!$B$6:$BV$326,57,FALSE)</f>
        <v>0</v>
      </c>
      <c r="CM10" s="10">
        <v>0</v>
      </c>
      <c r="CN10" s="10">
        <v>0</v>
      </c>
      <c r="CO10">
        <v>0</v>
      </c>
      <c r="CP10" s="10">
        <v>-10800</v>
      </c>
      <c r="CQ10" s="10">
        <v>-7279</v>
      </c>
      <c r="CR10" s="10">
        <v>-22102</v>
      </c>
      <c r="CS10" s="10"/>
      <c r="CT10" s="10">
        <f t="shared" si="13"/>
        <v>782006.13</v>
      </c>
      <c r="CU10" s="10">
        <f t="shared" si="14"/>
        <v>-21020</v>
      </c>
      <c r="CW10">
        <f t="shared" si="15"/>
        <v>0</v>
      </c>
      <c r="CY10" s="10">
        <f t="shared" si="16"/>
        <v>-29381</v>
      </c>
      <c r="DE10" s="10">
        <v>782006.13</v>
      </c>
      <c r="DF10" s="10">
        <v>0</v>
      </c>
      <c r="DG10" s="10">
        <v>18099.990000000002</v>
      </c>
      <c r="DH10" s="10">
        <v>0</v>
      </c>
      <c r="DI10" s="10">
        <v>43521.25</v>
      </c>
      <c r="DJ10" s="10">
        <v>21020</v>
      </c>
      <c r="DK10" s="10">
        <v>2585.39</v>
      </c>
      <c r="DL10" s="10">
        <v>8886.01</v>
      </c>
      <c r="DM10">
        <v>0</v>
      </c>
      <c r="DN10">
        <v>8886.01</v>
      </c>
      <c r="DO10" s="10">
        <v>7588.86</v>
      </c>
      <c r="DP10" s="10">
        <v>600</v>
      </c>
      <c r="DQ10" s="10">
        <v>0</v>
      </c>
      <c r="DR10" s="10">
        <v>13516.84</v>
      </c>
      <c r="DS10" s="10">
        <v>4602</v>
      </c>
      <c r="DT10" s="10">
        <v>0</v>
      </c>
      <c r="DU10" s="10">
        <v>0</v>
      </c>
      <c r="DV10" s="10">
        <v>0</v>
      </c>
      <c r="DW10" s="10">
        <v>0</v>
      </c>
      <c r="DX10">
        <v>0</v>
      </c>
      <c r="DY10" s="10">
        <v>0</v>
      </c>
      <c r="DZ10">
        <v>0</v>
      </c>
      <c r="EA10" s="10">
        <v>29381</v>
      </c>
      <c r="EB10" s="73">
        <v>17</v>
      </c>
      <c r="EC10" s="68" t="e">
        <f>VLOOKUP(B10,#REF!,3,FALSE)</f>
        <v>#REF!</v>
      </c>
      <c r="ED10" t="e">
        <f>VLOOKUP(B10,#REF!,4,FALSE)</f>
        <v>#REF!</v>
      </c>
      <c r="EE10" t="e">
        <f>VLOOKUP(EC10,'[3]EDUBASE data 18.4.23'!$E$2:$AF$327,28,FALSE)</f>
        <v>#REF!</v>
      </c>
      <c r="EF10" t="str">
        <f>VLOOKUP(B10,'[4]CFR Report to DCSF'!$B$8:$EM$116,142,FALSE)</f>
        <v>admin@st-botolphs.suffolk.sch.uk</v>
      </c>
      <c r="EG10" t="e">
        <f>VLOOKUP(EC10,'[3]EDUBASE data 18.4.23'!$E$2:$AF$327,24,FALSE)</f>
        <v>#REF!</v>
      </c>
      <c r="ES10" t="s">
        <v>394</v>
      </c>
      <c r="ET10" t="s">
        <v>397</v>
      </c>
      <c r="EU10" s="9" t="s">
        <v>394</v>
      </c>
      <c r="EV10" t="s">
        <v>396</v>
      </c>
      <c r="EW10" t="s">
        <v>395</v>
      </c>
      <c r="EX10" t="s">
        <v>395</v>
      </c>
      <c r="EY10">
        <f>VLOOKUP(B10,'[2]22-23 Balances'!$E$5:$J$110,2,FALSE)</f>
        <v>128481.85999999975</v>
      </c>
      <c r="EZ10">
        <v>0</v>
      </c>
      <c r="FA10">
        <f>VLOOKUP(B10,'[4]CFR Report to DCSF'!$B$8:$IA$116,234,FALSE)</f>
        <v>6751.25</v>
      </c>
      <c r="FB10" s="10">
        <f t="shared" si="17"/>
        <v>782006.13</v>
      </c>
      <c r="FC10" s="10">
        <f t="shared" si="18"/>
        <v>0</v>
      </c>
      <c r="FD10" s="10">
        <f t="shared" si="19"/>
        <v>18099.990000000002</v>
      </c>
      <c r="FE10" s="10">
        <f t="shared" si="20"/>
        <v>0</v>
      </c>
      <c r="FF10" s="10">
        <f t="shared" si="21"/>
        <v>43521.25</v>
      </c>
      <c r="FG10" s="10">
        <f t="shared" si="22"/>
        <v>21020</v>
      </c>
      <c r="FH10" s="10">
        <f t="shared" si="23"/>
        <v>2585.39</v>
      </c>
      <c r="FI10" s="10">
        <f t="shared" si="24"/>
        <v>0</v>
      </c>
      <c r="FJ10" s="10">
        <f t="shared" si="25"/>
        <v>8886.01</v>
      </c>
      <c r="FK10" s="10">
        <f t="shared" si="26"/>
        <v>7588.86</v>
      </c>
      <c r="FL10" s="10">
        <f t="shared" si="27"/>
        <v>600</v>
      </c>
      <c r="FM10" s="10">
        <f t="shared" si="28"/>
        <v>0</v>
      </c>
      <c r="FN10" s="10">
        <f t="shared" si="29"/>
        <v>13516.84</v>
      </c>
      <c r="FO10" s="10">
        <f t="shared" si="30"/>
        <v>4602</v>
      </c>
      <c r="FP10" s="10">
        <f t="shared" si="31"/>
        <v>0</v>
      </c>
      <c r="FQ10" s="10">
        <f t="shared" si="32"/>
        <v>0</v>
      </c>
      <c r="FR10" s="10">
        <f t="shared" si="33"/>
        <v>0</v>
      </c>
      <c r="FS10">
        <f t="shared" si="34"/>
        <v>0</v>
      </c>
      <c r="FT10">
        <f t="shared" si="35"/>
        <v>0</v>
      </c>
      <c r="FU10">
        <f t="shared" si="36"/>
        <v>0</v>
      </c>
      <c r="FV10">
        <f t="shared" si="37"/>
        <v>29381</v>
      </c>
      <c r="FW10" s="10">
        <f t="shared" si="38"/>
        <v>461149.99</v>
      </c>
      <c r="FX10" s="10">
        <f t="shared" si="39"/>
        <v>5023.33</v>
      </c>
      <c r="FY10" s="158">
        <v>144983.26999999996</v>
      </c>
      <c r="FZ10" s="10">
        <f t="shared" si="40"/>
        <v>30425.200000000001</v>
      </c>
      <c r="GA10" s="10">
        <f t="shared" si="41"/>
        <v>55324.97</v>
      </c>
      <c r="GB10" s="10">
        <f t="shared" si="42"/>
        <v>0</v>
      </c>
      <c r="GC10" s="90">
        <v>19682.990000000002</v>
      </c>
      <c r="GD10" s="90">
        <v>4746.2700000000004</v>
      </c>
      <c r="GE10" s="158">
        <v>2354</v>
      </c>
      <c r="GF10" s="10">
        <f t="shared" si="43"/>
        <v>0</v>
      </c>
      <c r="GG10" s="10">
        <f t="shared" si="44"/>
        <v>4400.13</v>
      </c>
      <c r="GH10" s="10">
        <f t="shared" si="45"/>
        <v>9531.56</v>
      </c>
      <c r="GI10" s="90">
        <v>4993.7700000000004</v>
      </c>
      <c r="GJ10" s="10">
        <f t="shared" si="46"/>
        <v>0</v>
      </c>
      <c r="GK10" s="10">
        <f t="shared" si="47"/>
        <v>5720.33</v>
      </c>
      <c r="GL10" s="10">
        <f t="shared" si="48"/>
        <v>36955.64</v>
      </c>
      <c r="GM10" s="10">
        <f t="shared" si="49"/>
        <v>0</v>
      </c>
      <c r="GN10" s="10">
        <f t="shared" si="50"/>
        <v>5264.32</v>
      </c>
      <c r="GO10" s="80">
        <f t="shared" si="51"/>
        <v>46726.21</v>
      </c>
      <c r="GP10" s="10">
        <f t="shared" si="52"/>
        <v>4888.58</v>
      </c>
      <c r="GQ10" s="10">
        <f t="shared" si="53"/>
        <v>0</v>
      </c>
      <c r="GR10" s="10">
        <f t="shared" si="54"/>
        <v>7867.95</v>
      </c>
      <c r="GS10" s="10">
        <f t="shared" si="55"/>
        <v>3400</v>
      </c>
      <c r="GT10" s="10">
        <f t="shared" si="56"/>
        <v>0</v>
      </c>
      <c r="GU10" s="10">
        <f t="shared" si="57"/>
        <v>38699.85</v>
      </c>
      <c r="GV10" s="10">
        <f t="shared" si="58"/>
        <v>6956.25</v>
      </c>
      <c r="GW10" s="10">
        <f t="shared" si="59"/>
        <v>14562.16</v>
      </c>
      <c r="GX10" s="10">
        <f t="shared" si="60"/>
        <v>22691.21</v>
      </c>
      <c r="GY10">
        <v>0</v>
      </c>
      <c r="GZ10" s="10">
        <f t="shared" si="61"/>
        <v>0</v>
      </c>
      <c r="HA10" s="10">
        <f t="shared" si="62"/>
        <v>1921</v>
      </c>
      <c r="HB10" s="10">
        <f t="shared" si="63"/>
        <v>0</v>
      </c>
      <c r="HC10" s="10">
        <f t="shared" si="64"/>
        <v>0</v>
      </c>
      <c r="HD10" s="10">
        <v>1066712.7</v>
      </c>
      <c r="HE10" s="10">
        <f t="shared" si="65"/>
        <v>0</v>
      </c>
      <c r="HF10">
        <v>0</v>
      </c>
      <c r="HG10">
        <v>1</v>
      </c>
      <c r="HH10">
        <v>0</v>
      </c>
      <c r="HI10">
        <f t="shared" si="66"/>
        <v>1001965.91</v>
      </c>
      <c r="HJ10">
        <f t="shared" si="67"/>
        <v>0</v>
      </c>
      <c r="HK10">
        <f t="shared" si="68"/>
        <v>794</v>
      </c>
      <c r="HM10" s="10">
        <f>VLOOKUP(B10,'[2]22-23 Balances'!$E$5:$J$110,6,FALSE)</f>
        <v>122020.34999999963</v>
      </c>
      <c r="HN10" s="10">
        <f>VLOOKUP(B10,'carry forward data'!A13:G194,7,FALSE)</f>
        <v>70704.039999999921</v>
      </c>
      <c r="HW10" s="10">
        <f t="shared" si="69"/>
        <v>2.3283064365386963E-10</v>
      </c>
      <c r="HY10" s="10">
        <f t="shared" si="70"/>
        <v>0</v>
      </c>
      <c r="IC10">
        <f t="shared" si="71"/>
        <v>128481.85999999975</v>
      </c>
      <c r="ID10" s="10">
        <f t="shared" si="72"/>
        <v>931807.47</v>
      </c>
      <c r="IE10" s="10">
        <f t="shared" si="73"/>
        <v>938268.97999999975</v>
      </c>
      <c r="IF10" s="10">
        <f t="shared" si="74"/>
        <v>122020.34999999986</v>
      </c>
    </row>
    <row r="11" spans="2:240" x14ac:dyDescent="0.25">
      <c r="B11" s="71" t="s">
        <v>251</v>
      </c>
      <c r="C11" s="72">
        <v>-128502.1</v>
      </c>
      <c r="D11" s="72">
        <v>0</v>
      </c>
      <c r="E11" s="72">
        <v>-39133.33</v>
      </c>
      <c r="F11" s="72">
        <v>0</v>
      </c>
      <c r="G11" s="72">
        <v>-117862.5</v>
      </c>
      <c r="H11" s="72">
        <v>-69561</v>
      </c>
      <c r="I11" s="72">
        <v>0</v>
      </c>
      <c r="J11" s="72">
        <v>-68674.759999999995</v>
      </c>
      <c r="K11" s="72">
        <v>-24375.8</v>
      </c>
      <c r="L11" s="72">
        <v>0</v>
      </c>
      <c r="M11" s="72">
        <v>0</v>
      </c>
      <c r="N11" s="72">
        <v>-13478.64</v>
      </c>
      <c r="O11" s="72">
        <v>-1214.78</v>
      </c>
      <c r="P11" s="72">
        <v>0</v>
      </c>
      <c r="Q11" s="72">
        <v>0</v>
      </c>
      <c r="R11" s="72">
        <v>0</v>
      </c>
      <c r="S11" s="72">
        <v>0</v>
      </c>
      <c r="T11" s="72">
        <v>987964.7</v>
      </c>
      <c r="U11" s="72">
        <v>1995.21</v>
      </c>
      <c r="V11" s="72">
        <v>0</v>
      </c>
      <c r="W11" s="72">
        <v>94461.83</v>
      </c>
      <c r="X11" s="72">
        <v>125938.42</v>
      </c>
      <c r="Y11" s="72">
        <v>0</v>
      </c>
      <c r="Z11" s="72">
        <v>48608.32</v>
      </c>
      <c r="AA11" s="72">
        <v>9936.42</v>
      </c>
      <c r="AB11" s="72">
        <v>604719.68000000005</v>
      </c>
      <c r="AC11" s="72">
        <v>0</v>
      </c>
      <c r="AD11" s="72">
        <v>0</v>
      </c>
      <c r="AE11" s="72">
        <v>24340.080000000002</v>
      </c>
      <c r="AF11" s="72">
        <v>37555.269999999997</v>
      </c>
      <c r="AG11" s="72">
        <v>0</v>
      </c>
      <c r="AH11" s="72">
        <v>5230.3</v>
      </c>
      <c r="AI11" s="72">
        <v>41275.15</v>
      </c>
      <c r="AJ11" s="72">
        <v>0</v>
      </c>
      <c r="AK11" s="72">
        <v>13314.06</v>
      </c>
      <c r="AL11" s="72">
        <v>61648.66</v>
      </c>
      <c r="AM11" s="72">
        <v>9898.27</v>
      </c>
      <c r="AN11" s="72">
        <v>0</v>
      </c>
      <c r="AO11" s="72">
        <v>8297.2099999999991</v>
      </c>
      <c r="AP11" s="72">
        <v>8800</v>
      </c>
      <c r="AQ11" s="72">
        <v>40</v>
      </c>
      <c r="AR11" s="72">
        <v>92412.17</v>
      </c>
      <c r="AS11" s="72">
        <v>69030.66</v>
      </c>
      <c r="AT11" s="72">
        <v>10627.5</v>
      </c>
      <c r="AU11" s="72">
        <v>19322.71</v>
      </c>
      <c r="AV11" s="72">
        <v>0</v>
      </c>
      <c r="AW11" s="72">
        <v>0</v>
      </c>
      <c r="AX11" s="72">
        <v>0</v>
      </c>
      <c r="AY11" s="72">
        <v>0</v>
      </c>
      <c r="AZ11" s="72">
        <v>-10458.06</v>
      </c>
      <c r="BA11" s="72">
        <v>5514.15</v>
      </c>
      <c r="BC11" s="10">
        <f>VLOOKUP(B11,[1]Sheet1!$A$11:$G$222,5,FALSE)</f>
        <v>1800488.6799999992</v>
      </c>
      <c r="BE11">
        <v>-27306.75</v>
      </c>
      <c r="BF11">
        <v>0</v>
      </c>
      <c r="BG11">
        <v>0</v>
      </c>
      <c r="BH11">
        <v>0</v>
      </c>
      <c r="BI11">
        <f t="shared" si="0"/>
        <v>0</v>
      </c>
      <c r="BJ11">
        <v>6028</v>
      </c>
      <c r="BK11">
        <v>0</v>
      </c>
      <c r="BL11">
        <f t="shared" si="1"/>
        <v>6028</v>
      </c>
      <c r="BM11">
        <v>14097.630000000001</v>
      </c>
      <c r="BN11">
        <v>0</v>
      </c>
      <c r="BO11">
        <f t="shared" si="2"/>
        <v>14097.630000000001</v>
      </c>
      <c r="BP11">
        <f t="shared" si="3"/>
        <v>-7181.119999999999</v>
      </c>
      <c r="BR11" s="10">
        <f t="shared" si="4"/>
        <v>-4943.91</v>
      </c>
      <c r="BS11">
        <f t="shared" si="5"/>
        <v>-4943.91</v>
      </c>
      <c r="BT11">
        <f t="shared" si="6"/>
        <v>0</v>
      </c>
      <c r="BU11" s="10">
        <f t="shared" si="7"/>
        <v>-18422.55</v>
      </c>
      <c r="BV11" s="10">
        <f t="shared" si="8"/>
        <v>61648.66</v>
      </c>
      <c r="BX11" s="10">
        <f t="shared" si="9"/>
        <v>1807669.7999999996</v>
      </c>
      <c r="BY11" s="10">
        <f t="shared" si="10"/>
        <v>1800488.6799999995</v>
      </c>
      <c r="BZ11" s="10">
        <f t="shared" si="11"/>
        <v>1800488.6799999992</v>
      </c>
      <c r="CB11" s="10">
        <f t="shared" si="12"/>
        <v>0</v>
      </c>
      <c r="CC11">
        <v>0</v>
      </c>
      <c r="CD11">
        <v>0</v>
      </c>
      <c r="CE11" s="73">
        <v>19</v>
      </c>
      <c r="CF11">
        <v>214106.29999999981</v>
      </c>
      <c r="CG11">
        <v>165373.20000000088</v>
      </c>
      <c r="CH11">
        <v>39889.68</v>
      </c>
      <c r="CI11">
        <v>47070.8</v>
      </c>
      <c r="CK11" s="10">
        <f>VLOOKUP(CE11,'[2]Budget Share 22-23'!$B$6:$BV$326,73,FALSE)</f>
        <v>1758937</v>
      </c>
      <c r="CL11" s="10">
        <f>VLOOKUP(CE11,'[2]Budget Share 22-23'!$B$6:$BV$326,57,FALSE)</f>
        <v>0</v>
      </c>
      <c r="CM11" s="10">
        <v>-62283.97</v>
      </c>
      <c r="CN11" s="10">
        <v>-1270</v>
      </c>
      <c r="CO11">
        <v>0</v>
      </c>
      <c r="CP11" s="10">
        <v>0</v>
      </c>
      <c r="CQ11" s="10">
        <v>-19524</v>
      </c>
      <c r="CR11" s="10">
        <v>-50037</v>
      </c>
      <c r="CS11" s="10"/>
      <c r="CT11" s="10">
        <f t="shared" si="13"/>
        <v>1887439.1</v>
      </c>
      <c r="CU11" s="10">
        <f t="shared" si="14"/>
        <v>0</v>
      </c>
      <c r="CW11">
        <f t="shared" si="15"/>
        <v>0</v>
      </c>
      <c r="CY11" s="10">
        <f t="shared" si="16"/>
        <v>-69561</v>
      </c>
      <c r="DE11" s="10">
        <v>1887439.1</v>
      </c>
      <c r="DF11" s="10">
        <v>0</v>
      </c>
      <c r="DG11" s="10">
        <v>39133.33</v>
      </c>
      <c r="DH11" s="10">
        <v>0</v>
      </c>
      <c r="DI11" s="10">
        <v>117862.5</v>
      </c>
      <c r="DJ11" s="10">
        <v>0</v>
      </c>
      <c r="DK11" s="10">
        <v>0</v>
      </c>
      <c r="DL11" s="10">
        <v>68674.759999999995</v>
      </c>
      <c r="DM11">
        <v>0</v>
      </c>
      <c r="DN11">
        <v>68674.759999999995</v>
      </c>
      <c r="DO11" s="10">
        <v>24375.8</v>
      </c>
      <c r="DP11" s="10">
        <v>0</v>
      </c>
      <c r="DQ11" s="10">
        <v>0</v>
      </c>
      <c r="DR11" s="10">
        <v>18422.55</v>
      </c>
      <c r="DS11" s="10">
        <v>1214.78</v>
      </c>
      <c r="DT11" s="10">
        <v>0</v>
      </c>
      <c r="DU11" s="10">
        <v>0</v>
      </c>
      <c r="DV11" s="10">
        <v>0</v>
      </c>
      <c r="DW11" s="10">
        <v>0</v>
      </c>
      <c r="DX11">
        <v>0</v>
      </c>
      <c r="DY11" s="10">
        <v>0</v>
      </c>
      <c r="DZ11">
        <v>0</v>
      </c>
      <c r="EA11" s="10">
        <v>69561</v>
      </c>
      <c r="EB11">
        <v>19</v>
      </c>
      <c r="EC11" s="68" t="e">
        <f>VLOOKUP(B11,#REF!,3,FALSE)</f>
        <v>#REF!</v>
      </c>
      <c r="ED11" t="e">
        <f>VLOOKUP(B11,#REF!,4,FALSE)</f>
        <v>#REF!</v>
      </c>
      <c r="EE11" t="e">
        <f>VLOOKUP(EC11,'[3]EDUBASE data 18.4.23'!$E$2:$AF$327,28,FALSE)</f>
        <v>#REF!</v>
      </c>
      <c r="EF11" t="str">
        <f>VLOOKUP(B11,'[4]CFR Report to DCSF'!$B$8:$EM$116,142,FALSE)</f>
        <v xml:space="preserve">office@carltoncolvilleprimary.co.uk </v>
      </c>
      <c r="EG11" t="e">
        <f>VLOOKUP(EC11,'[3]EDUBASE data 18.4.23'!$E$2:$AF$327,24,FALSE)</f>
        <v>#REF!</v>
      </c>
      <c r="ES11" t="s">
        <v>394</v>
      </c>
      <c r="ET11" t="s">
        <v>397</v>
      </c>
      <c r="EU11" s="9" t="s">
        <v>394</v>
      </c>
      <c r="EV11" t="s">
        <v>396</v>
      </c>
      <c r="EW11" t="s">
        <v>395</v>
      </c>
      <c r="EX11" t="s">
        <v>395</v>
      </c>
      <c r="EY11">
        <f>VLOOKUP(B11,'[2]22-23 Balances'!$E$5:$J$110,2,FALSE)</f>
        <v>214106.29999999981</v>
      </c>
      <c r="EZ11">
        <v>0</v>
      </c>
      <c r="FA11">
        <f>VLOOKUP(B11,'[4]CFR Report to DCSF'!$B$8:$IA$116,234,FALSE)</f>
        <v>39889.68</v>
      </c>
      <c r="FB11" s="10">
        <f t="shared" si="17"/>
        <v>1887439.1</v>
      </c>
      <c r="FC11" s="10">
        <f t="shared" si="18"/>
        <v>0</v>
      </c>
      <c r="FD11" s="10">
        <f t="shared" si="19"/>
        <v>39133.33</v>
      </c>
      <c r="FE11" s="10">
        <f t="shared" si="20"/>
        <v>0</v>
      </c>
      <c r="FF11" s="10">
        <f t="shared" si="21"/>
        <v>117862.5</v>
      </c>
      <c r="FG11" s="10">
        <f t="shared" si="22"/>
        <v>0</v>
      </c>
      <c r="FH11" s="10">
        <f t="shared" si="23"/>
        <v>0</v>
      </c>
      <c r="FI11" s="10">
        <f t="shared" si="24"/>
        <v>0</v>
      </c>
      <c r="FJ11" s="10">
        <f t="shared" si="25"/>
        <v>68674.759999999995</v>
      </c>
      <c r="FK11" s="10">
        <f t="shared" si="26"/>
        <v>24375.8</v>
      </c>
      <c r="FL11" s="10">
        <f t="shared" si="27"/>
        <v>0</v>
      </c>
      <c r="FM11" s="10">
        <f t="shared" si="28"/>
        <v>0</v>
      </c>
      <c r="FN11" s="10">
        <f t="shared" si="29"/>
        <v>18422.55</v>
      </c>
      <c r="FO11" s="10">
        <f t="shared" si="30"/>
        <v>1214.78</v>
      </c>
      <c r="FP11" s="10">
        <f t="shared" si="31"/>
        <v>0</v>
      </c>
      <c r="FQ11" s="10">
        <f t="shared" si="32"/>
        <v>0</v>
      </c>
      <c r="FR11" s="10">
        <f t="shared" si="33"/>
        <v>0</v>
      </c>
      <c r="FS11">
        <f t="shared" si="34"/>
        <v>0</v>
      </c>
      <c r="FT11">
        <f t="shared" si="35"/>
        <v>0</v>
      </c>
      <c r="FU11">
        <f t="shared" si="36"/>
        <v>0</v>
      </c>
      <c r="FV11">
        <f t="shared" si="37"/>
        <v>69561</v>
      </c>
      <c r="FW11" s="10">
        <f t="shared" si="38"/>
        <v>987964.7</v>
      </c>
      <c r="FX11" s="10">
        <f t="shared" si="39"/>
        <v>1995.21</v>
      </c>
      <c r="FY11" s="158">
        <v>623175.31999999995</v>
      </c>
      <c r="FZ11" s="10">
        <f t="shared" si="40"/>
        <v>94461.83</v>
      </c>
      <c r="GA11" s="10">
        <f t="shared" si="41"/>
        <v>125938.42</v>
      </c>
      <c r="GB11" s="10">
        <f t="shared" si="42"/>
        <v>0</v>
      </c>
      <c r="GC11" s="90">
        <v>48608.32</v>
      </c>
      <c r="GD11" s="90">
        <v>9936.42</v>
      </c>
      <c r="GE11" s="158">
        <v>13314.169999999998</v>
      </c>
      <c r="GF11" s="10">
        <f t="shared" si="43"/>
        <v>0</v>
      </c>
      <c r="GG11" s="10">
        <f t="shared" si="44"/>
        <v>0</v>
      </c>
      <c r="GH11" s="10">
        <f t="shared" si="45"/>
        <v>24340.080000000002</v>
      </c>
      <c r="GI11" s="90">
        <v>5785.4600000000028</v>
      </c>
      <c r="GJ11" s="10">
        <f t="shared" si="46"/>
        <v>0</v>
      </c>
      <c r="GK11" s="10">
        <f t="shared" si="47"/>
        <v>5230.3</v>
      </c>
      <c r="GL11" s="10">
        <f t="shared" si="48"/>
        <v>41275.15</v>
      </c>
      <c r="GM11" s="10">
        <f t="shared" si="49"/>
        <v>0</v>
      </c>
      <c r="GN11" s="10">
        <f t="shared" si="50"/>
        <v>13314.06</v>
      </c>
      <c r="GO11" s="80">
        <f t="shared" si="51"/>
        <v>61648.66</v>
      </c>
      <c r="GP11" s="10">
        <f t="shared" si="52"/>
        <v>9898.27</v>
      </c>
      <c r="GQ11" s="10">
        <f t="shared" si="53"/>
        <v>0</v>
      </c>
      <c r="GR11" s="10">
        <f t="shared" si="54"/>
        <v>8297.2099999999991</v>
      </c>
      <c r="GS11" s="10">
        <f t="shared" si="55"/>
        <v>8800</v>
      </c>
      <c r="GT11" s="10">
        <f t="shared" si="56"/>
        <v>40</v>
      </c>
      <c r="GU11" s="10">
        <f t="shared" si="57"/>
        <v>92412.17</v>
      </c>
      <c r="GV11" s="10">
        <f t="shared" si="58"/>
        <v>69030.66</v>
      </c>
      <c r="GW11" s="10">
        <f t="shared" si="59"/>
        <v>10627.5</v>
      </c>
      <c r="GX11" s="10">
        <f t="shared" si="60"/>
        <v>19322.71</v>
      </c>
      <c r="GY11">
        <v>0</v>
      </c>
      <c r="GZ11" s="10">
        <f t="shared" si="61"/>
        <v>0</v>
      </c>
      <c r="HA11" s="10">
        <f t="shared" si="62"/>
        <v>0</v>
      </c>
      <c r="HB11" s="10">
        <f t="shared" si="63"/>
        <v>0</v>
      </c>
      <c r="HC11" s="10">
        <f t="shared" si="64"/>
        <v>0</v>
      </c>
      <c r="HD11" s="10">
        <v>27306.75</v>
      </c>
      <c r="HE11" s="10">
        <f t="shared" si="65"/>
        <v>0</v>
      </c>
      <c r="HF11">
        <v>0</v>
      </c>
      <c r="HG11">
        <v>1</v>
      </c>
      <c r="HH11">
        <v>0</v>
      </c>
      <c r="HI11">
        <f t="shared" si="66"/>
        <v>0</v>
      </c>
      <c r="HJ11">
        <f t="shared" si="67"/>
        <v>6028</v>
      </c>
      <c r="HK11">
        <f t="shared" si="68"/>
        <v>14097.630000000001</v>
      </c>
      <c r="HM11" s="10">
        <f>VLOOKUP(B11,'[2]22-23 Balances'!$E$5:$J$110,6,FALSE)</f>
        <v>165373.50000000047</v>
      </c>
      <c r="HN11" s="10">
        <f>VLOOKUP(B11,'carry forward data'!A14:G195,7,FALSE)</f>
        <v>47070.8</v>
      </c>
      <c r="HW11" s="10">
        <f t="shared" si="69"/>
        <v>-1.3969838619232178E-9</v>
      </c>
      <c r="HY11" s="10">
        <f t="shared" si="70"/>
        <v>0</v>
      </c>
      <c r="IC11">
        <f t="shared" si="71"/>
        <v>214106.29999999981</v>
      </c>
      <c r="ID11" s="10">
        <f t="shared" si="72"/>
        <v>2226683.8199999994</v>
      </c>
      <c r="IE11" s="10">
        <f t="shared" si="73"/>
        <v>2275416.62</v>
      </c>
      <c r="IF11" s="10">
        <f t="shared" si="74"/>
        <v>165373.49999999907</v>
      </c>
    </row>
    <row r="12" spans="2:240" x14ac:dyDescent="0.25">
      <c r="B12" s="151" t="s">
        <v>252</v>
      </c>
      <c r="C12" s="72">
        <v>-82868.08</v>
      </c>
      <c r="D12" s="72">
        <v>0</v>
      </c>
      <c r="E12" s="72">
        <v>-49493.33</v>
      </c>
      <c r="F12" s="72">
        <v>0</v>
      </c>
      <c r="G12" s="72">
        <v>-31845</v>
      </c>
      <c r="H12" s="72">
        <v>-33739</v>
      </c>
      <c r="I12" s="72">
        <v>-1922.73</v>
      </c>
      <c r="J12" s="72">
        <v>-21179.74</v>
      </c>
      <c r="K12" s="72">
        <v>-6423.42</v>
      </c>
      <c r="L12" s="72">
        <v>0</v>
      </c>
      <c r="M12" s="72">
        <v>0</v>
      </c>
      <c r="N12" s="72">
        <v>-9049.7900000000009</v>
      </c>
      <c r="O12" s="72">
        <v>-4237.63</v>
      </c>
      <c r="P12" s="72">
        <v>0</v>
      </c>
      <c r="Q12" s="72">
        <v>0</v>
      </c>
      <c r="R12" s="72">
        <v>0</v>
      </c>
      <c r="S12" s="72">
        <v>0</v>
      </c>
      <c r="T12" s="72">
        <v>286847.46000000002</v>
      </c>
      <c r="U12" s="72">
        <v>0</v>
      </c>
      <c r="V12" s="72">
        <v>0</v>
      </c>
      <c r="W12" s="72">
        <v>0</v>
      </c>
      <c r="X12" s="72">
        <v>66789.740000000005</v>
      </c>
      <c r="Y12" s="72">
        <v>0</v>
      </c>
      <c r="Z12" s="72">
        <v>21910.51</v>
      </c>
      <c r="AA12" s="72">
        <v>12526.64</v>
      </c>
      <c r="AB12" s="72">
        <v>161478.5</v>
      </c>
      <c r="AC12" s="72">
        <v>3866.76</v>
      </c>
      <c r="AD12" s="72">
        <v>0</v>
      </c>
      <c r="AE12" s="72">
        <v>8269.91</v>
      </c>
      <c r="AF12" s="72">
        <v>0</v>
      </c>
      <c r="AG12" s="72">
        <v>23341.200000000001</v>
      </c>
      <c r="AH12" s="72">
        <v>1943.98</v>
      </c>
      <c r="AI12" s="72">
        <v>10280.879999999999</v>
      </c>
      <c r="AJ12" s="72">
        <v>0</v>
      </c>
      <c r="AK12" s="72">
        <v>2688.94</v>
      </c>
      <c r="AL12" s="72">
        <v>34179.11</v>
      </c>
      <c r="AM12" s="72">
        <v>1840.75</v>
      </c>
      <c r="AN12" s="72">
        <v>0</v>
      </c>
      <c r="AO12" s="72">
        <v>5684.29</v>
      </c>
      <c r="AP12" s="72">
        <v>2020</v>
      </c>
      <c r="AQ12" s="72">
        <v>2718.84</v>
      </c>
      <c r="AR12" s="72">
        <v>20042.82</v>
      </c>
      <c r="AS12" s="72">
        <v>0</v>
      </c>
      <c r="AT12" s="72">
        <v>4602.82</v>
      </c>
      <c r="AU12" s="72">
        <v>10684.59</v>
      </c>
      <c r="AV12" s="72">
        <v>0</v>
      </c>
      <c r="AW12" s="72">
        <v>66.83</v>
      </c>
      <c r="AX12" s="72">
        <v>0</v>
      </c>
      <c r="AY12" s="72">
        <v>0</v>
      </c>
      <c r="AZ12" s="72">
        <v>-1037.0999999999999</v>
      </c>
      <c r="BA12" s="72">
        <v>210.26</v>
      </c>
      <c r="BC12" s="10">
        <f>VLOOKUP(B12,[1]Sheet1!$A$11:$G$222,5,FALSE)</f>
        <v>440199.00999999966</v>
      </c>
      <c r="BE12">
        <v>0</v>
      </c>
      <c r="BF12">
        <v>0</v>
      </c>
      <c r="BG12">
        <v>0</v>
      </c>
      <c r="BH12">
        <v>0</v>
      </c>
      <c r="BI12">
        <f t="shared" si="0"/>
        <v>0</v>
      </c>
      <c r="BJ12">
        <v>0</v>
      </c>
      <c r="BK12">
        <v>0</v>
      </c>
      <c r="BL12">
        <f t="shared" si="1"/>
        <v>0</v>
      </c>
      <c r="BM12">
        <v>0</v>
      </c>
      <c r="BN12">
        <v>0</v>
      </c>
      <c r="BO12">
        <f t="shared" si="2"/>
        <v>0</v>
      </c>
      <c r="BP12">
        <f t="shared" si="3"/>
        <v>0</v>
      </c>
      <c r="BR12" s="10">
        <f t="shared" si="4"/>
        <v>-826.83999999999992</v>
      </c>
      <c r="BS12">
        <f t="shared" si="5"/>
        <v>-826.83999999999992</v>
      </c>
      <c r="BT12">
        <f t="shared" si="6"/>
        <v>0</v>
      </c>
      <c r="BU12" s="10">
        <f t="shared" si="7"/>
        <v>-9876.630000000001</v>
      </c>
      <c r="BV12" s="10">
        <f t="shared" si="8"/>
        <v>34179.11</v>
      </c>
      <c r="BX12" s="10">
        <f t="shared" si="9"/>
        <v>440199.01000000007</v>
      </c>
      <c r="BY12" s="10">
        <f t="shared" si="10"/>
        <v>440199.01000000007</v>
      </c>
      <c r="BZ12" s="10">
        <f t="shared" si="11"/>
        <v>440199.00999999966</v>
      </c>
      <c r="CB12" s="10">
        <f t="shared" si="12"/>
        <v>0</v>
      </c>
      <c r="CC12">
        <v>0</v>
      </c>
      <c r="CD12">
        <v>0</v>
      </c>
      <c r="CE12" s="73">
        <v>22</v>
      </c>
      <c r="CF12">
        <v>137712.48000000021</v>
      </c>
      <c r="CG12">
        <v>223348.99000000034</v>
      </c>
      <c r="CH12">
        <v>47.769999999999982</v>
      </c>
      <c r="CI12">
        <v>47.77</v>
      </c>
      <c r="CK12" s="10">
        <f>VLOOKUP(CE12,'[2]Budget Share 22-23'!$B$6:$BV$326,73,FALSE)</f>
        <v>525836</v>
      </c>
      <c r="CL12" s="10">
        <f>VLOOKUP(CE12,'[2]Budget Share 22-23'!$B$6:$BV$326,57,FALSE)</f>
        <v>0</v>
      </c>
      <c r="CM12" s="10">
        <v>-52147.98000000001</v>
      </c>
      <c r="CN12" s="10">
        <v>-612</v>
      </c>
      <c r="CO12">
        <v>0</v>
      </c>
      <c r="CP12" s="10">
        <v>0</v>
      </c>
      <c r="CQ12" s="10">
        <v>-16903</v>
      </c>
      <c r="CR12" s="10">
        <v>-16836</v>
      </c>
      <c r="CS12" s="10"/>
      <c r="CT12" s="10">
        <f t="shared" si="13"/>
        <v>608704.07999999996</v>
      </c>
      <c r="CU12" s="10">
        <f t="shared" si="14"/>
        <v>0</v>
      </c>
      <c r="CW12">
        <f t="shared" si="15"/>
        <v>0</v>
      </c>
      <c r="CY12" s="10">
        <f t="shared" si="16"/>
        <v>-33739</v>
      </c>
      <c r="DE12" s="10">
        <v>608704.07999999996</v>
      </c>
      <c r="DF12" s="10">
        <v>0</v>
      </c>
      <c r="DG12" s="10">
        <v>49493.33</v>
      </c>
      <c r="DH12" s="10">
        <v>0</v>
      </c>
      <c r="DI12" s="10">
        <v>31845</v>
      </c>
      <c r="DJ12" s="10">
        <v>0</v>
      </c>
      <c r="DK12" s="10">
        <v>1922.73</v>
      </c>
      <c r="DL12" s="10">
        <v>21179.74</v>
      </c>
      <c r="DM12">
        <v>0</v>
      </c>
      <c r="DN12">
        <v>21179.74</v>
      </c>
      <c r="DO12" s="10">
        <v>6423.42</v>
      </c>
      <c r="DP12" s="10">
        <v>0</v>
      </c>
      <c r="DQ12" s="10">
        <v>0</v>
      </c>
      <c r="DR12" s="10">
        <v>9876.6299999999992</v>
      </c>
      <c r="DS12" s="10">
        <v>4237.63</v>
      </c>
      <c r="DT12" s="10">
        <v>0</v>
      </c>
      <c r="DU12" s="10">
        <v>0</v>
      </c>
      <c r="DV12" s="10">
        <v>0</v>
      </c>
      <c r="DW12" s="10">
        <v>0</v>
      </c>
      <c r="DX12">
        <v>0</v>
      </c>
      <c r="DY12" s="10">
        <v>0</v>
      </c>
      <c r="DZ12">
        <v>0</v>
      </c>
      <c r="EA12" s="10">
        <v>33739</v>
      </c>
      <c r="EB12">
        <v>22</v>
      </c>
      <c r="EC12" s="68" t="e">
        <f>VLOOKUP(B12,#REF!,3,FALSE)</f>
        <v>#REF!</v>
      </c>
      <c r="ED12" t="e">
        <f>VLOOKUP(B12,#REF!,4,FALSE)</f>
        <v>#REF!</v>
      </c>
      <c r="EE12" t="e">
        <f>VLOOKUP(EC12,'[3]EDUBASE data 18.4.23'!$E$2:$AF$327,28,FALSE)</f>
        <v>#REF!</v>
      </c>
      <c r="EF12" t="str">
        <f>VLOOKUP(B12,'[4]CFR Report to DCSF'!$B$8:$EM$116,142,FALSE)</f>
        <v>office@corton.suffolk.sch.uk</v>
      </c>
      <c r="EG12" t="e">
        <f>VLOOKUP(EC12,'[3]EDUBASE data 18.4.23'!$E$2:$AF$327,24,FALSE)</f>
        <v>#REF!</v>
      </c>
      <c r="ES12" t="s">
        <v>394</v>
      </c>
      <c r="ET12" t="s">
        <v>397</v>
      </c>
      <c r="EU12" s="9" t="s">
        <v>394</v>
      </c>
      <c r="EV12" t="s">
        <v>396</v>
      </c>
      <c r="EW12" t="s">
        <v>395</v>
      </c>
      <c r="EX12" t="s">
        <v>395</v>
      </c>
      <c r="EY12">
        <f>VLOOKUP(B12,'[2]22-23 Balances'!$E$5:$J$110,2,FALSE)</f>
        <v>137712.48000000021</v>
      </c>
      <c r="EZ12">
        <v>0</v>
      </c>
      <c r="FA12">
        <f>VLOOKUP(B12,'[4]CFR Report to DCSF'!$B$8:$IA$116,234,FALSE)</f>
        <v>47.769999999999982</v>
      </c>
      <c r="FB12" s="10">
        <f t="shared" si="17"/>
        <v>608704.07999999996</v>
      </c>
      <c r="FC12" s="10">
        <f t="shared" si="18"/>
        <v>0</v>
      </c>
      <c r="FD12" s="152">
        <f t="shared" si="19"/>
        <v>49493.33</v>
      </c>
      <c r="FE12" s="10">
        <f t="shared" si="20"/>
        <v>0</v>
      </c>
      <c r="FF12" s="152">
        <f t="shared" si="21"/>
        <v>31845</v>
      </c>
      <c r="FG12" s="10">
        <f t="shared" si="22"/>
        <v>0</v>
      </c>
      <c r="FH12" s="152">
        <f t="shared" si="23"/>
        <v>1922.73</v>
      </c>
      <c r="FI12" s="10">
        <f t="shared" si="24"/>
        <v>0</v>
      </c>
      <c r="FJ12" s="152">
        <f t="shared" si="25"/>
        <v>21179.74</v>
      </c>
      <c r="FK12" s="152">
        <f t="shared" si="26"/>
        <v>6423.42</v>
      </c>
      <c r="FL12" s="10">
        <f t="shared" si="27"/>
        <v>0</v>
      </c>
      <c r="FM12" s="10">
        <f t="shared" si="28"/>
        <v>0</v>
      </c>
      <c r="FN12" s="152">
        <f t="shared" si="29"/>
        <v>9876.6299999999992</v>
      </c>
      <c r="FO12" s="152">
        <f t="shared" si="30"/>
        <v>4237.63</v>
      </c>
      <c r="FP12" s="10">
        <f t="shared" si="31"/>
        <v>0</v>
      </c>
      <c r="FQ12" s="10">
        <f t="shared" si="32"/>
        <v>0</v>
      </c>
      <c r="FR12" s="10">
        <f t="shared" si="33"/>
        <v>0</v>
      </c>
      <c r="FS12">
        <f t="shared" si="34"/>
        <v>0</v>
      </c>
      <c r="FT12">
        <f t="shared" si="35"/>
        <v>0</v>
      </c>
      <c r="FU12">
        <f t="shared" si="36"/>
        <v>0</v>
      </c>
      <c r="FV12" s="153">
        <f t="shared" si="37"/>
        <v>33739</v>
      </c>
      <c r="FW12" s="152">
        <f t="shared" si="38"/>
        <v>286847.46000000002</v>
      </c>
      <c r="FX12" s="10">
        <f t="shared" si="39"/>
        <v>0</v>
      </c>
      <c r="FY12" s="158">
        <v>155876.5</v>
      </c>
      <c r="FZ12" s="10">
        <f t="shared" si="40"/>
        <v>0</v>
      </c>
      <c r="GA12" s="152">
        <f t="shared" si="41"/>
        <v>66789.740000000005</v>
      </c>
      <c r="GB12" s="10">
        <f t="shared" si="42"/>
        <v>0</v>
      </c>
      <c r="GC12" s="90">
        <v>33420.590000000011</v>
      </c>
      <c r="GD12" s="90">
        <v>1016.5599999999886</v>
      </c>
      <c r="GE12" s="158">
        <v>5602</v>
      </c>
      <c r="GF12" s="152">
        <f t="shared" si="43"/>
        <v>3866.76</v>
      </c>
      <c r="GG12" s="10">
        <f t="shared" si="44"/>
        <v>0</v>
      </c>
      <c r="GH12" s="152">
        <f t="shared" si="45"/>
        <v>8269.91</v>
      </c>
      <c r="GI12" s="90">
        <v>0</v>
      </c>
      <c r="GJ12" s="152">
        <f t="shared" si="46"/>
        <v>23341.200000000001</v>
      </c>
      <c r="GK12" s="152">
        <f t="shared" si="47"/>
        <v>1943.98</v>
      </c>
      <c r="GL12" s="152">
        <f t="shared" si="48"/>
        <v>10280.879999999999</v>
      </c>
      <c r="GM12" s="10">
        <f t="shared" si="49"/>
        <v>0</v>
      </c>
      <c r="GN12" s="152">
        <f t="shared" si="50"/>
        <v>2688.94</v>
      </c>
      <c r="GO12" s="152">
        <f t="shared" si="51"/>
        <v>34179.11</v>
      </c>
      <c r="GP12" s="152">
        <f t="shared" si="52"/>
        <v>1840.75</v>
      </c>
      <c r="GQ12" s="10">
        <f t="shared" si="53"/>
        <v>0</v>
      </c>
      <c r="GR12" s="152">
        <f t="shared" si="54"/>
        <v>5684.29</v>
      </c>
      <c r="GS12" s="152">
        <f t="shared" si="55"/>
        <v>2020</v>
      </c>
      <c r="GT12" s="152">
        <f t="shared" si="56"/>
        <v>2718.84</v>
      </c>
      <c r="GU12" s="152">
        <f t="shared" si="57"/>
        <v>20042.82</v>
      </c>
      <c r="GV12" s="10">
        <f t="shared" si="58"/>
        <v>0</v>
      </c>
      <c r="GW12" s="152">
        <f t="shared" si="59"/>
        <v>4602.82</v>
      </c>
      <c r="GX12" s="152">
        <f t="shared" si="60"/>
        <v>10684.59</v>
      </c>
      <c r="GY12">
        <v>0</v>
      </c>
      <c r="GZ12" s="10">
        <f t="shared" si="61"/>
        <v>0</v>
      </c>
      <c r="HA12" s="152">
        <f t="shared" si="62"/>
        <v>66.83</v>
      </c>
      <c r="HB12" s="10">
        <f t="shared" si="63"/>
        <v>0</v>
      </c>
      <c r="HC12" s="10">
        <f t="shared" si="64"/>
        <v>0</v>
      </c>
      <c r="HD12" s="10">
        <v>0</v>
      </c>
      <c r="HE12" s="10">
        <f t="shared" si="65"/>
        <v>0</v>
      </c>
      <c r="HF12">
        <v>0</v>
      </c>
      <c r="HG12">
        <v>1</v>
      </c>
      <c r="HH12" s="10">
        <v>0</v>
      </c>
      <c r="HI12" s="10">
        <f t="shared" si="66"/>
        <v>0</v>
      </c>
      <c r="HJ12" s="10">
        <f t="shared" si="67"/>
        <v>0</v>
      </c>
      <c r="HK12" s="10">
        <f t="shared" si="68"/>
        <v>0</v>
      </c>
      <c r="HM12" s="10">
        <f>VLOOKUP(B12,'[2]22-23 Balances'!$E$5:$J$110,6,FALSE)</f>
        <v>223349.47000000055</v>
      </c>
      <c r="HN12" s="10">
        <f>VLOOKUP(B12,'carry forward data'!A15:G196,7,FALSE)</f>
        <v>47.77</v>
      </c>
      <c r="HW12" s="10">
        <f t="shared" si="69"/>
        <v>0</v>
      </c>
      <c r="HY12" s="10">
        <f t="shared" si="70"/>
        <v>0</v>
      </c>
      <c r="IC12">
        <f t="shared" si="71"/>
        <v>137712.48000000021</v>
      </c>
      <c r="ID12" s="10">
        <f t="shared" si="72"/>
        <v>767421.55999999994</v>
      </c>
      <c r="IE12" s="10">
        <f t="shared" si="73"/>
        <v>681784.56999999972</v>
      </c>
      <c r="IF12" s="10">
        <f t="shared" si="74"/>
        <v>223349.47000000044</v>
      </c>
    </row>
    <row r="13" spans="2:240" x14ac:dyDescent="0.25">
      <c r="B13" s="71" t="s">
        <v>253</v>
      </c>
      <c r="C13" s="72">
        <v>-60430.62</v>
      </c>
      <c r="D13" s="72">
        <v>0</v>
      </c>
      <c r="E13" s="72">
        <v>-37400</v>
      </c>
      <c r="F13" s="72">
        <v>0</v>
      </c>
      <c r="G13" s="72">
        <v>-40295</v>
      </c>
      <c r="H13" s="72">
        <v>-34883</v>
      </c>
      <c r="I13" s="72">
        <v>-8258.6</v>
      </c>
      <c r="J13" s="72">
        <v>-13320.79</v>
      </c>
      <c r="K13" s="72">
        <v>-21137.47</v>
      </c>
      <c r="L13" s="72">
        <v>0</v>
      </c>
      <c r="M13" s="72">
        <v>-2944</v>
      </c>
      <c r="N13" s="72">
        <v>-12618.29</v>
      </c>
      <c r="O13" s="72">
        <v>0</v>
      </c>
      <c r="P13" s="72">
        <v>0</v>
      </c>
      <c r="Q13" s="72">
        <v>0</v>
      </c>
      <c r="R13" s="72">
        <v>0</v>
      </c>
      <c r="S13" s="72">
        <v>0</v>
      </c>
      <c r="T13" s="72">
        <v>470497.1</v>
      </c>
      <c r="U13" s="72">
        <v>17314.05</v>
      </c>
      <c r="V13" s="72">
        <v>0</v>
      </c>
      <c r="W13" s="72">
        <v>7498.45</v>
      </c>
      <c r="X13" s="72">
        <v>57750.12</v>
      </c>
      <c r="Y13" s="72">
        <v>0</v>
      </c>
      <c r="Z13" s="72">
        <v>0</v>
      </c>
      <c r="AA13" s="72">
        <v>1251</v>
      </c>
      <c r="AB13" s="72">
        <v>168155.02</v>
      </c>
      <c r="AC13" s="72">
        <v>18055.21</v>
      </c>
      <c r="AD13" s="72">
        <v>3006.5</v>
      </c>
      <c r="AE13" s="72">
        <v>13253.11</v>
      </c>
      <c r="AF13" s="72">
        <v>490</v>
      </c>
      <c r="AG13" s="72">
        <v>21648.080000000002</v>
      </c>
      <c r="AH13" s="72">
        <v>7474.82</v>
      </c>
      <c r="AI13" s="72">
        <v>35309.019999999997</v>
      </c>
      <c r="AJ13" s="72">
        <v>0</v>
      </c>
      <c r="AK13" s="72">
        <v>9695.8700000000008</v>
      </c>
      <c r="AL13" s="72">
        <v>24767.37</v>
      </c>
      <c r="AM13" s="72">
        <v>12753.57</v>
      </c>
      <c r="AN13" s="72">
        <v>0</v>
      </c>
      <c r="AO13" s="72">
        <v>9233.64</v>
      </c>
      <c r="AP13" s="72">
        <v>3620</v>
      </c>
      <c r="AQ13" s="72">
        <v>60</v>
      </c>
      <c r="AR13" s="72">
        <v>52297.42</v>
      </c>
      <c r="AS13" s="72">
        <v>2134.9499999999998</v>
      </c>
      <c r="AT13" s="72">
        <v>18471.79</v>
      </c>
      <c r="AU13" s="72">
        <v>20541.95</v>
      </c>
      <c r="AV13" s="72">
        <v>0</v>
      </c>
      <c r="AW13" s="72">
        <v>5884.3</v>
      </c>
      <c r="AX13" s="72">
        <v>0</v>
      </c>
      <c r="AY13" s="72">
        <v>0</v>
      </c>
      <c r="AZ13" s="72">
        <v>-10287.42</v>
      </c>
      <c r="BA13" s="72">
        <v>3272.6</v>
      </c>
      <c r="BC13" s="10">
        <f>VLOOKUP(B13,[1]Sheet1!$A$11:$G$222,5,FALSE)</f>
        <v>742860.75000000012</v>
      </c>
      <c r="BE13">
        <v>0</v>
      </c>
      <c r="BF13">
        <v>0</v>
      </c>
      <c r="BG13">
        <v>0</v>
      </c>
      <c r="BH13">
        <v>0</v>
      </c>
      <c r="BI13">
        <f t="shared" si="0"/>
        <v>0</v>
      </c>
      <c r="BJ13">
        <v>0</v>
      </c>
      <c r="BK13">
        <v>0</v>
      </c>
      <c r="BL13">
        <f t="shared" si="1"/>
        <v>0</v>
      </c>
      <c r="BM13">
        <v>0</v>
      </c>
      <c r="BN13">
        <v>0</v>
      </c>
      <c r="BO13">
        <f t="shared" si="2"/>
        <v>0</v>
      </c>
      <c r="BP13">
        <f t="shared" si="3"/>
        <v>0</v>
      </c>
      <c r="BR13" s="10">
        <f t="shared" si="4"/>
        <v>-7014.82</v>
      </c>
      <c r="BS13">
        <f t="shared" si="5"/>
        <v>-7014.82</v>
      </c>
      <c r="BT13">
        <f t="shared" si="6"/>
        <v>0</v>
      </c>
      <c r="BU13" s="10">
        <f t="shared" si="7"/>
        <v>-19633.11</v>
      </c>
      <c r="BV13" s="10">
        <f t="shared" si="8"/>
        <v>24767.37</v>
      </c>
      <c r="BX13" s="10">
        <f t="shared" si="9"/>
        <v>742860.74999999988</v>
      </c>
      <c r="BY13" s="10">
        <f t="shared" si="10"/>
        <v>742860.74999999988</v>
      </c>
      <c r="BZ13" s="10">
        <f t="shared" si="11"/>
        <v>742860.75000000012</v>
      </c>
      <c r="CB13" s="10">
        <f t="shared" si="12"/>
        <v>0</v>
      </c>
      <c r="CC13">
        <v>0</v>
      </c>
      <c r="CD13">
        <v>0</v>
      </c>
      <c r="CE13" s="73">
        <v>25</v>
      </c>
      <c r="CF13">
        <v>133075.43000000005</v>
      </c>
      <c r="CG13">
        <v>107520.24999999988</v>
      </c>
      <c r="CH13">
        <v>0</v>
      </c>
      <c r="CI13">
        <v>0</v>
      </c>
      <c r="CK13" s="10">
        <f>VLOOKUP(CE13,'[2]Budget Share 22-23'!$B$6:$BV$326,73,FALSE)</f>
        <v>717306</v>
      </c>
      <c r="CL13" s="10">
        <f>VLOOKUP(CE13,'[2]Budget Share 22-23'!$B$6:$BV$326,57,FALSE)</f>
        <v>0</v>
      </c>
      <c r="CM13" s="10">
        <v>-28969.699999999997</v>
      </c>
      <c r="CN13" s="10">
        <v>-705</v>
      </c>
      <c r="CO13">
        <v>0</v>
      </c>
      <c r="CP13" s="10">
        <v>0</v>
      </c>
      <c r="CQ13" s="10">
        <v>-7317</v>
      </c>
      <c r="CR13" s="10">
        <v>-17311</v>
      </c>
      <c r="CS13" s="10"/>
      <c r="CT13" s="10">
        <f t="shared" si="13"/>
        <v>777736.62</v>
      </c>
      <c r="CU13" s="10">
        <f t="shared" si="14"/>
        <v>-10255</v>
      </c>
      <c r="CW13">
        <f t="shared" si="15"/>
        <v>0</v>
      </c>
      <c r="CY13" s="10">
        <f t="shared" si="16"/>
        <v>-24628</v>
      </c>
      <c r="DE13" s="10">
        <v>777736.62</v>
      </c>
      <c r="DF13" s="10">
        <v>0</v>
      </c>
      <c r="DG13" s="10">
        <v>37400</v>
      </c>
      <c r="DH13" s="10">
        <v>0</v>
      </c>
      <c r="DI13" s="10">
        <v>40295</v>
      </c>
      <c r="DJ13" s="10">
        <v>10255</v>
      </c>
      <c r="DK13" s="10">
        <v>8258.6</v>
      </c>
      <c r="DL13" s="10">
        <v>13320.79</v>
      </c>
      <c r="DM13">
        <v>3387</v>
      </c>
      <c r="DN13">
        <v>9933.7900000000009</v>
      </c>
      <c r="DO13" s="10">
        <v>21137.47</v>
      </c>
      <c r="DP13" s="10">
        <v>0</v>
      </c>
      <c r="DQ13" s="10">
        <v>2944</v>
      </c>
      <c r="DR13" s="10">
        <v>19633.11</v>
      </c>
      <c r="DS13" s="10">
        <v>0</v>
      </c>
      <c r="DT13" s="10">
        <v>0</v>
      </c>
      <c r="DU13" s="10">
        <v>0</v>
      </c>
      <c r="DV13" s="10">
        <v>0</v>
      </c>
      <c r="DW13" s="10">
        <v>0</v>
      </c>
      <c r="DX13">
        <v>0</v>
      </c>
      <c r="DY13" s="10">
        <v>0</v>
      </c>
      <c r="DZ13">
        <v>0</v>
      </c>
      <c r="EA13" s="10">
        <v>24628</v>
      </c>
      <c r="EB13">
        <v>25</v>
      </c>
      <c r="EC13" s="68" t="e">
        <f>VLOOKUP(B13,#REF!,3,FALSE)</f>
        <v>#REF!</v>
      </c>
      <c r="ED13" t="e">
        <f>VLOOKUP(B13,#REF!,4,FALSE)</f>
        <v>#REF!</v>
      </c>
      <c r="EE13" t="e">
        <f>VLOOKUP(EC13,'[3]EDUBASE data 18.4.23'!$E$2:$AF$327,28,FALSE)</f>
        <v>#REF!</v>
      </c>
      <c r="EF13" t="str">
        <f>VLOOKUP(B13,'[4]CFR Report to DCSF'!$B$8:$EM$116,142,FALSE)</f>
        <v>admin@sirroberthitcham.suffolk.sch.uk</v>
      </c>
      <c r="EG13" t="e">
        <f>VLOOKUP(EC13,'[3]EDUBASE data 18.4.23'!$E$2:$AF$327,24,FALSE)</f>
        <v>#REF!</v>
      </c>
      <c r="ES13" t="s">
        <v>394</v>
      </c>
      <c r="ET13" t="s">
        <v>397</v>
      </c>
      <c r="EU13" s="9" t="s">
        <v>394</v>
      </c>
      <c r="EV13" t="s">
        <v>396</v>
      </c>
      <c r="EW13" t="s">
        <v>395</v>
      </c>
      <c r="EX13" t="s">
        <v>395</v>
      </c>
      <c r="EY13">
        <f>VLOOKUP(B13,'[2]22-23 Balances'!$E$5:$J$110,2,FALSE)</f>
        <v>133075.43000000005</v>
      </c>
      <c r="EZ13">
        <v>0</v>
      </c>
      <c r="FA13">
        <f>VLOOKUP(B13,'[4]CFR Report to DCSF'!$B$8:$IA$116,234,FALSE)</f>
        <v>27148.36</v>
      </c>
      <c r="FB13" s="10">
        <f t="shared" si="17"/>
        <v>777736.62</v>
      </c>
      <c r="FC13" s="10">
        <f t="shared" si="18"/>
        <v>0</v>
      </c>
      <c r="FD13" s="10">
        <f t="shared" si="19"/>
        <v>37400</v>
      </c>
      <c r="FE13" s="10">
        <f t="shared" si="20"/>
        <v>0</v>
      </c>
      <c r="FF13" s="10">
        <f t="shared" si="21"/>
        <v>40295</v>
      </c>
      <c r="FG13" s="10">
        <f t="shared" si="22"/>
        <v>10255</v>
      </c>
      <c r="FH13" s="10">
        <f t="shared" si="23"/>
        <v>8258.6</v>
      </c>
      <c r="FI13" s="10">
        <f t="shared" si="24"/>
        <v>3387</v>
      </c>
      <c r="FJ13" s="10">
        <f t="shared" si="25"/>
        <v>9933.7900000000009</v>
      </c>
      <c r="FK13" s="10">
        <f t="shared" si="26"/>
        <v>21137.47</v>
      </c>
      <c r="FL13" s="10">
        <f t="shared" si="27"/>
        <v>0</v>
      </c>
      <c r="FM13" s="10">
        <f t="shared" si="28"/>
        <v>2944</v>
      </c>
      <c r="FN13" s="10">
        <f t="shared" si="29"/>
        <v>19633.11</v>
      </c>
      <c r="FO13" s="10">
        <f t="shared" si="30"/>
        <v>0</v>
      </c>
      <c r="FP13" s="10">
        <f t="shared" si="31"/>
        <v>0</v>
      </c>
      <c r="FQ13" s="10">
        <f t="shared" si="32"/>
        <v>0</v>
      </c>
      <c r="FR13" s="10">
        <f t="shared" si="33"/>
        <v>0</v>
      </c>
      <c r="FS13">
        <f t="shared" si="34"/>
        <v>0</v>
      </c>
      <c r="FT13">
        <f t="shared" si="35"/>
        <v>0</v>
      </c>
      <c r="FU13">
        <f t="shared" si="36"/>
        <v>0</v>
      </c>
      <c r="FV13">
        <f t="shared" si="37"/>
        <v>24628</v>
      </c>
      <c r="FW13" s="10">
        <f t="shared" si="38"/>
        <v>470497.1</v>
      </c>
      <c r="FX13" s="10">
        <f t="shared" si="39"/>
        <v>17314.05</v>
      </c>
      <c r="FY13" s="158">
        <v>163688.12</v>
      </c>
      <c r="FZ13" s="10">
        <f t="shared" si="40"/>
        <v>7498.45</v>
      </c>
      <c r="GA13" s="10">
        <f t="shared" si="41"/>
        <v>57750.12</v>
      </c>
      <c r="GB13" s="10">
        <f t="shared" si="42"/>
        <v>0</v>
      </c>
      <c r="GC13" s="90">
        <v>0</v>
      </c>
      <c r="GD13" s="90">
        <v>1251</v>
      </c>
      <c r="GE13" s="158">
        <v>4466.8999999999996</v>
      </c>
      <c r="GF13" s="10">
        <f t="shared" si="43"/>
        <v>18055.21</v>
      </c>
      <c r="GG13" s="10">
        <f t="shared" si="44"/>
        <v>3006.5</v>
      </c>
      <c r="GH13" s="10">
        <f t="shared" si="45"/>
        <v>13253.11</v>
      </c>
      <c r="GI13" s="90">
        <v>490</v>
      </c>
      <c r="GJ13" s="10">
        <f t="shared" si="46"/>
        <v>21648.080000000002</v>
      </c>
      <c r="GK13" s="10">
        <f t="shared" si="47"/>
        <v>7474.82</v>
      </c>
      <c r="GL13" s="10">
        <f t="shared" si="48"/>
        <v>35309.019999999997</v>
      </c>
      <c r="GM13" s="10">
        <f t="shared" si="49"/>
        <v>0</v>
      </c>
      <c r="GN13" s="10">
        <f t="shared" si="50"/>
        <v>9695.8700000000008</v>
      </c>
      <c r="GO13" s="80">
        <f t="shared" si="51"/>
        <v>24767.37</v>
      </c>
      <c r="GP13" s="10">
        <f t="shared" si="52"/>
        <v>12753.57</v>
      </c>
      <c r="GQ13" s="10">
        <f t="shared" si="53"/>
        <v>0</v>
      </c>
      <c r="GR13" s="10">
        <f t="shared" si="54"/>
        <v>9233.64</v>
      </c>
      <c r="GS13" s="10">
        <f t="shared" si="55"/>
        <v>3620</v>
      </c>
      <c r="GT13" s="10">
        <f t="shared" si="56"/>
        <v>60</v>
      </c>
      <c r="GU13" s="10">
        <f t="shared" si="57"/>
        <v>52297.42</v>
      </c>
      <c r="GV13" s="10">
        <f t="shared" si="58"/>
        <v>2134.9499999999998</v>
      </c>
      <c r="GW13" s="10">
        <f t="shared" si="59"/>
        <v>18471.79</v>
      </c>
      <c r="GX13" s="10">
        <f t="shared" si="60"/>
        <v>20541.95</v>
      </c>
      <c r="GY13">
        <v>0</v>
      </c>
      <c r="GZ13" s="10">
        <f t="shared" si="61"/>
        <v>0</v>
      </c>
      <c r="HA13" s="10">
        <f t="shared" si="62"/>
        <v>5884.3</v>
      </c>
      <c r="HB13" s="10">
        <f t="shared" si="63"/>
        <v>0</v>
      </c>
      <c r="HC13" s="10">
        <f t="shared" si="64"/>
        <v>0</v>
      </c>
      <c r="HD13" s="10">
        <v>0</v>
      </c>
      <c r="HE13" s="10">
        <f t="shared" si="65"/>
        <v>0</v>
      </c>
      <c r="HF13">
        <v>0</v>
      </c>
      <c r="HG13">
        <v>1</v>
      </c>
      <c r="HH13">
        <v>0</v>
      </c>
      <c r="HI13">
        <f t="shared" si="66"/>
        <v>0</v>
      </c>
      <c r="HJ13">
        <f t="shared" si="67"/>
        <v>0</v>
      </c>
      <c r="HK13">
        <f t="shared" si="68"/>
        <v>0</v>
      </c>
      <c r="HM13" s="10">
        <f>VLOOKUP(B13,'[2]22-23 Balances'!$E$5:$J$110,6,FALSE)</f>
        <v>107520.67999999993</v>
      </c>
      <c r="HW13" s="10">
        <f t="shared" si="69"/>
        <v>2.3283064365386963E-10</v>
      </c>
      <c r="HY13" s="10">
        <f t="shared" si="70"/>
        <v>27148.36</v>
      </c>
      <c r="HZ13" t="s">
        <v>461</v>
      </c>
      <c r="IA13" t="s">
        <v>462</v>
      </c>
      <c r="IC13">
        <f t="shared" si="71"/>
        <v>133075.43000000005</v>
      </c>
      <c r="ID13" s="10">
        <f t="shared" si="72"/>
        <v>955608.59</v>
      </c>
      <c r="IE13" s="10">
        <f t="shared" si="73"/>
        <v>981163.33999999985</v>
      </c>
      <c r="IF13" s="10">
        <f t="shared" si="74"/>
        <v>107520.68000000017</v>
      </c>
    </row>
    <row r="14" spans="2:240" x14ac:dyDescent="0.25">
      <c r="B14" s="71" t="s">
        <v>254</v>
      </c>
      <c r="C14" s="72">
        <v>-11921.88</v>
      </c>
      <c r="D14" s="72">
        <v>0</v>
      </c>
      <c r="E14" s="72">
        <v>-2700</v>
      </c>
      <c r="F14" s="72">
        <v>0</v>
      </c>
      <c r="G14" s="72">
        <v>-16350</v>
      </c>
      <c r="H14" s="72">
        <v>-24652</v>
      </c>
      <c r="I14" s="72">
        <v>0</v>
      </c>
      <c r="J14" s="72">
        <v>-2728.24</v>
      </c>
      <c r="K14" s="72">
        <v>-9890.5</v>
      </c>
      <c r="L14" s="72">
        <v>0</v>
      </c>
      <c r="M14" s="72">
        <v>0</v>
      </c>
      <c r="N14" s="72">
        <v>-13179.83</v>
      </c>
      <c r="O14" s="72">
        <v>-244.5</v>
      </c>
      <c r="P14" s="72">
        <v>0</v>
      </c>
      <c r="Q14" s="72">
        <v>0</v>
      </c>
      <c r="R14" s="72">
        <v>0</v>
      </c>
      <c r="S14" s="72">
        <v>0</v>
      </c>
      <c r="T14" s="72">
        <v>217039.69</v>
      </c>
      <c r="U14" s="72">
        <v>4301.09</v>
      </c>
      <c r="V14" s="72">
        <v>0</v>
      </c>
      <c r="W14" s="72">
        <v>10279.33</v>
      </c>
      <c r="X14" s="72">
        <v>24901.33</v>
      </c>
      <c r="Y14" s="72">
        <v>0</v>
      </c>
      <c r="Z14" s="72">
        <v>6724.94</v>
      </c>
      <c r="AA14" s="72">
        <v>1766.71</v>
      </c>
      <c r="AB14" s="72">
        <v>82982.77</v>
      </c>
      <c r="AC14" s="72">
        <v>849.7</v>
      </c>
      <c r="AD14" s="72">
        <v>100</v>
      </c>
      <c r="AE14" s="72">
        <v>4542.58</v>
      </c>
      <c r="AF14" s="72">
        <v>5521.24</v>
      </c>
      <c r="AG14" s="72">
        <v>847.22</v>
      </c>
      <c r="AH14" s="72">
        <v>1482.58</v>
      </c>
      <c r="AI14" s="72">
        <v>11455.11</v>
      </c>
      <c r="AJ14" s="72">
        <v>0</v>
      </c>
      <c r="AK14" s="72">
        <v>4014.2</v>
      </c>
      <c r="AL14" s="72">
        <v>35244.31</v>
      </c>
      <c r="AM14" s="72">
        <v>8648.17</v>
      </c>
      <c r="AN14" s="72">
        <v>0</v>
      </c>
      <c r="AO14" s="72">
        <v>8529.66</v>
      </c>
      <c r="AP14" s="72">
        <v>1100</v>
      </c>
      <c r="AQ14" s="72">
        <v>0</v>
      </c>
      <c r="AR14" s="72">
        <v>31151.01</v>
      </c>
      <c r="AS14" s="72">
        <v>1495.65</v>
      </c>
      <c r="AT14" s="72">
        <v>12960</v>
      </c>
      <c r="AU14" s="72">
        <v>9805.94</v>
      </c>
      <c r="AV14" s="72">
        <v>0</v>
      </c>
      <c r="AW14" s="72">
        <v>0</v>
      </c>
      <c r="AX14" s="72">
        <v>0</v>
      </c>
      <c r="AY14" s="72">
        <v>0</v>
      </c>
      <c r="AZ14" s="72">
        <v>-715.34</v>
      </c>
      <c r="BA14" s="72">
        <v>597.07000000000005</v>
      </c>
      <c r="BC14" s="10">
        <f>VLOOKUP(B14,[1]Sheet1!$A$11:$G$222,5,FALSE)</f>
        <v>392293.71999999991</v>
      </c>
      <c r="BE14">
        <v>-15722.05</v>
      </c>
      <c r="BF14">
        <v>0</v>
      </c>
      <c r="BG14">
        <v>0</v>
      </c>
      <c r="BH14">
        <v>0</v>
      </c>
      <c r="BI14">
        <f t="shared" si="0"/>
        <v>0</v>
      </c>
      <c r="BJ14">
        <v>4057.76</v>
      </c>
      <c r="BK14">
        <v>0</v>
      </c>
      <c r="BL14">
        <f t="shared" si="1"/>
        <v>4057.76</v>
      </c>
      <c r="BM14">
        <v>0</v>
      </c>
      <c r="BN14">
        <v>0</v>
      </c>
      <c r="BO14">
        <f t="shared" si="2"/>
        <v>0</v>
      </c>
      <c r="BP14">
        <f t="shared" si="3"/>
        <v>-11664.289999999999</v>
      </c>
      <c r="BR14" s="10">
        <f t="shared" si="4"/>
        <v>-118.26999999999998</v>
      </c>
      <c r="BS14">
        <f t="shared" si="5"/>
        <v>-118.26999999999998</v>
      </c>
      <c r="BT14">
        <f t="shared" si="6"/>
        <v>0</v>
      </c>
      <c r="BU14" s="10">
        <f t="shared" si="7"/>
        <v>-13298.1</v>
      </c>
      <c r="BV14" s="10">
        <f t="shared" si="8"/>
        <v>35244.31</v>
      </c>
      <c r="BX14" s="10">
        <f t="shared" si="9"/>
        <v>403958.00999999995</v>
      </c>
      <c r="BY14" s="10">
        <f t="shared" si="10"/>
        <v>392293.72</v>
      </c>
      <c r="BZ14" s="10">
        <f t="shared" si="11"/>
        <v>392293.71999999991</v>
      </c>
      <c r="CB14" s="10">
        <f t="shared" si="12"/>
        <v>0</v>
      </c>
      <c r="CC14">
        <v>0</v>
      </c>
      <c r="CD14">
        <v>0</v>
      </c>
      <c r="CE14" s="73">
        <v>29</v>
      </c>
      <c r="CF14">
        <v>78245.09999999986</v>
      </c>
      <c r="CG14">
        <v>79520.990000000107</v>
      </c>
      <c r="CH14">
        <v>19160.88</v>
      </c>
      <c r="CI14">
        <v>30825.17</v>
      </c>
      <c r="CK14" s="10">
        <f>VLOOKUP(CE14,'[2]Budget Share 22-23'!$B$6:$BV$326,73,FALSE)</f>
        <v>405234</v>
      </c>
      <c r="CL14" s="10">
        <f>VLOOKUP(CE14,'[2]Budget Share 22-23'!$B$6:$BV$326,57,FALSE)</f>
        <v>0</v>
      </c>
      <c r="CM14" s="10">
        <v>0</v>
      </c>
      <c r="CN14" s="10">
        <v>0</v>
      </c>
      <c r="CO14">
        <v>0</v>
      </c>
      <c r="CP14" s="10">
        <v>0</v>
      </c>
      <c r="CQ14" s="10">
        <v>-16508</v>
      </c>
      <c r="CR14" s="10">
        <v>-8144</v>
      </c>
      <c r="CS14" s="10"/>
      <c r="CT14" s="10">
        <f t="shared" si="13"/>
        <v>417155.88</v>
      </c>
      <c r="CU14" s="10">
        <f t="shared" si="14"/>
        <v>0</v>
      </c>
      <c r="CW14">
        <f t="shared" si="15"/>
        <v>0</v>
      </c>
      <c r="CY14" s="10">
        <f t="shared" si="16"/>
        <v>-24652</v>
      </c>
      <c r="DE14" s="10">
        <v>417155.88</v>
      </c>
      <c r="DF14" s="10">
        <v>0</v>
      </c>
      <c r="DG14" s="10">
        <v>2700</v>
      </c>
      <c r="DH14" s="10">
        <v>0</v>
      </c>
      <c r="DI14" s="10">
        <v>16350</v>
      </c>
      <c r="DJ14" s="10">
        <v>0</v>
      </c>
      <c r="DK14" s="10">
        <v>0</v>
      </c>
      <c r="DL14" s="10">
        <v>2728.24</v>
      </c>
      <c r="DM14">
        <v>60</v>
      </c>
      <c r="DN14">
        <v>2668.24</v>
      </c>
      <c r="DO14" s="10">
        <v>9890.5</v>
      </c>
      <c r="DP14" s="10">
        <v>0</v>
      </c>
      <c r="DQ14" s="10">
        <v>0</v>
      </c>
      <c r="DR14" s="10">
        <v>13298.1</v>
      </c>
      <c r="DS14" s="10">
        <v>244.5</v>
      </c>
      <c r="DT14" s="10">
        <v>0</v>
      </c>
      <c r="DU14" s="10">
        <v>0</v>
      </c>
      <c r="DV14" s="10">
        <v>0</v>
      </c>
      <c r="DW14" s="10">
        <v>0</v>
      </c>
      <c r="DX14">
        <v>0</v>
      </c>
      <c r="DY14" s="10">
        <v>0</v>
      </c>
      <c r="DZ14">
        <v>0</v>
      </c>
      <c r="EA14" s="10">
        <v>24652</v>
      </c>
      <c r="EB14">
        <v>29</v>
      </c>
      <c r="EC14" s="68" t="e">
        <f>VLOOKUP(B14,#REF!,3,FALSE)</f>
        <v>#REF!</v>
      </c>
      <c r="ED14" t="e">
        <f>VLOOKUP(B14,#REF!,4,FALSE)</f>
        <v>#REF!</v>
      </c>
      <c r="EE14" t="e">
        <f>VLOOKUP(EC14,'[3]EDUBASE data 18.4.23'!$E$2:$AF$327,28,FALSE)</f>
        <v>#REF!</v>
      </c>
      <c r="EF14" t="str">
        <f>VLOOKUP(B14,'[4]CFR Report to DCSF'!$B$8:$EM$116,142,FALSE)</f>
        <v>ad.earlsoham.p@talk21.com</v>
      </c>
      <c r="EG14" t="e">
        <f>VLOOKUP(EC14,'[3]EDUBASE data 18.4.23'!$E$2:$AF$327,24,FALSE)</f>
        <v>#REF!</v>
      </c>
      <c r="ES14" t="s">
        <v>394</v>
      </c>
      <c r="ET14" t="s">
        <v>397</v>
      </c>
      <c r="EU14" s="9" t="s">
        <v>394</v>
      </c>
      <c r="EV14" t="s">
        <v>396</v>
      </c>
      <c r="EW14" t="s">
        <v>395</v>
      </c>
      <c r="EX14" t="s">
        <v>395</v>
      </c>
      <c r="EY14">
        <f>VLOOKUP(B14,'[2]22-23 Balances'!$E$5:$J$110,2,FALSE)</f>
        <v>78245.09999999986</v>
      </c>
      <c r="EZ14">
        <v>0</v>
      </c>
      <c r="FA14">
        <f>VLOOKUP(B14,'[4]CFR Report to DCSF'!$B$8:$IA$116,234,FALSE)</f>
        <v>19160.88</v>
      </c>
      <c r="FB14" s="10">
        <f t="shared" si="17"/>
        <v>417155.88</v>
      </c>
      <c r="FC14" s="10">
        <f t="shared" si="18"/>
        <v>0</v>
      </c>
      <c r="FD14" s="10">
        <f t="shared" si="19"/>
        <v>2700</v>
      </c>
      <c r="FE14" s="10">
        <f t="shared" si="20"/>
        <v>0</v>
      </c>
      <c r="FF14" s="10">
        <f t="shared" si="21"/>
        <v>16350</v>
      </c>
      <c r="FG14" s="10">
        <f t="shared" si="22"/>
        <v>0</v>
      </c>
      <c r="FH14" s="10">
        <f t="shared" si="23"/>
        <v>0</v>
      </c>
      <c r="FI14" s="10">
        <f t="shared" si="24"/>
        <v>60</v>
      </c>
      <c r="FJ14" s="10">
        <f t="shared" si="25"/>
        <v>2668.24</v>
      </c>
      <c r="FK14" s="10">
        <f t="shared" si="26"/>
        <v>9890.5</v>
      </c>
      <c r="FL14" s="10">
        <f t="shared" si="27"/>
        <v>0</v>
      </c>
      <c r="FM14" s="10">
        <f t="shared" si="28"/>
        <v>0</v>
      </c>
      <c r="FN14" s="10">
        <f t="shared" si="29"/>
        <v>13298.1</v>
      </c>
      <c r="FO14" s="10">
        <f t="shared" si="30"/>
        <v>244.5</v>
      </c>
      <c r="FP14" s="10">
        <f t="shared" si="31"/>
        <v>0</v>
      </c>
      <c r="FQ14" s="10">
        <f t="shared" si="32"/>
        <v>0</v>
      </c>
      <c r="FR14" s="10">
        <f t="shared" si="33"/>
        <v>0</v>
      </c>
      <c r="FS14">
        <f t="shared" si="34"/>
        <v>0</v>
      </c>
      <c r="FT14">
        <f t="shared" si="35"/>
        <v>0</v>
      </c>
      <c r="FU14">
        <f t="shared" si="36"/>
        <v>0</v>
      </c>
      <c r="FV14">
        <f t="shared" si="37"/>
        <v>24652</v>
      </c>
      <c r="FW14" s="10">
        <f t="shared" si="38"/>
        <v>217039.69</v>
      </c>
      <c r="FX14" s="10">
        <f t="shared" si="39"/>
        <v>4301.09</v>
      </c>
      <c r="FY14" s="158">
        <v>82643.530000000013</v>
      </c>
      <c r="FZ14" s="10">
        <f t="shared" si="40"/>
        <v>10279.33</v>
      </c>
      <c r="GA14" s="10">
        <f t="shared" si="41"/>
        <v>24901.33</v>
      </c>
      <c r="GB14" s="10">
        <f t="shared" si="42"/>
        <v>0</v>
      </c>
      <c r="GC14" s="90">
        <v>6724.94</v>
      </c>
      <c r="GD14" s="90">
        <v>1766.71</v>
      </c>
      <c r="GE14" s="158">
        <v>2216.4</v>
      </c>
      <c r="GF14" s="10">
        <f t="shared" si="43"/>
        <v>849.7</v>
      </c>
      <c r="GG14" s="10">
        <f t="shared" si="44"/>
        <v>100</v>
      </c>
      <c r="GH14" s="10">
        <f t="shared" si="45"/>
        <v>4542.58</v>
      </c>
      <c r="GI14" s="90">
        <v>3644.08</v>
      </c>
      <c r="GJ14" s="10">
        <f t="shared" si="46"/>
        <v>847.22</v>
      </c>
      <c r="GK14" s="10">
        <f t="shared" si="47"/>
        <v>1482.58</v>
      </c>
      <c r="GL14" s="10">
        <f t="shared" si="48"/>
        <v>11455.11</v>
      </c>
      <c r="GM14" s="10">
        <f t="shared" si="49"/>
        <v>0</v>
      </c>
      <c r="GN14" s="10">
        <f t="shared" si="50"/>
        <v>4014.2</v>
      </c>
      <c r="GO14" s="80">
        <f t="shared" si="51"/>
        <v>35244.31</v>
      </c>
      <c r="GP14" s="10">
        <f t="shared" si="52"/>
        <v>8648.17</v>
      </c>
      <c r="GQ14" s="10">
        <f t="shared" si="53"/>
        <v>0</v>
      </c>
      <c r="GR14" s="10">
        <f t="shared" si="54"/>
        <v>8529.66</v>
      </c>
      <c r="GS14" s="10">
        <f t="shared" si="55"/>
        <v>1100</v>
      </c>
      <c r="GT14" s="10">
        <f t="shared" si="56"/>
        <v>0</v>
      </c>
      <c r="GU14" s="10">
        <f t="shared" si="57"/>
        <v>31151.01</v>
      </c>
      <c r="GV14" s="10">
        <f t="shared" si="58"/>
        <v>1495.65</v>
      </c>
      <c r="GW14" s="10">
        <f t="shared" si="59"/>
        <v>12960</v>
      </c>
      <c r="GX14" s="10">
        <f t="shared" si="60"/>
        <v>9805.94</v>
      </c>
      <c r="GY14">
        <v>0</v>
      </c>
      <c r="GZ14" s="10">
        <f t="shared" si="61"/>
        <v>0</v>
      </c>
      <c r="HA14" s="10">
        <f t="shared" si="62"/>
        <v>0</v>
      </c>
      <c r="HB14" s="10">
        <f t="shared" si="63"/>
        <v>0</v>
      </c>
      <c r="HC14" s="10">
        <f t="shared" si="64"/>
        <v>0</v>
      </c>
      <c r="HD14" s="10">
        <v>15722.05</v>
      </c>
      <c r="HE14" s="10">
        <f t="shared" si="65"/>
        <v>0</v>
      </c>
      <c r="HF14">
        <v>0</v>
      </c>
      <c r="HG14">
        <v>1</v>
      </c>
      <c r="HH14">
        <v>0</v>
      </c>
      <c r="HI14">
        <f t="shared" si="66"/>
        <v>0</v>
      </c>
      <c r="HJ14">
        <f t="shared" si="67"/>
        <v>4057.76</v>
      </c>
      <c r="HK14">
        <f t="shared" si="68"/>
        <v>0</v>
      </c>
      <c r="HM14" s="10">
        <f>VLOOKUP(B14,'[2]22-23 Balances'!$E$5:$J$110,6,FALSE)</f>
        <v>79521.089999999909</v>
      </c>
      <c r="HN14" s="10">
        <f>VLOOKUP(B14,'carry forward data'!A17:G198,7,FALSE)</f>
        <v>30825.17</v>
      </c>
      <c r="HW14" s="10">
        <f t="shared" si="69"/>
        <v>-1.7462298274040222E-10</v>
      </c>
      <c r="HY14" s="10">
        <f t="shared" si="70"/>
        <v>0</v>
      </c>
      <c r="IC14">
        <f t="shared" si="71"/>
        <v>78245.09999999986</v>
      </c>
      <c r="ID14" s="10">
        <f t="shared" si="72"/>
        <v>487019.22</v>
      </c>
      <c r="IE14" s="10">
        <f t="shared" si="73"/>
        <v>485743.2300000001</v>
      </c>
      <c r="IF14" s="10">
        <f t="shared" si="74"/>
        <v>79521.089999999735</v>
      </c>
    </row>
    <row r="15" spans="2:240" x14ac:dyDescent="0.25">
      <c r="B15" s="71" t="s">
        <v>255</v>
      </c>
      <c r="C15" s="72">
        <v>-111332.94</v>
      </c>
      <c r="D15" s="72">
        <v>0</v>
      </c>
      <c r="E15" s="72">
        <v>-26766.67</v>
      </c>
      <c r="F15" s="72">
        <v>0</v>
      </c>
      <c r="G15" s="72">
        <v>-91036.25</v>
      </c>
      <c r="H15" s="72">
        <v>-79349</v>
      </c>
      <c r="I15" s="72">
        <v>-17493.38</v>
      </c>
      <c r="J15" s="72">
        <v>-16872.09</v>
      </c>
      <c r="K15" s="72">
        <v>-33365.910000000003</v>
      </c>
      <c r="L15" s="72">
        <v>0</v>
      </c>
      <c r="M15" s="72">
        <v>0</v>
      </c>
      <c r="N15" s="72">
        <v>-12403.25</v>
      </c>
      <c r="O15" s="72">
        <v>-3420.35</v>
      </c>
      <c r="P15" s="72">
        <v>0</v>
      </c>
      <c r="Q15" s="72">
        <v>0</v>
      </c>
      <c r="R15" s="72">
        <v>0</v>
      </c>
      <c r="S15" s="72">
        <v>0</v>
      </c>
      <c r="T15" s="72">
        <v>833110.79</v>
      </c>
      <c r="U15" s="72">
        <v>38924.71</v>
      </c>
      <c r="V15" s="72">
        <v>0</v>
      </c>
      <c r="W15" s="72">
        <v>0</v>
      </c>
      <c r="X15" s="72">
        <v>96154.99</v>
      </c>
      <c r="Y15" s="72">
        <v>0</v>
      </c>
      <c r="Z15" s="72">
        <v>35572.86</v>
      </c>
      <c r="AA15" s="72">
        <v>5646.96</v>
      </c>
      <c r="AB15" s="72">
        <v>334453.24</v>
      </c>
      <c r="AC15" s="72">
        <v>4465.75</v>
      </c>
      <c r="AD15" s="72">
        <v>0</v>
      </c>
      <c r="AE15" s="72">
        <v>49671.4</v>
      </c>
      <c r="AF15" s="72">
        <v>5990.96</v>
      </c>
      <c r="AG15" s="72">
        <v>43897.919999999998</v>
      </c>
      <c r="AH15" s="72">
        <v>3549.51</v>
      </c>
      <c r="AI15" s="72">
        <v>25195.61</v>
      </c>
      <c r="AJ15" s="72">
        <v>0</v>
      </c>
      <c r="AK15" s="72">
        <v>16537.490000000002</v>
      </c>
      <c r="AL15" s="72">
        <v>47763.93</v>
      </c>
      <c r="AM15" s="72">
        <v>24402.080000000002</v>
      </c>
      <c r="AN15" s="72">
        <v>0</v>
      </c>
      <c r="AO15" s="72">
        <v>12586.96</v>
      </c>
      <c r="AP15" s="72">
        <v>7060</v>
      </c>
      <c r="AQ15" s="72">
        <v>603.72</v>
      </c>
      <c r="AR15" s="72">
        <v>98920.5</v>
      </c>
      <c r="AS15" s="72">
        <v>0</v>
      </c>
      <c r="AT15" s="72">
        <v>24676.87</v>
      </c>
      <c r="AU15" s="72">
        <v>27648.42</v>
      </c>
      <c r="AV15" s="72">
        <v>0</v>
      </c>
      <c r="AW15" s="72">
        <v>16435.78</v>
      </c>
      <c r="AX15" s="72">
        <v>0</v>
      </c>
      <c r="AY15" s="72">
        <v>0</v>
      </c>
      <c r="AZ15" s="72">
        <v>-5580.01</v>
      </c>
      <c r="BA15" s="72">
        <v>4441.8999999999996</v>
      </c>
      <c r="BC15" s="10">
        <f>VLOOKUP(B15,[1]Sheet1!$A$11:$G$222,5,FALSE)</f>
        <v>1360092.5000000002</v>
      </c>
      <c r="BE15">
        <v>0</v>
      </c>
      <c r="BF15">
        <v>0</v>
      </c>
      <c r="BG15">
        <v>0</v>
      </c>
      <c r="BH15">
        <v>0</v>
      </c>
      <c r="BI15">
        <f t="shared" si="0"/>
        <v>0</v>
      </c>
      <c r="BJ15">
        <v>0</v>
      </c>
      <c r="BK15">
        <v>0</v>
      </c>
      <c r="BL15">
        <f t="shared" si="1"/>
        <v>0</v>
      </c>
      <c r="BM15">
        <v>0</v>
      </c>
      <c r="BN15">
        <v>0</v>
      </c>
      <c r="BO15">
        <f t="shared" si="2"/>
        <v>0</v>
      </c>
      <c r="BP15">
        <f t="shared" si="3"/>
        <v>0</v>
      </c>
      <c r="BR15" s="10">
        <f t="shared" si="4"/>
        <v>-1138.1100000000006</v>
      </c>
      <c r="BS15">
        <f t="shared" si="5"/>
        <v>-1138.1100000000006</v>
      </c>
      <c r="BT15">
        <f t="shared" si="6"/>
        <v>0</v>
      </c>
      <c r="BU15" s="10">
        <f t="shared" si="7"/>
        <v>-13541.36</v>
      </c>
      <c r="BV15" s="10">
        <f t="shared" si="8"/>
        <v>47763.93</v>
      </c>
      <c r="BX15" s="10">
        <f t="shared" si="9"/>
        <v>1360092.5</v>
      </c>
      <c r="BY15" s="10">
        <f t="shared" si="10"/>
        <v>1360092.5</v>
      </c>
      <c r="BZ15" s="10">
        <f t="shared" si="11"/>
        <v>1360092.5000000002</v>
      </c>
      <c r="CB15" s="10">
        <f t="shared" si="12"/>
        <v>0</v>
      </c>
      <c r="CC15">
        <v>0</v>
      </c>
      <c r="CD15">
        <v>0</v>
      </c>
      <c r="CE15" s="73">
        <v>35</v>
      </c>
      <c r="CF15">
        <v>385188.90000000037</v>
      </c>
      <c r="CG15">
        <v>450197.49999999977</v>
      </c>
      <c r="CH15">
        <v>0</v>
      </c>
      <c r="CI15">
        <v>0</v>
      </c>
      <c r="CK15" s="10">
        <f>VLOOKUP(CE15,'[2]Budget Share 22-23'!$B$6:$BV$326,73,FALSE)</f>
        <v>1425101</v>
      </c>
      <c r="CL15" s="10">
        <f>VLOOKUP(CE15,'[2]Budget Share 22-23'!$B$6:$BV$326,57,FALSE)</f>
        <v>0</v>
      </c>
      <c r="CM15" s="10">
        <v>-47549.289999999994</v>
      </c>
      <c r="CN15" s="10">
        <v>-1128</v>
      </c>
      <c r="CO15">
        <v>0</v>
      </c>
      <c r="CP15" s="10">
        <v>-9600</v>
      </c>
      <c r="CQ15" s="10">
        <v>-18898</v>
      </c>
      <c r="CR15" s="10">
        <v>-50851</v>
      </c>
      <c r="CS15" s="10"/>
      <c r="CT15" s="10">
        <f t="shared" si="13"/>
        <v>1536433.94</v>
      </c>
      <c r="CU15" s="10">
        <f t="shared" si="14"/>
        <v>-9600</v>
      </c>
      <c r="CW15">
        <f t="shared" si="15"/>
        <v>0</v>
      </c>
      <c r="CY15" s="10">
        <f t="shared" si="16"/>
        <v>-69749</v>
      </c>
      <c r="DE15" s="10">
        <v>1536433.94</v>
      </c>
      <c r="DF15" s="10">
        <v>0</v>
      </c>
      <c r="DG15" s="10">
        <v>26766.67</v>
      </c>
      <c r="DH15" s="10">
        <v>0</v>
      </c>
      <c r="DI15" s="10">
        <v>91036.25</v>
      </c>
      <c r="DJ15" s="10">
        <v>9600</v>
      </c>
      <c r="DK15" s="10">
        <v>17493.38</v>
      </c>
      <c r="DL15" s="10">
        <v>16872.09</v>
      </c>
      <c r="DM15">
        <v>1465</v>
      </c>
      <c r="DN15">
        <v>15407.09</v>
      </c>
      <c r="DO15" s="10">
        <v>33365.910000000003</v>
      </c>
      <c r="DP15" s="10">
        <v>0</v>
      </c>
      <c r="DQ15" s="10">
        <v>0</v>
      </c>
      <c r="DR15" s="10">
        <v>13541.36</v>
      </c>
      <c r="DS15" s="10">
        <v>3420.35</v>
      </c>
      <c r="DT15" s="10">
        <v>0</v>
      </c>
      <c r="DU15" s="10">
        <v>0</v>
      </c>
      <c r="DV15" s="10">
        <v>0</v>
      </c>
      <c r="DW15" s="10">
        <v>0</v>
      </c>
      <c r="DX15">
        <v>0</v>
      </c>
      <c r="DY15" s="10">
        <v>0</v>
      </c>
      <c r="DZ15">
        <v>0</v>
      </c>
      <c r="EA15" s="10">
        <v>69749</v>
      </c>
      <c r="EB15">
        <v>35</v>
      </c>
      <c r="EC15" s="68" t="e">
        <f>VLOOKUP(B15,#REF!,3,FALSE)</f>
        <v>#REF!</v>
      </c>
      <c r="ED15" t="e">
        <f>VLOOKUP(B15,#REF!,4,FALSE)</f>
        <v>#REF!</v>
      </c>
      <c r="EE15" t="e">
        <f>VLOOKUP(EC15,'[3]EDUBASE data 18.4.23'!$E$2:$AF$327,28,FALSE)</f>
        <v>#REF!</v>
      </c>
      <c r="EF15" t="str">
        <f>VLOOKUP(B15,'[4]CFR Report to DCSF'!$B$8:$EM$116,142,FALSE)</f>
        <v>h.simpson@hitchams.suffolk.sch.uk</v>
      </c>
      <c r="EG15" t="e">
        <f>VLOOKUP(EC15,'[3]EDUBASE data 18.4.23'!$E$2:$AF$327,24,FALSE)</f>
        <v>#REF!</v>
      </c>
      <c r="ES15" t="s">
        <v>394</v>
      </c>
      <c r="ET15" t="s">
        <v>397</v>
      </c>
      <c r="EU15" s="9" t="s">
        <v>394</v>
      </c>
      <c r="EV15" t="s">
        <v>396</v>
      </c>
      <c r="EW15" t="s">
        <v>395</v>
      </c>
      <c r="EX15" t="s">
        <v>395</v>
      </c>
      <c r="EY15">
        <f>VLOOKUP(B15,'[2]22-23 Balances'!$E$5:$J$110,2,FALSE)</f>
        <v>385188.90000000037</v>
      </c>
      <c r="EZ15">
        <v>0</v>
      </c>
      <c r="FA15">
        <f>VLOOKUP(B15,'[4]CFR Report to DCSF'!$B$8:$IA$116,234,FALSE)</f>
        <v>49174.64</v>
      </c>
      <c r="FB15" s="10">
        <f t="shared" si="17"/>
        <v>1536433.94</v>
      </c>
      <c r="FC15" s="10">
        <f t="shared" si="18"/>
        <v>0</v>
      </c>
      <c r="FD15" s="10">
        <f t="shared" si="19"/>
        <v>26766.67</v>
      </c>
      <c r="FE15" s="10">
        <f t="shared" si="20"/>
        <v>0</v>
      </c>
      <c r="FF15" s="10">
        <f t="shared" si="21"/>
        <v>91036.25</v>
      </c>
      <c r="FG15" s="10">
        <f t="shared" si="22"/>
        <v>9600</v>
      </c>
      <c r="FH15" s="10">
        <f t="shared" si="23"/>
        <v>17493.38</v>
      </c>
      <c r="FI15" s="10">
        <f t="shared" si="24"/>
        <v>1465</v>
      </c>
      <c r="FJ15" s="10">
        <f t="shared" si="25"/>
        <v>15407.09</v>
      </c>
      <c r="FK15" s="10">
        <f t="shared" si="26"/>
        <v>33365.910000000003</v>
      </c>
      <c r="FL15" s="10">
        <f t="shared" si="27"/>
        <v>0</v>
      </c>
      <c r="FM15" s="10">
        <f t="shared" si="28"/>
        <v>0</v>
      </c>
      <c r="FN15" s="10">
        <f t="shared" si="29"/>
        <v>13541.36</v>
      </c>
      <c r="FO15" s="10">
        <f t="shared" si="30"/>
        <v>3420.35</v>
      </c>
      <c r="FP15" s="10">
        <f t="shared" si="31"/>
        <v>0</v>
      </c>
      <c r="FQ15" s="10">
        <f t="shared" si="32"/>
        <v>0</v>
      </c>
      <c r="FR15" s="10">
        <f t="shared" si="33"/>
        <v>0</v>
      </c>
      <c r="FS15">
        <f t="shared" si="34"/>
        <v>0</v>
      </c>
      <c r="FT15">
        <f t="shared" si="35"/>
        <v>0</v>
      </c>
      <c r="FU15">
        <f t="shared" si="36"/>
        <v>0</v>
      </c>
      <c r="FV15">
        <f t="shared" si="37"/>
        <v>69749</v>
      </c>
      <c r="FW15" s="10">
        <f t="shared" si="38"/>
        <v>833110.79</v>
      </c>
      <c r="FX15" s="10">
        <f t="shared" si="39"/>
        <v>38924.71</v>
      </c>
      <c r="FY15" s="158">
        <v>333588.24000000028</v>
      </c>
      <c r="FZ15" s="10">
        <f t="shared" si="40"/>
        <v>0</v>
      </c>
      <c r="GA15" s="10">
        <f t="shared" si="41"/>
        <v>96154.99</v>
      </c>
      <c r="GB15" s="10">
        <f t="shared" si="42"/>
        <v>0</v>
      </c>
      <c r="GC15" s="90">
        <v>35572.86</v>
      </c>
      <c r="GD15" s="90">
        <v>5646.96</v>
      </c>
      <c r="GE15" s="158">
        <v>865</v>
      </c>
      <c r="GF15" s="10">
        <f t="shared" si="43"/>
        <v>4465.75</v>
      </c>
      <c r="GG15" s="10">
        <f t="shared" si="44"/>
        <v>0</v>
      </c>
      <c r="GH15" s="10">
        <f t="shared" si="45"/>
        <v>49671.4</v>
      </c>
      <c r="GI15" s="90">
        <v>5990.96</v>
      </c>
      <c r="GJ15" s="10">
        <f t="shared" si="46"/>
        <v>43897.919999999998</v>
      </c>
      <c r="GK15" s="10">
        <f t="shared" si="47"/>
        <v>3549.51</v>
      </c>
      <c r="GL15" s="10">
        <f t="shared" si="48"/>
        <v>25195.61</v>
      </c>
      <c r="GM15" s="10">
        <f t="shared" si="49"/>
        <v>0</v>
      </c>
      <c r="GN15" s="10">
        <f t="shared" si="50"/>
        <v>16537.490000000002</v>
      </c>
      <c r="GO15" s="80">
        <f t="shared" si="51"/>
        <v>47763.93</v>
      </c>
      <c r="GP15" s="10">
        <f t="shared" si="52"/>
        <v>24402.080000000002</v>
      </c>
      <c r="GQ15" s="10">
        <f t="shared" si="53"/>
        <v>0</v>
      </c>
      <c r="GR15" s="10">
        <f t="shared" si="54"/>
        <v>12586.96</v>
      </c>
      <c r="GS15" s="10">
        <f t="shared" si="55"/>
        <v>7060</v>
      </c>
      <c r="GT15" s="10">
        <f t="shared" si="56"/>
        <v>603.72</v>
      </c>
      <c r="GU15" s="10">
        <f t="shared" si="57"/>
        <v>98920.5</v>
      </c>
      <c r="GV15" s="10">
        <f t="shared" si="58"/>
        <v>0</v>
      </c>
      <c r="GW15" s="10">
        <f t="shared" si="59"/>
        <v>24676.87</v>
      </c>
      <c r="GX15" s="10">
        <f t="shared" si="60"/>
        <v>27648.42</v>
      </c>
      <c r="GY15">
        <v>0</v>
      </c>
      <c r="GZ15" s="10">
        <f t="shared" si="61"/>
        <v>0</v>
      </c>
      <c r="HA15" s="10">
        <f t="shared" si="62"/>
        <v>16435.78</v>
      </c>
      <c r="HB15" s="10">
        <f t="shared" si="63"/>
        <v>0</v>
      </c>
      <c r="HC15" s="10">
        <f t="shared" si="64"/>
        <v>0</v>
      </c>
      <c r="HD15" s="10">
        <v>0</v>
      </c>
      <c r="HE15" s="10">
        <f t="shared" si="65"/>
        <v>0</v>
      </c>
      <c r="HF15">
        <v>0</v>
      </c>
      <c r="HG15">
        <v>1</v>
      </c>
      <c r="HH15">
        <v>0</v>
      </c>
      <c r="HI15">
        <f t="shared" si="66"/>
        <v>0</v>
      </c>
      <c r="HJ15">
        <f t="shared" si="67"/>
        <v>0</v>
      </c>
      <c r="HK15">
        <f t="shared" si="68"/>
        <v>0</v>
      </c>
      <c r="HM15" s="10">
        <f>VLOOKUP(B15,'[2]22-23 Balances'!$E$5:$J$110,6,FALSE)</f>
        <v>450197.40000000014</v>
      </c>
      <c r="HW15" s="10">
        <f t="shared" si="69"/>
        <v>0</v>
      </c>
      <c r="HY15" s="10">
        <f t="shared" si="70"/>
        <v>49174.64</v>
      </c>
      <c r="HZ15" t="s">
        <v>461</v>
      </c>
      <c r="IA15" t="s">
        <v>462</v>
      </c>
      <c r="IC15">
        <f t="shared" si="71"/>
        <v>385188.90000000037</v>
      </c>
      <c r="ID15" s="10">
        <f t="shared" si="72"/>
        <v>1818278.95</v>
      </c>
      <c r="IE15" s="10">
        <f t="shared" si="73"/>
        <v>1753270.4500000002</v>
      </c>
      <c r="IF15" s="10">
        <f t="shared" si="74"/>
        <v>450197.40000000037</v>
      </c>
    </row>
    <row r="16" spans="2:240" x14ac:dyDescent="0.25">
      <c r="B16" s="71" t="s">
        <v>256</v>
      </c>
      <c r="C16" s="72">
        <v>-32173.63</v>
      </c>
      <c r="D16" s="72">
        <v>0</v>
      </c>
      <c r="E16" s="72">
        <v>-36466.660000000003</v>
      </c>
      <c r="F16" s="72">
        <v>0</v>
      </c>
      <c r="G16" s="72">
        <v>-50566.25</v>
      </c>
      <c r="H16" s="72">
        <v>-49873</v>
      </c>
      <c r="I16" s="72">
        <v>-1642.05</v>
      </c>
      <c r="J16" s="72">
        <v>-15941.41</v>
      </c>
      <c r="K16" s="72">
        <v>-14923.83</v>
      </c>
      <c r="L16" s="72">
        <v>-4437.5</v>
      </c>
      <c r="M16" s="72">
        <v>0</v>
      </c>
      <c r="N16" s="72">
        <v>-1457</v>
      </c>
      <c r="O16" s="72">
        <v>-280</v>
      </c>
      <c r="P16" s="72">
        <v>0</v>
      </c>
      <c r="Q16" s="72">
        <v>0</v>
      </c>
      <c r="R16" s="72">
        <v>0</v>
      </c>
      <c r="S16" s="72">
        <v>0</v>
      </c>
      <c r="T16" s="72">
        <v>444842.33</v>
      </c>
      <c r="U16" s="72">
        <v>9777.35</v>
      </c>
      <c r="V16" s="72">
        <v>0</v>
      </c>
      <c r="W16" s="72">
        <v>0</v>
      </c>
      <c r="X16" s="72">
        <v>65570.2</v>
      </c>
      <c r="Y16" s="72">
        <v>0</v>
      </c>
      <c r="Z16" s="72">
        <v>23255.07</v>
      </c>
      <c r="AA16" s="72">
        <v>5340.89</v>
      </c>
      <c r="AB16" s="72">
        <v>209152.12</v>
      </c>
      <c r="AC16" s="72">
        <v>14549.17</v>
      </c>
      <c r="AD16" s="72">
        <v>0</v>
      </c>
      <c r="AE16" s="72">
        <v>7892.65</v>
      </c>
      <c r="AF16" s="72">
        <v>4665.2</v>
      </c>
      <c r="AG16" s="72">
        <v>24750.38</v>
      </c>
      <c r="AH16" s="72">
        <v>2697</v>
      </c>
      <c r="AI16" s="72">
        <v>22636.98</v>
      </c>
      <c r="AJ16" s="72">
        <v>0</v>
      </c>
      <c r="AK16" s="72">
        <v>4915.7700000000004</v>
      </c>
      <c r="AL16" s="72">
        <v>31253.02</v>
      </c>
      <c r="AM16" s="72">
        <v>13082.03</v>
      </c>
      <c r="AN16" s="72">
        <v>0</v>
      </c>
      <c r="AO16" s="72">
        <v>8595.09</v>
      </c>
      <c r="AP16" s="72">
        <v>3280</v>
      </c>
      <c r="AQ16" s="72">
        <v>276.18</v>
      </c>
      <c r="AR16" s="72">
        <v>56357.51</v>
      </c>
      <c r="AS16" s="72">
        <v>25830.65</v>
      </c>
      <c r="AT16" s="72">
        <v>6216.46</v>
      </c>
      <c r="AU16" s="72">
        <v>22886.23</v>
      </c>
      <c r="AV16" s="72">
        <v>0</v>
      </c>
      <c r="AW16" s="72">
        <v>0</v>
      </c>
      <c r="AX16" s="72">
        <v>0</v>
      </c>
      <c r="AY16" s="72">
        <v>0</v>
      </c>
      <c r="AZ16" s="72">
        <v>0</v>
      </c>
      <c r="BA16" s="72">
        <v>0</v>
      </c>
      <c r="BC16" s="10">
        <f>VLOOKUP(B16,[1]Sheet1!$A$11:$G$222,5,FALSE)</f>
        <v>788582.08000000019</v>
      </c>
      <c r="BE16">
        <v>-19134.84</v>
      </c>
      <c r="BF16">
        <v>0</v>
      </c>
      <c r="BG16">
        <v>0</v>
      </c>
      <c r="BH16">
        <v>0</v>
      </c>
      <c r="BI16">
        <f t="shared" si="0"/>
        <v>0</v>
      </c>
      <c r="BJ16">
        <v>2750.97</v>
      </c>
      <c r="BK16">
        <v>0</v>
      </c>
      <c r="BL16">
        <f t="shared" si="1"/>
        <v>2750.97</v>
      </c>
      <c r="BM16">
        <v>4905</v>
      </c>
      <c r="BN16">
        <v>0</v>
      </c>
      <c r="BO16">
        <f t="shared" si="2"/>
        <v>4905</v>
      </c>
      <c r="BP16">
        <f t="shared" si="3"/>
        <v>-11478.87</v>
      </c>
      <c r="BR16" s="10">
        <f t="shared" si="4"/>
        <v>0</v>
      </c>
      <c r="BS16">
        <f t="shared" si="5"/>
        <v>0</v>
      </c>
      <c r="BT16">
        <f t="shared" si="6"/>
        <v>0</v>
      </c>
      <c r="BU16" s="10">
        <f t="shared" si="7"/>
        <v>-1457</v>
      </c>
      <c r="BV16" s="10">
        <f t="shared" si="8"/>
        <v>31253.02</v>
      </c>
      <c r="BX16" s="10">
        <f t="shared" si="9"/>
        <v>800060.95000000019</v>
      </c>
      <c r="BY16" s="10">
        <f t="shared" si="10"/>
        <v>788582.08000000019</v>
      </c>
      <c r="BZ16" s="10">
        <f t="shared" si="11"/>
        <v>788582.08000000019</v>
      </c>
      <c r="CB16" s="10">
        <f t="shared" si="12"/>
        <v>0</v>
      </c>
      <c r="CC16">
        <v>0</v>
      </c>
      <c r="CD16">
        <v>0</v>
      </c>
      <c r="CE16" s="73">
        <v>50</v>
      </c>
      <c r="CF16">
        <v>171884.57999999984</v>
      </c>
      <c r="CG16">
        <v>120140.04999999981</v>
      </c>
      <c r="CH16">
        <v>9546.5499999999975</v>
      </c>
      <c r="CI16">
        <v>21025.42</v>
      </c>
      <c r="CK16" s="10">
        <f>VLOOKUP(CE16,'[2]Budget Share 22-23'!$B$6:$BV$326,73,FALSE)</f>
        <v>748316</v>
      </c>
      <c r="CL16" s="10">
        <f>VLOOKUP(CE16,'[2]Budget Share 22-23'!$B$6:$BV$326,57,FALSE)</f>
        <v>0</v>
      </c>
      <c r="CM16" s="10">
        <v>0</v>
      </c>
      <c r="CN16" s="10">
        <v>0</v>
      </c>
      <c r="CO16">
        <v>0</v>
      </c>
      <c r="CP16" s="10">
        <v>-3600</v>
      </c>
      <c r="CQ16" s="10">
        <v>-17396</v>
      </c>
      <c r="CR16" s="10">
        <v>-25605</v>
      </c>
      <c r="CS16" s="10"/>
      <c r="CT16" s="10">
        <f t="shared" si="13"/>
        <v>780489.63</v>
      </c>
      <c r="CU16" s="10">
        <f t="shared" si="14"/>
        <v>-6872</v>
      </c>
      <c r="CW16">
        <f t="shared" si="15"/>
        <v>0</v>
      </c>
      <c r="CY16" s="10">
        <f t="shared" si="16"/>
        <v>-43001</v>
      </c>
      <c r="DE16" s="10">
        <v>780489.63</v>
      </c>
      <c r="DF16" s="10">
        <v>0</v>
      </c>
      <c r="DG16" s="10">
        <v>36466.660000000003</v>
      </c>
      <c r="DH16" s="10">
        <v>0</v>
      </c>
      <c r="DI16" s="10">
        <v>50566.25</v>
      </c>
      <c r="DJ16" s="10">
        <v>6872</v>
      </c>
      <c r="DK16" s="10">
        <v>1642.05</v>
      </c>
      <c r="DL16" s="10">
        <v>15941.41</v>
      </c>
      <c r="DM16">
        <v>0</v>
      </c>
      <c r="DN16">
        <v>15941.41</v>
      </c>
      <c r="DO16" s="10">
        <v>14923.83</v>
      </c>
      <c r="DP16" s="10">
        <v>4437.5</v>
      </c>
      <c r="DQ16" s="10">
        <v>0</v>
      </c>
      <c r="DR16" s="10">
        <v>1457</v>
      </c>
      <c r="DS16" s="10">
        <v>280</v>
      </c>
      <c r="DT16" s="10">
        <v>0</v>
      </c>
      <c r="DU16" s="10">
        <v>0</v>
      </c>
      <c r="DV16" s="10">
        <v>0</v>
      </c>
      <c r="DW16" s="10">
        <v>0</v>
      </c>
      <c r="DX16">
        <v>0</v>
      </c>
      <c r="DY16" s="10">
        <v>0</v>
      </c>
      <c r="DZ16">
        <v>0</v>
      </c>
      <c r="EA16" s="10">
        <v>43001</v>
      </c>
      <c r="EB16">
        <v>50</v>
      </c>
      <c r="EC16" s="68" t="e">
        <f>VLOOKUP(B16,#REF!,3,FALSE)</f>
        <v>#REF!</v>
      </c>
      <c r="ED16" t="e">
        <f>VLOOKUP(B16,#REF!,4,FALSE)</f>
        <v>#REF!</v>
      </c>
      <c r="EE16" t="e">
        <f>VLOOKUP(EC16,'[3]EDUBASE data 18.4.23'!$E$2:$AF$327,28,FALSE)</f>
        <v>#REF!</v>
      </c>
      <c r="EF16" t="str">
        <f>VLOOKUP(B16,'[4]CFR Report to DCSF'!$B$8:$EM$116,142,FALSE)</f>
        <v xml:space="preserve">admin@kelsale.suffolk.sch.uk </v>
      </c>
      <c r="EG16" t="e">
        <f>VLOOKUP(EC16,'[3]EDUBASE data 18.4.23'!$E$2:$AF$327,24,FALSE)</f>
        <v>#REF!</v>
      </c>
      <c r="ES16" t="s">
        <v>394</v>
      </c>
      <c r="ET16" t="s">
        <v>397</v>
      </c>
      <c r="EU16" s="9" t="s">
        <v>394</v>
      </c>
      <c r="EV16" t="s">
        <v>396</v>
      </c>
      <c r="EW16" t="s">
        <v>395</v>
      </c>
      <c r="EX16" t="s">
        <v>395</v>
      </c>
      <c r="EY16">
        <f>VLOOKUP(B16,'[2]22-23 Balances'!$E$5:$J$110,2,FALSE)</f>
        <v>171884.57999999984</v>
      </c>
      <c r="EZ16">
        <v>0</v>
      </c>
      <c r="FA16">
        <f>VLOOKUP(B16,'[4]CFR Report to DCSF'!$B$8:$IA$116,234,FALSE)</f>
        <v>9546.5499999999975</v>
      </c>
      <c r="FB16" s="10">
        <f t="shared" si="17"/>
        <v>780489.63</v>
      </c>
      <c r="FC16" s="10">
        <f t="shared" si="18"/>
        <v>0</v>
      </c>
      <c r="FD16" s="10">
        <f t="shared" si="19"/>
        <v>36466.660000000003</v>
      </c>
      <c r="FE16" s="10">
        <f t="shared" si="20"/>
        <v>0</v>
      </c>
      <c r="FF16" s="10">
        <f t="shared" si="21"/>
        <v>50566.25</v>
      </c>
      <c r="FG16" s="10">
        <f t="shared" si="22"/>
        <v>6872</v>
      </c>
      <c r="FH16" s="10">
        <f t="shared" si="23"/>
        <v>1642.05</v>
      </c>
      <c r="FI16" s="10">
        <f t="shared" si="24"/>
        <v>0</v>
      </c>
      <c r="FJ16" s="10">
        <f t="shared" si="25"/>
        <v>15941.41</v>
      </c>
      <c r="FK16" s="10">
        <f t="shared" si="26"/>
        <v>14923.83</v>
      </c>
      <c r="FL16" s="10">
        <f t="shared" si="27"/>
        <v>4437.5</v>
      </c>
      <c r="FM16" s="10">
        <f t="shared" si="28"/>
        <v>0</v>
      </c>
      <c r="FN16" s="10">
        <f t="shared" si="29"/>
        <v>1457</v>
      </c>
      <c r="FO16" s="10">
        <f t="shared" si="30"/>
        <v>280</v>
      </c>
      <c r="FP16" s="10">
        <f t="shared" si="31"/>
        <v>0</v>
      </c>
      <c r="FQ16" s="10">
        <f t="shared" si="32"/>
        <v>0</v>
      </c>
      <c r="FR16" s="10">
        <f t="shared" si="33"/>
        <v>0</v>
      </c>
      <c r="FS16">
        <f t="shared" si="34"/>
        <v>0</v>
      </c>
      <c r="FT16">
        <f t="shared" si="35"/>
        <v>0</v>
      </c>
      <c r="FU16">
        <f t="shared" si="36"/>
        <v>0</v>
      </c>
      <c r="FV16">
        <f t="shared" si="37"/>
        <v>43001</v>
      </c>
      <c r="FW16" s="10">
        <f t="shared" si="38"/>
        <v>444842.33</v>
      </c>
      <c r="FX16" s="10">
        <f t="shared" si="39"/>
        <v>9777.35</v>
      </c>
      <c r="FY16" s="158">
        <v>204647.12</v>
      </c>
      <c r="FZ16" s="10">
        <f t="shared" si="40"/>
        <v>0</v>
      </c>
      <c r="GA16" s="10">
        <f t="shared" si="41"/>
        <v>65570.2</v>
      </c>
      <c r="GB16" s="10">
        <f t="shared" si="42"/>
        <v>0</v>
      </c>
      <c r="GC16" s="90">
        <v>23255.07</v>
      </c>
      <c r="GD16" s="90">
        <v>5340.89</v>
      </c>
      <c r="GE16" s="158">
        <v>4505</v>
      </c>
      <c r="GF16" s="10">
        <f t="shared" si="43"/>
        <v>14549.17</v>
      </c>
      <c r="GG16" s="10">
        <f t="shared" si="44"/>
        <v>0</v>
      </c>
      <c r="GH16" s="10">
        <f t="shared" si="45"/>
        <v>7892.65</v>
      </c>
      <c r="GI16" s="90">
        <v>4665.2</v>
      </c>
      <c r="GJ16" s="10">
        <f t="shared" si="46"/>
        <v>24750.38</v>
      </c>
      <c r="GK16" s="10">
        <f t="shared" si="47"/>
        <v>2697</v>
      </c>
      <c r="GL16" s="10">
        <f t="shared" si="48"/>
        <v>22636.98</v>
      </c>
      <c r="GM16" s="10">
        <f t="shared" si="49"/>
        <v>0</v>
      </c>
      <c r="GN16" s="10">
        <f t="shared" si="50"/>
        <v>4915.7700000000004</v>
      </c>
      <c r="GO16" s="80">
        <f t="shared" si="51"/>
        <v>31253.02</v>
      </c>
      <c r="GP16" s="10">
        <f t="shared" si="52"/>
        <v>13082.03</v>
      </c>
      <c r="GQ16" s="10">
        <f t="shared" si="53"/>
        <v>0</v>
      </c>
      <c r="GR16" s="10">
        <f t="shared" si="54"/>
        <v>8595.09</v>
      </c>
      <c r="GS16" s="10">
        <f t="shared" si="55"/>
        <v>3280</v>
      </c>
      <c r="GT16" s="10">
        <f t="shared" si="56"/>
        <v>276.18</v>
      </c>
      <c r="GU16" s="10">
        <f t="shared" si="57"/>
        <v>56357.51</v>
      </c>
      <c r="GV16" s="10">
        <f t="shared" si="58"/>
        <v>25830.65</v>
      </c>
      <c r="GW16" s="10">
        <f t="shared" si="59"/>
        <v>6216.46</v>
      </c>
      <c r="GX16" s="10">
        <f t="shared" si="60"/>
        <v>22886.23</v>
      </c>
      <c r="GY16">
        <v>0</v>
      </c>
      <c r="GZ16" s="10">
        <f t="shared" si="61"/>
        <v>0</v>
      </c>
      <c r="HA16" s="10">
        <f t="shared" si="62"/>
        <v>0</v>
      </c>
      <c r="HB16" s="10">
        <f t="shared" si="63"/>
        <v>0</v>
      </c>
      <c r="HC16" s="10">
        <f t="shared" si="64"/>
        <v>0</v>
      </c>
      <c r="HD16" s="10">
        <v>19134.84</v>
      </c>
      <c r="HE16" s="10">
        <f t="shared" si="65"/>
        <v>0</v>
      </c>
      <c r="HF16">
        <v>0</v>
      </c>
      <c r="HG16">
        <v>1</v>
      </c>
      <c r="HH16">
        <v>0</v>
      </c>
      <c r="HI16">
        <f t="shared" si="66"/>
        <v>0</v>
      </c>
      <c r="HJ16">
        <f t="shared" si="67"/>
        <v>2750.97</v>
      </c>
      <c r="HK16">
        <f t="shared" si="68"/>
        <v>4905</v>
      </c>
      <c r="HM16" s="10">
        <f>VLOOKUP(B16,'[2]22-23 Balances'!$E$5:$J$110,6,FALSE)</f>
        <v>120139.62999999966</v>
      </c>
      <c r="HN16" s="10">
        <f>VLOOKUP(B16,'carry forward data'!A19:G200,7,FALSE)</f>
        <v>21025.42</v>
      </c>
      <c r="HW16" s="10">
        <f t="shared" si="69"/>
        <v>2.3283064365386963E-10</v>
      </c>
      <c r="HY16" s="10">
        <f t="shared" si="70"/>
        <v>0</v>
      </c>
      <c r="IC16">
        <f t="shared" si="71"/>
        <v>171884.57999999984</v>
      </c>
      <c r="ID16" s="10">
        <f t="shared" si="72"/>
        <v>956077.33000000007</v>
      </c>
      <c r="IE16" s="10">
        <f t="shared" si="73"/>
        <v>1007822.28</v>
      </c>
      <c r="IF16" s="10">
        <f t="shared" si="74"/>
        <v>120139.62999999989</v>
      </c>
    </row>
    <row r="17" spans="1:240" x14ac:dyDescent="0.25">
      <c r="B17" s="71" t="s">
        <v>257</v>
      </c>
      <c r="C17" s="72">
        <v>-215025.09</v>
      </c>
      <c r="D17" s="72">
        <v>0</v>
      </c>
      <c r="E17" s="72">
        <v>-24866.66</v>
      </c>
      <c r="F17" s="72">
        <v>0</v>
      </c>
      <c r="G17" s="72">
        <v>-148288.25</v>
      </c>
      <c r="H17" s="72">
        <v>-61791</v>
      </c>
      <c r="I17" s="72">
        <v>0</v>
      </c>
      <c r="J17" s="72">
        <v>-69162.850000000006</v>
      </c>
      <c r="K17" s="72">
        <v>-14808.7</v>
      </c>
      <c r="L17" s="72">
        <v>0</v>
      </c>
      <c r="M17" s="72">
        <v>-657</v>
      </c>
      <c r="N17" s="72">
        <v>-21916.55</v>
      </c>
      <c r="O17" s="72">
        <v>-1285.6099999999999</v>
      </c>
      <c r="P17" s="72">
        <v>0</v>
      </c>
      <c r="Q17" s="72">
        <v>0</v>
      </c>
      <c r="R17" s="72">
        <v>0</v>
      </c>
      <c r="S17" s="72">
        <v>0</v>
      </c>
      <c r="T17" s="72">
        <v>899708.81</v>
      </c>
      <c r="U17" s="72">
        <v>0</v>
      </c>
      <c r="V17" s="72">
        <v>0</v>
      </c>
      <c r="W17" s="72">
        <v>13738.15</v>
      </c>
      <c r="X17" s="72">
        <v>70298.850000000006</v>
      </c>
      <c r="Y17" s="72">
        <v>0</v>
      </c>
      <c r="Z17" s="72">
        <v>24146.93</v>
      </c>
      <c r="AA17" s="72">
        <v>29809.59</v>
      </c>
      <c r="AB17" s="72">
        <v>402346.79</v>
      </c>
      <c r="AC17" s="72">
        <v>2012.5</v>
      </c>
      <c r="AD17" s="72">
        <v>8270.49</v>
      </c>
      <c r="AE17" s="72">
        <v>47871.29</v>
      </c>
      <c r="AF17" s="72">
        <v>16614.41</v>
      </c>
      <c r="AG17" s="72">
        <v>29557.19</v>
      </c>
      <c r="AH17" s="72">
        <v>3991.62</v>
      </c>
      <c r="AI17" s="72">
        <v>24033.78</v>
      </c>
      <c r="AJ17" s="72">
        <v>0</v>
      </c>
      <c r="AK17" s="72">
        <v>5779.47</v>
      </c>
      <c r="AL17" s="72">
        <v>57777.440000000002</v>
      </c>
      <c r="AM17" s="72">
        <v>12080.97</v>
      </c>
      <c r="AN17" s="72">
        <v>0</v>
      </c>
      <c r="AO17" s="72">
        <v>5027.0600000000004</v>
      </c>
      <c r="AP17" s="72">
        <v>7000</v>
      </c>
      <c r="AQ17" s="72">
        <v>0</v>
      </c>
      <c r="AR17" s="72">
        <v>73435.12</v>
      </c>
      <c r="AS17" s="72">
        <v>0</v>
      </c>
      <c r="AT17" s="72">
        <v>4086.8</v>
      </c>
      <c r="AU17" s="72">
        <v>13941.26</v>
      </c>
      <c r="AV17" s="72">
        <v>0</v>
      </c>
      <c r="AW17" s="72">
        <v>49.99</v>
      </c>
      <c r="AX17" s="72">
        <v>0</v>
      </c>
      <c r="AY17" s="72">
        <v>0</v>
      </c>
      <c r="AZ17" s="72">
        <v>0</v>
      </c>
      <c r="BA17" s="72">
        <v>834.46</v>
      </c>
      <c r="BC17" s="10">
        <f>VLOOKUP(B17,[1]Sheet1!$A$11:$G$222,5,FALSE)</f>
        <v>1170169.2000000007</v>
      </c>
      <c r="BE17">
        <v>-24442.059999999998</v>
      </c>
      <c r="BF17">
        <v>0</v>
      </c>
      <c r="BG17">
        <v>0</v>
      </c>
      <c r="BH17">
        <v>0</v>
      </c>
      <c r="BI17">
        <f t="shared" si="0"/>
        <v>0</v>
      </c>
      <c r="BJ17">
        <v>0</v>
      </c>
      <c r="BK17">
        <v>0</v>
      </c>
      <c r="BL17">
        <f t="shared" si="1"/>
        <v>0</v>
      </c>
      <c r="BM17">
        <v>0</v>
      </c>
      <c r="BN17">
        <v>0</v>
      </c>
      <c r="BO17">
        <f t="shared" si="2"/>
        <v>0</v>
      </c>
      <c r="BP17">
        <f t="shared" si="3"/>
        <v>-24442.059999999998</v>
      </c>
      <c r="BR17" s="10">
        <f t="shared" si="4"/>
        <v>834.46</v>
      </c>
      <c r="BS17">
        <f t="shared" si="5"/>
        <v>0</v>
      </c>
      <c r="BT17">
        <f t="shared" si="6"/>
        <v>834.46</v>
      </c>
      <c r="BU17" s="10">
        <f t="shared" si="7"/>
        <v>-21916.55</v>
      </c>
      <c r="BV17" s="10">
        <f t="shared" si="8"/>
        <v>58611.9</v>
      </c>
      <c r="BX17" s="10">
        <f t="shared" si="9"/>
        <v>1194611.26</v>
      </c>
      <c r="BY17" s="10">
        <f t="shared" si="10"/>
        <v>1170169.2</v>
      </c>
      <c r="BZ17" s="10">
        <f t="shared" si="11"/>
        <v>1170169.2000000007</v>
      </c>
      <c r="CB17" s="10">
        <f t="shared" si="12"/>
        <v>0</v>
      </c>
      <c r="CC17">
        <v>0</v>
      </c>
      <c r="CD17">
        <v>0</v>
      </c>
      <c r="CE17" s="73">
        <v>75</v>
      </c>
      <c r="CF17">
        <v>568082.95000000065</v>
      </c>
      <c r="CG17">
        <v>784812.73999999929</v>
      </c>
      <c r="CH17">
        <v>12794.810000000001</v>
      </c>
      <c r="CI17">
        <v>37236.870000000003</v>
      </c>
      <c r="CK17" s="10">
        <f>VLOOKUP(CE17,'[2]Budget Share 22-23'!$B$6:$BV$326,73,FALSE)</f>
        <v>1411341</v>
      </c>
      <c r="CL17" s="10">
        <f>VLOOKUP(CE17,'[2]Budget Share 22-23'!$B$6:$BV$326,57,FALSE)</f>
        <v>0</v>
      </c>
      <c r="CM17" s="10">
        <v>-124842.66</v>
      </c>
      <c r="CN17" s="10">
        <v>-2445</v>
      </c>
      <c r="CO17">
        <v>0</v>
      </c>
      <c r="CP17" s="10">
        <v>-3600</v>
      </c>
      <c r="CQ17" s="10">
        <v>-7746</v>
      </c>
      <c r="CR17" s="10">
        <v>-39496</v>
      </c>
      <c r="CS17" s="10"/>
      <c r="CT17" s="10">
        <f t="shared" si="13"/>
        <v>1626366.09</v>
      </c>
      <c r="CU17" s="10">
        <f t="shared" si="14"/>
        <v>-14549</v>
      </c>
      <c r="CW17">
        <f t="shared" si="15"/>
        <v>0</v>
      </c>
      <c r="CY17" s="10">
        <f t="shared" si="16"/>
        <v>-47242</v>
      </c>
      <c r="DE17" s="10">
        <v>1626366.09</v>
      </c>
      <c r="DF17" s="10">
        <v>0</v>
      </c>
      <c r="DG17" s="10">
        <v>24866.66</v>
      </c>
      <c r="DH17" s="10">
        <v>0</v>
      </c>
      <c r="DI17" s="10">
        <v>148288.25</v>
      </c>
      <c r="DJ17" s="10">
        <v>14549</v>
      </c>
      <c r="DK17" s="10">
        <v>0</v>
      </c>
      <c r="DL17" s="10">
        <v>69162.850000000006</v>
      </c>
      <c r="DM17">
        <v>360</v>
      </c>
      <c r="DN17">
        <v>68802.850000000006</v>
      </c>
      <c r="DO17" s="10">
        <v>14808.7</v>
      </c>
      <c r="DP17" s="10">
        <v>0</v>
      </c>
      <c r="DQ17" s="10">
        <v>657</v>
      </c>
      <c r="DR17" s="10">
        <v>21916.55</v>
      </c>
      <c r="DS17" s="10">
        <v>1285.6099999999999</v>
      </c>
      <c r="DT17" s="10">
        <v>0</v>
      </c>
      <c r="DU17" s="10">
        <v>0</v>
      </c>
      <c r="DV17" s="10">
        <v>0</v>
      </c>
      <c r="DW17" s="10">
        <v>0</v>
      </c>
      <c r="DX17">
        <v>0</v>
      </c>
      <c r="DY17" s="10">
        <v>0</v>
      </c>
      <c r="DZ17">
        <v>0</v>
      </c>
      <c r="EA17" s="10">
        <v>47242</v>
      </c>
      <c r="EB17">
        <v>75</v>
      </c>
      <c r="EC17" s="68" t="e">
        <f>VLOOKUP(B17,#REF!,3,FALSE)</f>
        <v>#REF!</v>
      </c>
      <c r="ED17" t="e">
        <f>VLOOKUP(B17,#REF!,4,FALSE)</f>
        <v>#REF!</v>
      </c>
      <c r="EE17" t="e">
        <f>VLOOKUP(EC17,'[3]EDUBASE data 18.4.23'!$E$2:$AF$327,28,FALSE)</f>
        <v>#REF!</v>
      </c>
      <c r="EF17" t="str">
        <f>VLOOKUP(B17,'[4]CFR Report to DCSF'!$B$8:$EM$116,142,FALSE)</f>
        <v>ad.oultonbroad.p@talk21.com</v>
      </c>
      <c r="EG17" t="e">
        <f>VLOOKUP(EC17,'[3]EDUBASE data 18.4.23'!$E$2:$AF$327,24,FALSE)</f>
        <v>#REF!</v>
      </c>
      <c r="ES17" t="s">
        <v>394</v>
      </c>
      <c r="ET17" t="s">
        <v>397</v>
      </c>
      <c r="EU17" s="9" t="s">
        <v>394</v>
      </c>
      <c r="EV17" t="s">
        <v>396</v>
      </c>
      <c r="EW17" t="s">
        <v>395</v>
      </c>
      <c r="EX17" t="s">
        <v>395</v>
      </c>
      <c r="EY17">
        <f>VLOOKUP(B17,'[2]22-23 Balances'!$E$5:$J$110,2,FALSE)</f>
        <v>568082.65000000061</v>
      </c>
      <c r="EZ17">
        <v>0</v>
      </c>
      <c r="FA17">
        <f>VLOOKUP(B17,'[4]CFR Report to DCSF'!$B$8:$IA$116,234,FALSE)</f>
        <v>12794.810000000001</v>
      </c>
      <c r="FB17" s="10">
        <f t="shared" si="17"/>
        <v>1626366.09</v>
      </c>
      <c r="FC17" s="10">
        <f t="shared" si="18"/>
        <v>0</v>
      </c>
      <c r="FD17" s="10">
        <f t="shared" si="19"/>
        <v>24866.66</v>
      </c>
      <c r="FE17" s="10">
        <f t="shared" si="20"/>
        <v>0</v>
      </c>
      <c r="FF17" s="10">
        <f t="shared" si="21"/>
        <v>148288.25</v>
      </c>
      <c r="FG17" s="10">
        <f t="shared" si="22"/>
        <v>14549</v>
      </c>
      <c r="FH17" s="10">
        <f t="shared" si="23"/>
        <v>0</v>
      </c>
      <c r="FI17" s="10">
        <f t="shared" si="24"/>
        <v>360</v>
      </c>
      <c r="FJ17" s="10">
        <f t="shared" si="25"/>
        <v>68802.850000000006</v>
      </c>
      <c r="FK17" s="10">
        <f t="shared" si="26"/>
        <v>14808.7</v>
      </c>
      <c r="FL17" s="10">
        <f t="shared" si="27"/>
        <v>0</v>
      </c>
      <c r="FM17" s="10">
        <f t="shared" si="28"/>
        <v>657</v>
      </c>
      <c r="FN17" s="10">
        <f t="shared" si="29"/>
        <v>21916.55</v>
      </c>
      <c r="FO17" s="10">
        <f t="shared" si="30"/>
        <v>1285.6099999999999</v>
      </c>
      <c r="FP17" s="10">
        <f t="shared" si="31"/>
        <v>0</v>
      </c>
      <c r="FQ17" s="10">
        <f t="shared" si="32"/>
        <v>0</v>
      </c>
      <c r="FR17" s="10">
        <f t="shared" si="33"/>
        <v>0</v>
      </c>
      <c r="FS17">
        <f t="shared" si="34"/>
        <v>0</v>
      </c>
      <c r="FT17">
        <f t="shared" si="35"/>
        <v>0</v>
      </c>
      <c r="FU17">
        <f t="shared" si="36"/>
        <v>0</v>
      </c>
      <c r="FV17">
        <f t="shared" si="37"/>
        <v>47242</v>
      </c>
      <c r="FW17" s="10">
        <f t="shared" si="38"/>
        <v>899708.81</v>
      </c>
      <c r="FX17" s="10">
        <f t="shared" si="39"/>
        <v>0</v>
      </c>
      <c r="FY17" s="158">
        <v>400689.38</v>
      </c>
      <c r="FZ17" s="10">
        <f t="shared" si="40"/>
        <v>13738.15</v>
      </c>
      <c r="GA17" s="10">
        <f t="shared" si="41"/>
        <v>70298.850000000006</v>
      </c>
      <c r="GB17" s="10">
        <f t="shared" si="42"/>
        <v>0</v>
      </c>
      <c r="GC17" s="90">
        <v>46471.770000000004</v>
      </c>
      <c r="GD17" s="90">
        <v>7484.7499999999927</v>
      </c>
      <c r="GE17" s="158">
        <v>1657.4099999999999</v>
      </c>
      <c r="GF17" s="10">
        <f t="shared" si="43"/>
        <v>2012.5</v>
      </c>
      <c r="GG17" s="10">
        <f t="shared" si="44"/>
        <v>8270.49</v>
      </c>
      <c r="GH17" s="10">
        <f t="shared" si="45"/>
        <v>47871.29</v>
      </c>
      <c r="GI17" s="90">
        <v>16614.41</v>
      </c>
      <c r="GJ17" s="10">
        <f t="shared" si="46"/>
        <v>29557.19</v>
      </c>
      <c r="GK17" s="10">
        <f t="shared" si="47"/>
        <v>3991.62</v>
      </c>
      <c r="GL17" s="10">
        <f t="shared" si="48"/>
        <v>24033.78</v>
      </c>
      <c r="GM17" s="10">
        <f t="shared" si="49"/>
        <v>0</v>
      </c>
      <c r="GN17" s="10">
        <f t="shared" si="50"/>
        <v>5779.47</v>
      </c>
      <c r="GO17" s="80">
        <f t="shared" si="51"/>
        <v>58611.9</v>
      </c>
      <c r="GP17" s="10">
        <f t="shared" si="52"/>
        <v>12080.97</v>
      </c>
      <c r="GQ17" s="10">
        <f t="shared" si="53"/>
        <v>0</v>
      </c>
      <c r="GR17" s="10">
        <f t="shared" si="54"/>
        <v>5027.0600000000004</v>
      </c>
      <c r="GS17" s="10">
        <f t="shared" si="55"/>
        <v>7000</v>
      </c>
      <c r="GT17" s="10">
        <f t="shared" si="56"/>
        <v>0</v>
      </c>
      <c r="GU17" s="10">
        <f t="shared" si="57"/>
        <v>73435.12</v>
      </c>
      <c r="GV17" s="10">
        <f t="shared" si="58"/>
        <v>0</v>
      </c>
      <c r="GW17" s="10">
        <f t="shared" si="59"/>
        <v>4086.8</v>
      </c>
      <c r="GX17" s="10">
        <f t="shared" si="60"/>
        <v>13941.26</v>
      </c>
      <c r="GY17">
        <v>0</v>
      </c>
      <c r="GZ17" s="10">
        <f t="shared" si="61"/>
        <v>0</v>
      </c>
      <c r="HA17" s="10">
        <f t="shared" si="62"/>
        <v>49.99</v>
      </c>
      <c r="HB17" s="10">
        <f t="shared" si="63"/>
        <v>0</v>
      </c>
      <c r="HC17" s="10">
        <f t="shared" si="64"/>
        <v>0</v>
      </c>
      <c r="HD17" s="10">
        <v>24442.06</v>
      </c>
      <c r="HE17" s="10">
        <f t="shared" si="65"/>
        <v>0</v>
      </c>
      <c r="HF17">
        <v>0</v>
      </c>
      <c r="HG17">
        <v>1</v>
      </c>
      <c r="HH17">
        <v>0</v>
      </c>
      <c r="HI17">
        <f t="shared" si="66"/>
        <v>0</v>
      </c>
      <c r="HJ17">
        <f t="shared" si="67"/>
        <v>0</v>
      </c>
      <c r="HK17">
        <f t="shared" si="68"/>
        <v>0</v>
      </c>
      <c r="HM17" s="10">
        <f>VLOOKUP(B17,'[2]22-23 Balances'!$E$5:$J$110,6,FALSE)</f>
        <v>784812.3899999999</v>
      </c>
      <c r="HN17" s="10">
        <f>VLOOKUP(B17,'carry forward data'!A20:G201,7,FALSE)</f>
        <v>37236.870000000003</v>
      </c>
      <c r="HW17" s="10">
        <f t="shared" si="69"/>
        <v>9.3132257461547852E-10</v>
      </c>
      <c r="HY17" s="10">
        <f t="shared" si="70"/>
        <v>0</v>
      </c>
      <c r="IC17">
        <f t="shared" si="71"/>
        <v>568082.65000000061</v>
      </c>
      <c r="ID17" s="10">
        <f t="shared" si="72"/>
        <v>1969142.7100000002</v>
      </c>
      <c r="IE17" s="10">
        <f t="shared" si="73"/>
        <v>1752412.97</v>
      </c>
      <c r="IF17" s="10">
        <f t="shared" si="74"/>
        <v>784812.39000000083</v>
      </c>
    </row>
    <row r="18" spans="1:240" x14ac:dyDescent="0.25">
      <c r="B18" s="71" t="s">
        <v>258</v>
      </c>
      <c r="C18" s="72">
        <v>-26692.5</v>
      </c>
      <c r="D18" s="72">
        <v>0</v>
      </c>
      <c r="E18" s="72">
        <v>-18033.330000000002</v>
      </c>
      <c r="F18" s="72">
        <v>0</v>
      </c>
      <c r="G18" s="72">
        <v>-33991.25</v>
      </c>
      <c r="H18" s="72">
        <v>-54485</v>
      </c>
      <c r="I18" s="72">
        <v>0</v>
      </c>
      <c r="J18" s="72">
        <v>-44974.31</v>
      </c>
      <c r="K18" s="72">
        <v>-23562.89</v>
      </c>
      <c r="L18" s="72">
        <v>0</v>
      </c>
      <c r="M18" s="72">
        <v>0</v>
      </c>
      <c r="N18" s="72">
        <v>-23509.52</v>
      </c>
      <c r="O18" s="72">
        <v>-29394.04</v>
      </c>
      <c r="P18" s="72">
        <v>0</v>
      </c>
      <c r="Q18" s="72">
        <v>0</v>
      </c>
      <c r="R18" s="72">
        <v>0</v>
      </c>
      <c r="S18" s="72">
        <v>0</v>
      </c>
      <c r="T18" s="72">
        <v>504072.76</v>
      </c>
      <c r="U18" s="72">
        <v>25083.119999999999</v>
      </c>
      <c r="V18" s="72">
        <v>0</v>
      </c>
      <c r="W18" s="72">
        <v>22693.67</v>
      </c>
      <c r="X18" s="72">
        <v>59563.26</v>
      </c>
      <c r="Y18" s="72">
        <v>0</v>
      </c>
      <c r="Z18" s="72">
        <v>14650.08</v>
      </c>
      <c r="AA18" s="72">
        <v>25113.599999999999</v>
      </c>
      <c r="AB18" s="72">
        <v>160512.4</v>
      </c>
      <c r="AC18" s="72">
        <v>1253</v>
      </c>
      <c r="AD18" s="72">
        <v>0</v>
      </c>
      <c r="AE18" s="72">
        <v>38487.980000000003</v>
      </c>
      <c r="AF18" s="72">
        <v>33942.22</v>
      </c>
      <c r="AG18" s="72">
        <v>1842.31</v>
      </c>
      <c r="AH18" s="72">
        <v>2442.7600000000002</v>
      </c>
      <c r="AI18" s="72">
        <v>16173.96</v>
      </c>
      <c r="AJ18" s="72">
        <v>0</v>
      </c>
      <c r="AK18" s="72">
        <v>14753.16</v>
      </c>
      <c r="AL18" s="72">
        <v>101946.89</v>
      </c>
      <c r="AM18" s="72">
        <v>0</v>
      </c>
      <c r="AN18" s="72">
        <v>0</v>
      </c>
      <c r="AO18" s="72">
        <v>13522.56</v>
      </c>
      <c r="AP18" s="72">
        <v>4100</v>
      </c>
      <c r="AQ18" s="72">
        <v>1798.25</v>
      </c>
      <c r="AR18" s="72">
        <v>50439.62</v>
      </c>
      <c r="AS18" s="72">
        <v>0</v>
      </c>
      <c r="AT18" s="72">
        <v>12501.72</v>
      </c>
      <c r="AU18" s="72">
        <v>16093.45</v>
      </c>
      <c r="AV18" s="72">
        <v>0</v>
      </c>
      <c r="AW18" s="72">
        <v>6188.98</v>
      </c>
      <c r="AX18" s="72">
        <v>0</v>
      </c>
      <c r="AY18" s="72">
        <v>0</v>
      </c>
      <c r="AZ18" s="72">
        <v>-1106.7</v>
      </c>
      <c r="BA18" s="72">
        <v>6374.37</v>
      </c>
      <c r="BC18" s="10">
        <f>VLOOKUP(B18,[1]Sheet1!$A$11:$G$222,5,FALSE)</f>
        <v>862559.30000000051</v>
      </c>
      <c r="BE18">
        <v>-22052.03</v>
      </c>
      <c r="BF18">
        <v>0</v>
      </c>
      <c r="BG18">
        <v>0</v>
      </c>
      <c r="BH18">
        <v>0</v>
      </c>
      <c r="BI18">
        <f t="shared" si="0"/>
        <v>0</v>
      </c>
      <c r="BJ18">
        <v>0</v>
      </c>
      <c r="BK18">
        <v>0</v>
      </c>
      <c r="BL18">
        <f t="shared" si="1"/>
        <v>0</v>
      </c>
      <c r="BM18">
        <v>6810.75</v>
      </c>
      <c r="BN18">
        <v>0</v>
      </c>
      <c r="BO18">
        <f t="shared" si="2"/>
        <v>6810.75</v>
      </c>
      <c r="BP18">
        <f t="shared" si="3"/>
        <v>-15241.279999999999</v>
      </c>
      <c r="BR18" s="10">
        <f t="shared" si="4"/>
        <v>5267.67</v>
      </c>
      <c r="BS18">
        <f t="shared" si="5"/>
        <v>0</v>
      </c>
      <c r="BT18">
        <f t="shared" si="6"/>
        <v>5267.67</v>
      </c>
      <c r="BU18" s="10">
        <f t="shared" si="7"/>
        <v>-23509.52</v>
      </c>
      <c r="BV18" s="10">
        <f t="shared" si="8"/>
        <v>107214.56</v>
      </c>
      <c r="BX18" s="10">
        <f t="shared" si="9"/>
        <v>877800.58</v>
      </c>
      <c r="BY18" s="10">
        <f t="shared" si="10"/>
        <v>862559.29999999993</v>
      </c>
      <c r="BZ18" s="10">
        <f t="shared" si="11"/>
        <v>862559.30000000051</v>
      </c>
      <c r="CB18" s="10">
        <f t="shared" si="12"/>
        <v>0</v>
      </c>
      <c r="CC18">
        <v>0</v>
      </c>
      <c r="CD18">
        <v>0</v>
      </c>
      <c r="CE18" s="73">
        <v>101</v>
      </c>
      <c r="CF18">
        <v>109030.92000000027</v>
      </c>
      <c r="CG18">
        <v>78916.41999999946</v>
      </c>
      <c r="CH18">
        <v>-1.0899999999996055</v>
      </c>
      <c r="CI18">
        <v>15241.279999999999</v>
      </c>
      <c r="CK18" s="10">
        <f>VLOOKUP(CE18,'[2]Budget Share 22-23'!$B$6:$BV$326,73,FALSE)</f>
        <v>847686</v>
      </c>
      <c r="CL18" s="10">
        <f>VLOOKUP(CE18,'[2]Budget Share 22-23'!$B$6:$BV$326,57,FALSE)</f>
        <v>0</v>
      </c>
      <c r="CM18" s="10">
        <v>0</v>
      </c>
      <c r="CN18" s="10">
        <v>0</v>
      </c>
      <c r="CO18">
        <v>0</v>
      </c>
      <c r="CP18" s="10">
        <v>-1200</v>
      </c>
      <c r="CQ18" s="10">
        <v>-17762</v>
      </c>
      <c r="CR18" s="10">
        <v>-31423</v>
      </c>
      <c r="CS18" s="10"/>
      <c r="CT18" s="10">
        <f t="shared" si="13"/>
        <v>874378.5</v>
      </c>
      <c r="CU18" s="10">
        <f t="shared" si="14"/>
        <v>-5300</v>
      </c>
      <c r="CW18">
        <f t="shared" si="15"/>
        <v>0</v>
      </c>
      <c r="CY18" s="10">
        <f t="shared" si="16"/>
        <v>-49185</v>
      </c>
      <c r="DE18" s="10">
        <v>874378.5</v>
      </c>
      <c r="DF18" s="10">
        <v>0</v>
      </c>
      <c r="DG18" s="10">
        <v>18033.330000000002</v>
      </c>
      <c r="DH18" s="10">
        <v>0</v>
      </c>
      <c r="DI18" s="10">
        <v>33991.25</v>
      </c>
      <c r="DJ18" s="10">
        <v>5300</v>
      </c>
      <c r="DK18" s="10">
        <v>0</v>
      </c>
      <c r="DL18" s="10">
        <v>44974.31</v>
      </c>
      <c r="DM18">
        <v>315</v>
      </c>
      <c r="DN18">
        <v>44659.31</v>
      </c>
      <c r="DO18" s="10">
        <v>23562.89</v>
      </c>
      <c r="DP18" s="10">
        <v>0</v>
      </c>
      <c r="DQ18" s="10">
        <v>0</v>
      </c>
      <c r="DR18" s="10">
        <v>23509.52</v>
      </c>
      <c r="DS18" s="10">
        <v>29394.04</v>
      </c>
      <c r="DT18" s="10">
        <v>0</v>
      </c>
      <c r="DU18" s="10">
        <v>0</v>
      </c>
      <c r="DV18" s="10">
        <v>0</v>
      </c>
      <c r="DW18" s="10">
        <v>0</v>
      </c>
      <c r="DX18">
        <v>0</v>
      </c>
      <c r="DY18" s="10">
        <v>0</v>
      </c>
      <c r="DZ18">
        <v>0</v>
      </c>
      <c r="EA18" s="10">
        <v>49185</v>
      </c>
      <c r="EB18">
        <v>101</v>
      </c>
      <c r="EC18" s="68" t="e">
        <f>VLOOKUP(B18,#REF!,3,FALSE)</f>
        <v>#REF!</v>
      </c>
      <c r="ED18" t="e">
        <f>VLOOKUP(B18,#REF!,4,FALSE)</f>
        <v>#REF!</v>
      </c>
      <c r="EE18" t="e">
        <f>VLOOKUP(EC18,'[3]EDUBASE data 18.4.23'!$E$2:$AF$327,28,FALSE)</f>
        <v>#REF!</v>
      </c>
      <c r="EF18" t="str">
        <f>VLOOKUP(B18,'[4]CFR Report to DCSF'!$B$8:$EM$116,142,FALSE)</f>
        <v>admin@stonhamaspal.suffolk.sch.uk</v>
      </c>
      <c r="EG18" t="e">
        <f>VLOOKUP(EC18,'[3]EDUBASE data 18.4.23'!$E$2:$AF$327,24,FALSE)</f>
        <v>#REF!</v>
      </c>
      <c r="ES18" t="s">
        <v>394</v>
      </c>
      <c r="ET18" t="s">
        <v>397</v>
      </c>
      <c r="EU18" s="9" t="s">
        <v>394</v>
      </c>
      <c r="EV18" t="s">
        <v>396</v>
      </c>
      <c r="EW18" t="s">
        <v>395</v>
      </c>
      <c r="EX18" t="s">
        <v>395</v>
      </c>
      <c r="EY18">
        <f>VLOOKUP(B18,'[2]22-23 Balances'!$E$5:$J$110,2,FALSE)</f>
        <v>109030.92000000027</v>
      </c>
      <c r="EZ18">
        <v>0</v>
      </c>
      <c r="FA18" s="4">
        <v>0</v>
      </c>
      <c r="FB18" s="10">
        <f t="shared" si="17"/>
        <v>874378.5</v>
      </c>
      <c r="FC18" s="10">
        <f t="shared" si="18"/>
        <v>0</v>
      </c>
      <c r="FD18" s="10">
        <f t="shared" si="19"/>
        <v>18033.330000000002</v>
      </c>
      <c r="FE18" s="10">
        <f t="shared" si="20"/>
        <v>0</v>
      </c>
      <c r="FF18" s="10">
        <f t="shared" si="21"/>
        <v>33991.25</v>
      </c>
      <c r="FG18" s="10">
        <f t="shared" si="22"/>
        <v>5300</v>
      </c>
      <c r="FH18" s="10">
        <f t="shared" si="23"/>
        <v>0</v>
      </c>
      <c r="FI18" s="10">
        <f t="shared" si="24"/>
        <v>315</v>
      </c>
      <c r="FJ18" s="10">
        <f t="shared" si="25"/>
        <v>44659.31</v>
      </c>
      <c r="FK18" s="10">
        <f t="shared" si="26"/>
        <v>23562.89</v>
      </c>
      <c r="FL18" s="10">
        <f t="shared" si="27"/>
        <v>0</v>
      </c>
      <c r="FM18" s="10">
        <f t="shared" si="28"/>
        <v>0</v>
      </c>
      <c r="FN18" s="10">
        <f t="shared" si="29"/>
        <v>23509.52</v>
      </c>
      <c r="FO18" s="10">
        <f t="shared" si="30"/>
        <v>29394.04</v>
      </c>
      <c r="FP18" s="10">
        <f t="shared" si="31"/>
        <v>0</v>
      </c>
      <c r="FQ18" s="10">
        <f t="shared" si="32"/>
        <v>0</v>
      </c>
      <c r="FR18" s="10">
        <f t="shared" si="33"/>
        <v>0</v>
      </c>
      <c r="FS18">
        <f t="shared" si="34"/>
        <v>0</v>
      </c>
      <c r="FT18">
        <f t="shared" si="35"/>
        <v>0</v>
      </c>
      <c r="FU18">
        <f t="shared" si="36"/>
        <v>0</v>
      </c>
      <c r="FV18">
        <f t="shared" si="37"/>
        <v>49185</v>
      </c>
      <c r="FW18" s="10">
        <f t="shared" si="38"/>
        <v>504072.76</v>
      </c>
      <c r="FX18" s="10">
        <f t="shared" si="39"/>
        <v>25083.119999999999</v>
      </c>
      <c r="FY18" s="158">
        <v>176715.55</v>
      </c>
      <c r="FZ18" s="10">
        <f t="shared" si="40"/>
        <v>22693.67</v>
      </c>
      <c r="GA18" s="10">
        <f t="shared" si="41"/>
        <v>59563.26</v>
      </c>
      <c r="GB18" s="10">
        <f t="shared" si="42"/>
        <v>0</v>
      </c>
      <c r="GC18" s="90">
        <v>38700.689999999951</v>
      </c>
      <c r="GD18" s="90">
        <v>1062.9900000000453</v>
      </c>
      <c r="GE18" s="158">
        <v>2844.51</v>
      </c>
      <c r="GF18" s="10">
        <f t="shared" si="43"/>
        <v>1253</v>
      </c>
      <c r="GG18" s="10">
        <f t="shared" si="44"/>
        <v>0</v>
      </c>
      <c r="GH18" s="10">
        <f t="shared" si="45"/>
        <v>38487.980000000003</v>
      </c>
      <c r="GI18" s="90">
        <v>14894.560000000005</v>
      </c>
      <c r="GJ18" s="10">
        <f t="shared" si="46"/>
        <v>1842.31</v>
      </c>
      <c r="GK18" s="10">
        <f t="shared" si="47"/>
        <v>2442.7600000000002</v>
      </c>
      <c r="GL18" s="10">
        <f t="shared" si="48"/>
        <v>16173.96</v>
      </c>
      <c r="GM18" s="10">
        <f t="shared" si="49"/>
        <v>0</v>
      </c>
      <c r="GN18" s="10">
        <f t="shared" si="50"/>
        <v>14753.16</v>
      </c>
      <c r="GO18" s="80">
        <f t="shared" si="51"/>
        <v>107214.56</v>
      </c>
      <c r="GP18" s="10">
        <f t="shared" si="52"/>
        <v>0</v>
      </c>
      <c r="GQ18" s="10">
        <f t="shared" si="53"/>
        <v>0</v>
      </c>
      <c r="GR18" s="10">
        <f t="shared" si="54"/>
        <v>13522.56</v>
      </c>
      <c r="GS18" s="10">
        <f t="shared" si="55"/>
        <v>4100</v>
      </c>
      <c r="GT18" s="10">
        <f t="shared" si="56"/>
        <v>1798.25</v>
      </c>
      <c r="GU18" s="10">
        <f t="shared" si="57"/>
        <v>50439.62</v>
      </c>
      <c r="GV18" s="10">
        <f t="shared" si="58"/>
        <v>0</v>
      </c>
      <c r="GW18" s="10">
        <f t="shared" si="59"/>
        <v>12501.72</v>
      </c>
      <c r="GX18" s="10">
        <f t="shared" si="60"/>
        <v>16093.45</v>
      </c>
      <c r="GY18">
        <v>0</v>
      </c>
      <c r="GZ18" s="10">
        <f t="shared" si="61"/>
        <v>0</v>
      </c>
      <c r="HA18" s="10">
        <f t="shared" si="62"/>
        <v>6188.98</v>
      </c>
      <c r="HB18" s="10">
        <f t="shared" si="63"/>
        <v>0</v>
      </c>
      <c r="HC18" s="10">
        <f t="shared" si="64"/>
        <v>0</v>
      </c>
      <c r="HD18" s="10">
        <v>22052.03</v>
      </c>
      <c r="HE18" s="10">
        <f t="shared" si="65"/>
        <v>0</v>
      </c>
      <c r="HF18">
        <v>0</v>
      </c>
      <c r="HG18">
        <v>1</v>
      </c>
      <c r="HH18">
        <v>0</v>
      </c>
      <c r="HI18">
        <f t="shared" si="66"/>
        <v>0</v>
      </c>
      <c r="HJ18">
        <f t="shared" si="67"/>
        <v>0</v>
      </c>
      <c r="HK18">
        <f t="shared" si="68"/>
        <v>6810.75</v>
      </c>
      <c r="HM18" s="10">
        <f>VLOOKUP(B18,'[2]22-23 Balances'!$E$5:$J$110,6,FALSE)</f>
        <v>78916.339999999967</v>
      </c>
      <c r="HN18" s="10">
        <f>VLOOKUP(B18,'carry forward data'!A21:G202,7,FALSE)</f>
        <v>15241.28</v>
      </c>
      <c r="HW18" s="10">
        <f t="shared" si="69"/>
        <v>1.1641532182693481E-10</v>
      </c>
      <c r="HY18" s="10">
        <f t="shared" si="70"/>
        <v>0</v>
      </c>
      <c r="IC18">
        <f t="shared" si="71"/>
        <v>109030.92000000027</v>
      </c>
      <c r="ID18" s="10">
        <f t="shared" si="72"/>
        <v>1102328.8399999999</v>
      </c>
      <c r="IE18" s="10">
        <f t="shared" si="73"/>
        <v>1132443.4200000002</v>
      </c>
      <c r="IF18" s="10">
        <f t="shared" si="74"/>
        <v>78916.340000000084</v>
      </c>
    </row>
    <row r="19" spans="1:240" x14ac:dyDescent="0.25">
      <c r="A19" s="4" t="s">
        <v>247</v>
      </c>
      <c r="B19" s="81" t="s">
        <v>259</v>
      </c>
      <c r="C19" s="72">
        <v>-24968.34</v>
      </c>
      <c r="D19" s="72">
        <v>0</v>
      </c>
      <c r="E19" s="72">
        <v>-19933.330000000002</v>
      </c>
      <c r="F19" s="72">
        <v>0</v>
      </c>
      <c r="G19" s="72">
        <v>-16272.5</v>
      </c>
      <c r="H19" s="72">
        <v>-38837</v>
      </c>
      <c r="I19" s="72">
        <v>0</v>
      </c>
      <c r="J19" s="72">
        <v>6985.92</v>
      </c>
      <c r="K19" s="72">
        <v>-4826.53</v>
      </c>
      <c r="L19" s="72">
        <v>0</v>
      </c>
      <c r="M19" s="72">
        <v>0</v>
      </c>
      <c r="N19" s="72">
        <v>-3788.6</v>
      </c>
      <c r="O19" s="72">
        <v>-1105.74</v>
      </c>
      <c r="P19" s="72">
        <v>0</v>
      </c>
      <c r="Q19" s="72">
        <v>0</v>
      </c>
      <c r="R19" s="72">
        <v>0</v>
      </c>
      <c r="S19" s="72">
        <v>0</v>
      </c>
      <c r="T19" s="72">
        <v>132216.41</v>
      </c>
      <c r="U19" s="72">
        <v>0</v>
      </c>
      <c r="V19" s="72">
        <v>0</v>
      </c>
      <c r="W19" s="72">
        <v>0</v>
      </c>
      <c r="X19" s="72">
        <v>18346.79</v>
      </c>
      <c r="Y19" s="72">
        <v>0</v>
      </c>
      <c r="Z19" s="72">
        <v>2940.15</v>
      </c>
      <c r="AA19" s="72">
        <v>13142.53</v>
      </c>
      <c r="AB19" s="72">
        <v>38786.699999999997</v>
      </c>
      <c r="AC19" s="72">
        <v>-583.36</v>
      </c>
      <c r="AD19" s="72">
        <v>0</v>
      </c>
      <c r="AE19" s="72">
        <v>5148.18</v>
      </c>
      <c r="AF19" s="72">
        <v>2237.52</v>
      </c>
      <c r="AG19" s="72">
        <v>5604.74</v>
      </c>
      <c r="AH19" s="72">
        <v>4862.8100000000004</v>
      </c>
      <c r="AI19" s="72">
        <v>4993.8100000000004</v>
      </c>
      <c r="AJ19" s="72">
        <v>0</v>
      </c>
      <c r="AK19" s="72">
        <v>716.4</v>
      </c>
      <c r="AL19" s="72">
        <v>26714.71</v>
      </c>
      <c r="AM19" s="72">
        <v>7590.79</v>
      </c>
      <c r="AN19" s="72">
        <v>0</v>
      </c>
      <c r="AO19" s="72">
        <v>7938.16</v>
      </c>
      <c r="AP19" s="72">
        <v>825</v>
      </c>
      <c r="AQ19" s="72">
        <v>74680.83</v>
      </c>
      <c r="AR19" s="72">
        <v>13312.4</v>
      </c>
      <c r="AS19" s="72">
        <v>8250</v>
      </c>
      <c r="AT19" s="72">
        <v>3907.4</v>
      </c>
      <c r="AU19" s="72">
        <v>10986.39</v>
      </c>
      <c r="AV19" s="72">
        <v>0</v>
      </c>
      <c r="AW19" s="72">
        <v>0</v>
      </c>
      <c r="AX19" s="72">
        <v>0</v>
      </c>
      <c r="AY19" s="72">
        <v>0</v>
      </c>
      <c r="AZ19" s="72">
        <v>-1970.9</v>
      </c>
      <c r="BA19" s="72">
        <v>752.56</v>
      </c>
      <c r="BC19" s="10">
        <f>VLOOKUP(B19,[1]Sheet1!$A$11:$G$222,5,FALSE)</f>
        <v>271099.9699999998</v>
      </c>
      <c r="BE19">
        <v>-15685.73</v>
      </c>
      <c r="BF19">
        <v>0</v>
      </c>
      <c r="BG19">
        <v>7567.8</v>
      </c>
      <c r="BH19">
        <v>0</v>
      </c>
      <c r="BI19">
        <f t="shared" si="0"/>
        <v>7567.8</v>
      </c>
      <c r="BJ19">
        <v>0</v>
      </c>
      <c r="BK19">
        <v>0</v>
      </c>
      <c r="BL19">
        <f t="shared" si="1"/>
        <v>0</v>
      </c>
      <c r="BM19">
        <v>564</v>
      </c>
      <c r="BN19">
        <v>0</v>
      </c>
      <c r="BO19">
        <f t="shared" si="2"/>
        <v>564</v>
      </c>
      <c r="BP19">
        <f t="shared" si="3"/>
        <v>-7553.9299999999994</v>
      </c>
      <c r="BR19" s="10">
        <f t="shared" si="4"/>
        <v>-1218.3400000000001</v>
      </c>
      <c r="BS19">
        <f t="shared" si="5"/>
        <v>-1218.3400000000001</v>
      </c>
      <c r="BT19">
        <f t="shared" si="6"/>
        <v>0</v>
      </c>
      <c r="BU19" s="10">
        <f t="shared" si="7"/>
        <v>-5006.9400000000005</v>
      </c>
      <c r="BV19" s="10">
        <f t="shared" si="8"/>
        <v>26714.71</v>
      </c>
      <c r="BX19" s="10">
        <f t="shared" si="9"/>
        <v>278653.89999999997</v>
      </c>
      <c r="BY19" s="10">
        <f t="shared" si="10"/>
        <v>271099.96999999997</v>
      </c>
      <c r="BZ19" s="10">
        <f t="shared" si="11"/>
        <v>271099.9699999998</v>
      </c>
      <c r="CB19" s="10">
        <f t="shared" si="12"/>
        <v>0</v>
      </c>
      <c r="CC19">
        <v>0</v>
      </c>
      <c r="CD19">
        <v>0</v>
      </c>
      <c r="CE19" s="73">
        <v>106</v>
      </c>
      <c r="CF19" t="e">
        <v>#N/A</v>
      </c>
      <c r="CG19">
        <v>0</v>
      </c>
      <c r="CH19" s="4">
        <v>0</v>
      </c>
      <c r="CI19">
        <v>0</v>
      </c>
      <c r="CK19" s="10">
        <f>VLOOKUP(CE19,'[2]Budget Share 22-23'!$B$6:$BV$326,73,FALSE)</f>
        <v>279719</v>
      </c>
      <c r="CL19" s="10">
        <f>VLOOKUP(CE19,'[2]Budget Share 22-23'!$B$6:$BV$326,57,FALSE)</f>
        <v>0</v>
      </c>
      <c r="CM19" s="10">
        <v>-5497.96</v>
      </c>
      <c r="CN19" s="10">
        <v>0</v>
      </c>
      <c r="CO19">
        <v>0</v>
      </c>
      <c r="CP19" s="10">
        <v>-2400</v>
      </c>
      <c r="CQ19" s="10">
        <v>-16504</v>
      </c>
      <c r="CR19" s="10">
        <v>-3643</v>
      </c>
      <c r="CS19" s="10"/>
      <c r="CT19" s="10">
        <f t="shared" si="13"/>
        <v>304687.34000000003</v>
      </c>
      <c r="CU19" s="10">
        <f t="shared" si="14"/>
        <v>-18690</v>
      </c>
      <c r="CW19">
        <f t="shared" si="15"/>
        <v>0</v>
      </c>
      <c r="CY19" s="10">
        <f t="shared" si="16"/>
        <v>-20147</v>
      </c>
      <c r="DE19" s="10">
        <v>304687.34000000003</v>
      </c>
      <c r="DF19" s="10">
        <v>0</v>
      </c>
      <c r="DG19" s="10">
        <v>19933.330000000002</v>
      </c>
      <c r="DH19" s="10">
        <v>0</v>
      </c>
      <c r="DI19" s="10">
        <v>16272.5</v>
      </c>
      <c r="DJ19" s="10">
        <v>18690</v>
      </c>
      <c r="DK19" s="10">
        <v>0</v>
      </c>
      <c r="DL19" s="80">
        <v>-6985.92</v>
      </c>
      <c r="DM19">
        <v>0</v>
      </c>
      <c r="DN19" s="4">
        <v>-6985.92</v>
      </c>
      <c r="DO19" s="10">
        <v>4826.53</v>
      </c>
      <c r="DP19" s="10">
        <v>0</v>
      </c>
      <c r="DQ19" s="10">
        <v>0</v>
      </c>
      <c r="DR19" s="10">
        <v>5006.9399999999996</v>
      </c>
      <c r="DS19" s="10">
        <v>1105.74</v>
      </c>
      <c r="DT19" s="10">
        <v>0</v>
      </c>
      <c r="DU19" s="10">
        <v>0</v>
      </c>
      <c r="DV19" s="10">
        <v>0</v>
      </c>
      <c r="DW19" s="10">
        <v>0</v>
      </c>
      <c r="DX19">
        <v>0</v>
      </c>
      <c r="DY19" s="10">
        <v>0</v>
      </c>
      <c r="DZ19">
        <v>0</v>
      </c>
      <c r="EA19" s="10">
        <v>20147</v>
      </c>
      <c r="EB19">
        <v>106</v>
      </c>
      <c r="EC19" s="68" t="e">
        <f>VLOOKUP(B19,#REF!,3,FALSE)</f>
        <v>#REF!</v>
      </c>
      <c r="ED19" t="e">
        <f>VLOOKUP(B19,#REF!,4,FALSE)</f>
        <v>#REF!</v>
      </c>
      <c r="EE19" t="e">
        <f>VLOOKUP(EC19,'[3]EDUBASE data 18.4.23'!$E$2:$AF$327,28,FALSE)</f>
        <v>#REF!</v>
      </c>
      <c r="EF19" t="str">
        <f>VLOOKUP(B19,'[4]CFR Report to DCSF'!$B$8:$EM$116,142,FALSE)</f>
        <v>office@thorndon.suffolk.sch.uk</v>
      </c>
      <c r="EG19" t="e">
        <f>VLOOKUP(EC19,'[3]EDUBASE data 18.4.23'!$E$2:$AF$327,24,FALSE)</f>
        <v>#REF!</v>
      </c>
      <c r="ES19" t="s">
        <v>394</v>
      </c>
      <c r="ET19" t="s">
        <v>397</v>
      </c>
      <c r="EU19" s="9" t="s">
        <v>395</v>
      </c>
      <c r="EV19" t="s">
        <v>396</v>
      </c>
      <c r="EW19" t="s">
        <v>395</v>
      </c>
      <c r="EX19" t="s">
        <v>395</v>
      </c>
      <c r="EY19" s="4">
        <f>VLOOKUP(B19,'[2]22-23 Balances'!$E$5:$J$110,2,FALSE)</f>
        <v>-60453.500000000102</v>
      </c>
      <c r="EZ19">
        <v>0</v>
      </c>
      <c r="FA19">
        <f>VLOOKUP(B19,'[4]CFR Report to DCSF'!$B$8:$IA$116,234,FALSE)</f>
        <v>16014.5</v>
      </c>
      <c r="FB19" s="10">
        <f t="shared" si="17"/>
        <v>304687.34000000003</v>
      </c>
      <c r="FC19" s="10">
        <f t="shared" si="18"/>
        <v>0</v>
      </c>
      <c r="FD19" s="10">
        <f t="shared" si="19"/>
        <v>19933.330000000002</v>
      </c>
      <c r="FE19" s="10">
        <f t="shared" si="20"/>
        <v>0</v>
      </c>
      <c r="FF19" s="10">
        <f t="shared" si="21"/>
        <v>16272.5</v>
      </c>
      <c r="FG19" s="10">
        <f t="shared" si="22"/>
        <v>18690</v>
      </c>
      <c r="FH19" s="10">
        <f t="shared" si="23"/>
        <v>0</v>
      </c>
      <c r="FI19" s="10">
        <f t="shared" si="24"/>
        <v>0</v>
      </c>
      <c r="FJ19" s="80">
        <f t="shared" si="25"/>
        <v>-6985.92</v>
      </c>
      <c r="FK19" s="10">
        <f t="shared" si="26"/>
        <v>4826.53</v>
      </c>
      <c r="FL19" s="10">
        <f t="shared" si="27"/>
        <v>0</v>
      </c>
      <c r="FM19" s="10">
        <f t="shared" si="28"/>
        <v>0</v>
      </c>
      <c r="FN19" s="10">
        <f t="shared" si="29"/>
        <v>5006.9399999999996</v>
      </c>
      <c r="FO19" s="10">
        <f t="shared" si="30"/>
        <v>1105.74</v>
      </c>
      <c r="FP19" s="10">
        <f t="shared" si="31"/>
        <v>0</v>
      </c>
      <c r="FQ19" s="10">
        <f t="shared" si="32"/>
        <v>0</v>
      </c>
      <c r="FR19" s="10">
        <f t="shared" si="33"/>
        <v>0</v>
      </c>
      <c r="FS19">
        <f t="shared" si="34"/>
        <v>0</v>
      </c>
      <c r="FT19">
        <f t="shared" si="35"/>
        <v>0</v>
      </c>
      <c r="FU19">
        <f t="shared" si="36"/>
        <v>0</v>
      </c>
      <c r="FV19">
        <f t="shared" si="37"/>
        <v>20147</v>
      </c>
      <c r="FW19" s="10">
        <f t="shared" si="38"/>
        <v>132216.41</v>
      </c>
      <c r="FX19" s="10">
        <f t="shared" si="39"/>
        <v>0</v>
      </c>
      <c r="FY19" s="158">
        <v>37981.699999999997</v>
      </c>
      <c r="FZ19" s="10">
        <f t="shared" si="40"/>
        <v>0</v>
      </c>
      <c r="GA19" s="10">
        <f t="shared" si="41"/>
        <v>18346.79</v>
      </c>
      <c r="GB19" s="10">
        <f t="shared" si="42"/>
        <v>0</v>
      </c>
      <c r="GC19" s="90">
        <v>2940.15</v>
      </c>
      <c r="GD19" s="90">
        <v>13142.53</v>
      </c>
      <c r="GE19" s="158">
        <v>805</v>
      </c>
      <c r="GF19" s="80">
        <f t="shared" si="43"/>
        <v>-583.36</v>
      </c>
      <c r="GG19" s="10">
        <f t="shared" si="44"/>
        <v>0</v>
      </c>
      <c r="GH19" s="10">
        <f t="shared" si="45"/>
        <v>5148.18</v>
      </c>
      <c r="GI19" s="90">
        <v>2237.52</v>
      </c>
      <c r="GJ19" s="10">
        <f t="shared" si="46"/>
        <v>5604.74</v>
      </c>
      <c r="GK19" s="10">
        <f t="shared" si="47"/>
        <v>4862.8100000000004</v>
      </c>
      <c r="GL19" s="10">
        <f t="shared" si="48"/>
        <v>4993.8100000000004</v>
      </c>
      <c r="GM19" s="10">
        <f t="shared" si="49"/>
        <v>0</v>
      </c>
      <c r="GN19" s="10">
        <f t="shared" si="50"/>
        <v>716.4</v>
      </c>
      <c r="GO19" s="80">
        <f>BV19</f>
        <v>26714.71</v>
      </c>
      <c r="GP19" s="10">
        <f t="shared" si="52"/>
        <v>7590.79</v>
      </c>
      <c r="GQ19" s="10">
        <f t="shared" si="53"/>
        <v>0</v>
      </c>
      <c r="GR19" s="10">
        <f t="shared" si="54"/>
        <v>7938.16</v>
      </c>
      <c r="GS19" s="10">
        <f t="shared" si="55"/>
        <v>825</v>
      </c>
      <c r="GT19" s="80">
        <f>AQ19+(CC19+CD19)-59388.4</f>
        <v>15292.43</v>
      </c>
      <c r="GU19" s="10">
        <f t="shared" si="57"/>
        <v>13312.4</v>
      </c>
      <c r="GV19" s="10">
        <f t="shared" si="58"/>
        <v>8250</v>
      </c>
      <c r="GW19" s="10">
        <f t="shared" si="59"/>
        <v>3907.4</v>
      </c>
      <c r="GX19" s="10">
        <f t="shared" si="60"/>
        <v>10986.39</v>
      </c>
      <c r="GY19">
        <v>0</v>
      </c>
      <c r="GZ19" s="10">
        <f t="shared" si="61"/>
        <v>0</v>
      </c>
      <c r="HA19" s="10">
        <f t="shared" si="62"/>
        <v>0</v>
      </c>
      <c r="HB19" s="10">
        <f t="shared" si="63"/>
        <v>0</v>
      </c>
      <c r="HC19" s="10">
        <f t="shared" si="64"/>
        <v>0</v>
      </c>
      <c r="HD19" s="90">
        <f>15685.73+21269.73</f>
        <v>36955.46</v>
      </c>
      <c r="HE19" s="10">
        <f t="shared" si="65"/>
        <v>0</v>
      </c>
      <c r="HF19">
        <v>0</v>
      </c>
      <c r="HG19">
        <v>1</v>
      </c>
      <c r="HH19">
        <v>0</v>
      </c>
      <c r="HI19" s="4">
        <f>BI19+44838.16</f>
        <v>52405.960000000006</v>
      </c>
      <c r="HJ19">
        <f t="shared" si="67"/>
        <v>0</v>
      </c>
      <c r="HK19">
        <f t="shared" si="68"/>
        <v>564</v>
      </c>
      <c r="HM19" s="80">
        <v>0</v>
      </c>
      <c r="HN19" s="80">
        <v>0</v>
      </c>
      <c r="HW19" s="10">
        <f t="shared" si="69"/>
        <v>0</v>
      </c>
      <c r="HY19" s="90">
        <f t="shared" si="70"/>
        <v>-7.2759576141834259E-12</v>
      </c>
      <c r="HZ19" s="4" t="s">
        <v>247</v>
      </c>
      <c r="IC19">
        <f t="shared" si="71"/>
        <v>-60453.500000000102</v>
      </c>
      <c r="ID19" s="10">
        <f t="shared" si="72"/>
        <v>383683.46000000008</v>
      </c>
      <c r="IE19" s="10">
        <f t="shared" si="73"/>
        <v>323229.95999999996</v>
      </c>
      <c r="IF19" s="10">
        <f t="shared" si="74"/>
        <v>0</v>
      </c>
    </row>
    <row r="20" spans="1:240" x14ac:dyDescent="0.25">
      <c r="B20" s="71" t="s">
        <v>260</v>
      </c>
      <c r="C20" s="72">
        <v>-41789.4</v>
      </c>
      <c r="D20" s="72">
        <v>0</v>
      </c>
      <c r="E20" s="72">
        <v>-19946.66</v>
      </c>
      <c r="F20" s="72">
        <v>0</v>
      </c>
      <c r="G20" s="72">
        <v>-23270</v>
      </c>
      <c r="H20" s="72">
        <v>-29638</v>
      </c>
      <c r="I20" s="72">
        <v>3000</v>
      </c>
      <c r="J20" s="72">
        <v>-23325.13</v>
      </c>
      <c r="K20" s="72">
        <v>-7074.84</v>
      </c>
      <c r="L20" s="72">
        <v>-2340</v>
      </c>
      <c r="M20" s="72">
        <v>-1619</v>
      </c>
      <c r="N20" s="72">
        <v>-2804.3</v>
      </c>
      <c r="O20" s="72">
        <v>-9916.6</v>
      </c>
      <c r="P20" s="72">
        <v>0</v>
      </c>
      <c r="Q20" s="72">
        <v>0</v>
      </c>
      <c r="R20" s="72">
        <v>0</v>
      </c>
      <c r="S20" s="72">
        <v>0</v>
      </c>
      <c r="T20" s="72">
        <v>256151.34</v>
      </c>
      <c r="U20" s="72">
        <v>0</v>
      </c>
      <c r="V20" s="72">
        <v>0</v>
      </c>
      <c r="W20" s="72">
        <v>5687.3</v>
      </c>
      <c r="X20" s="72">
        <v>25827.23</v>
      </c>
      <c r="Y20" s="72">
        <v>0</v>
      </c>
      <c r="Z20" s="72">
        <v>2320.81</v>
      </c>
      <c r="AA20" s="72">
        <v>3023.81</v>
      </c>
      <c r="AB20" s="72">
        <v>146333.76000000001</v>
      </c>
      <c r="AC20" s="72">
        <v>1185.3499999999999</v>
      </c>
      <c r="AD20" s="72">
        <v>2076.63</v>
      </c>
      <c r="AE20" s="72">
        <v>28218.01</v>
      </c>
      <c r="AF20" s="72">
        <v>2357.8000000000002</v>
      </c>
      <c r="AG20" s="72">
        <v>90.41</v>
      </c>
      <c r="AH20" s="72">
        <v>740.82</v>
      </c>
      <c r="AI20" s="72">
        <v>14795.99</v>
      </c>
      <c r="AJ20" s="72">
        <v>0</v>
      </c>
      <c r="AK20" s="72">
        <v>3623.99</v>
      </c>
      <c r="AL20" s="72">
        <v>28869.26</v>
      </c>
      <c r="AM20" s="72">
        <v>4730.18</v>
      </c>
      <c r="AN20" s="72">
        <v>0</v>
      </c>
      <c r="AO20" s="72">
        <v>4524.5600000000004</v>
      </c>
      <c r="AP20" s="72">
        <v>2130</v>
      </c>
      <c r="AQ20" s="72">
        <v>10661.83</v>
      </c>
      <c r="AR20" s="72">
        <v>29846.92</v>
      </c>
      <c r="AS20" s="72">
        <v>6229.61</v>
      </c>
      <c r="AT20" s="72">
        <v>4889.9399999999996</v>
      </c>
      <c r="AU20" s="72">
        <v>13961.14</v>
      </c>
      <c r="AV20" s="72">
        <v>0</v>
      </c>
      <c r="AW20" s="72">
        <v>6943.82</v>
      </c>
      <c r="AX20" s="72">
        <v>0</v>
      </c>
      <c r="AY20" s="72">
        <v>0</v>
      </c>
      <c r="AZ20" s="72">
        <v>-1384.27</v>
      </c>
      <c r="BA20" s="72">
        <v>1314.04</v>
      </c>
      <c r="BC20" s="10">
        <f>VLOOKUP(B20,[1]Sheet1!$A$11:$G$222,5,FALSE)</f>
        <v>434825.55999999982</v>
      </c>
      <c r="BE20">
        <v>-16514.82</v>
      </c>
      <c r="BF20">
        <v>0</v>
      </c>
      <c r="BG20">
        <v>2490</v>
      </c>
      <c r="BH20">
        <v>0</v>
      </c>
      <c r="BI20">
        <f t="shared" si="0"/>
        <v>2490</v>
      </c>
      <c r="BJ20">
        <v>1416.02</v>
      </c>
      <c r="BK20">
        <v>0</v>
      </c>
      <c r="BL20">
        <f t="shared" si="1"/>
        <v>1416.02</v>
      </c>
      <c r="BM20">
        <v>1008.01</v>
      </c>
      <c r="BN20">
        <v>0</v>
      </c>
      <c r="BO20">
        <f t="shared" si="2"/>
        <v>1008.01</v>
      </c>
      <c r="BP20">
        <f t="shared" si="3"/>
        <v>-11600.789999999999</v>
      </c>
      <c r="BR20" s="10">
        <f t="shared" si="4"/>
        <v>-70.230000000000018</v>
      </c>
      <c r="BS20">
        <f t="shared" si="5"/>
        <v>-70.230000000000018</v>
      </c>
      <c r="BT20">
        <f t="shared" si="6"/>
        <v>0</v>
      </c>
      <c r="BU20" s="10">
        <f t="shared" si="7"/>
        <v>-2874.53</v>
      </c>
      <c r="BV20" s="10">
        <f t="shared" si="8"/>
        <v>28869.26</v>
      </c>
      <c r="BX20" s="10">
        <f t="shared" si="9"/>
        <v>446426.34999999992</v>
      </c>
      <c r="BY20" s="10">
        <f t="shared" si="10"/>
        <v>434825.55999999994</v>
      </c>
      <c r="BZ20" s="10">
        <f t="shared" si="11"/>
        <v>434825.55999999982</v>
      </c>
      <c r="CB20" s="10">
        <f t="shared" si="12"/>
        <v>0</v>
      </c>
      <c r="CC20">
        <v>0</v>
      </c>
      <c r="CD20">
        <v>0</v>
      </c>
      <c r="CE20" s="73">
        <v>112</v>
      </c>
      <c r="CF20">
        <v>133820.53000000009</v>
      </c>
      <c r="CG20">
        <v>153545.6500000002</v>
      </c>
      <c r="CH20">
        <v>10716.32</v>
      </c>
      <c r="CI20">
        <v>11600.79</v>
      </c>
      <c r="CK20" s="10">
        <f>VLOOKUP(CE20,'[2]Budget Share 22-23'!$B$6:$BV$326,73,FALSE)</f>
        <v>466151</v>
      </c>
      <c r="CL20" s="10">
        <f>VLOOKUP(CE20,'[2]Budget Share 22-23'!$B$6:$BV$326,57,FALSE)</f>
        <v>0</v>
      </c>
      <c r="CM20" s="10">
        <v>-21228.25</v>
      </c>
      <c r="CN20" s="10">
        <v>0</v>
      </c>
      <c r="CO20">
        <v>0</v>
      </c>
      <c r="CP20" s="10">
        <v>0</v>
      </c>
      <c r="CQ20" s="10">
        <v>-16648</v>
      </c>
      <c r="CR20" s="10">
        <v>-12990</v>
      </c>
      <c r="CS20" s="10"/>
      <c r="CT20" s="10">
        <f t="shared" si="13"/>
        <v>507940.4</v>
      </c>
      <c r="CU20" s="10">
        <f t="shared" si="14"/>
        <v>0</v>
      </c>
      <c r="CW20">
        <f t="shared" si="15"/>
        <v>0</v>
      </c>
      <c r="CY20" s="10">
        <f t="shared" si="16"/>
        <v>-29638</v>
      </c>
      <c r="DE20" s="10">
        <v>507940.4</v>
      </c>
      <c r="DF20" s="10">
        <v>0</v>
      </c>
      <c r="DG20" s="10">
        <v>19946.66</v>
      </c>
      <c r="DH20" s="10">
        <v>0</v>
      </c>
      <c r="DI20" s="10">
        <v>23270</v>
      </c>
      <c r="DJ20" s="10">
        <v>0</v>
      </c>
      <c r="DK20" s="80">
        <v>-3000</v>
      </c>
      <c r="DL20" s="10">
        <v>23325.13</v>
      </c>
      <c r="DM20">
        <v>0</v>
      </c>
      <c r="DN20">
        <v>23325.13</v>
      </c>
      <c r="DO20" s="10">
        <v>7074.84</v>
      </c>
      <c r="DP20" s="10">
        <v>2340</v>
      </c>
      <c r="DQ20" s="10">
        <v>1619</v>
      </c>
      <c r="DR20" s="10">
        <v>2874.53</v>
      </c>
      <c r="DS20" s="10">
        <v>9916.6</v>
      </c>
      <c r="DT20" s="10">
        <v>0</v>
      </c>
      <c r="DU20" s="10">
        <v>0</v>
      </c>
      <c r="DV20" s="10">
        <v>0</v>
      </c>
      <c r="DW20" s="10">
        <v>0</v>
      </c>
      <c r="DX20">
        <v>0</v>
      </c>
      <c r="DY20" s="10">
        <v>0</v>
      </c>
      <c r="DZ20">
        <v>0</v>
      </c>
      <c r="EA20" s="10">
        <v>29638</v>
      </c>
      <c r="EB20">
        <v>112</v>
      </c>
      <c r="EC20" s="68" t="e">
        <f>VLOOKUP(B20,#REF!,3,FALSE)</f>
        <v>#REF!</v>
      </c>
      <c r="ED20" t="e">
        <f>VLOOKUP(B20,#REF!,4,FALSE)</f>
        <v>#REF!</v>
      </c>
      <c r="EE20" t="e">
        <f>VLOOKUP(EC20,'[3]EDUBASE data 18.4.23'!$E$2:$AF$327,28,FALSE)</f>
        <v>#REF!</v>
      </c>
      <c r="EF20" t="str">
        <f>VLOOKUP(B20,'[4]CFR Report to DCSF'!$B$8:$EM$116,142,FALSE)</f>
        <v xml:space="preserve">admin@wilby.suffolk.sch.uk </v>
      </c>
      <c r="EG20" t="e">
        <f>VLOOKUP(EC20,'[3]EDUBASE data 18.4.23'!$E$2:$AF$327,24,FALSE)</f>
        <v>#REF!</v>
      </c>
      <c r="ES20" t="s">
        <v>394</v>
      </c>
      <c r="ET20" t="s">
        <v>397</v>
      </c>
      <c r="EU20" s="9" t="s">
        <v>394</v>
      </c>
      <c r="EV20" t="s">
        <v>396</v>
      </c>
      <c r="EW20" t="s">
        <v>395</v>
      </c>
      <c r="EX20" t="s">
        <v>395</v>
      </c>
      <c r="EY20">
        <f>VLOOKUP(B20,'[2]22-23 Balances'!$E$5:$J$110,2,FALSE)</f>
        <v>133820.53000000009</v>
      </c>
      <c r="EZ20">
        <v>0</v>
      </c>
      <c r="FA20" s="153">
        <f>VLOOKUP(B20,'[4]CFR Report to DCSF'!$B$8:$IA$116,234,FALSE)</f>
        <v>10716.32</v>
      </c>
      <c r="FB20" s="10">
        <f t="shared" si="17"/>
        <v>507940.4</v>
      </c>
      <c r="FC20" s="10">
        <f t="shared" si="18"/>
        <v>0</v>
      </c>
      <c r="FD20" s="10">
        <f t="shared" si="19"/>
        <v>19946.66</v>
      </c>
      <c r="FE20" s="10">
        <f t="shared" si="20"/>
        <v>0</v>
      </c>
      <c r="FF20" s="10">
        <f t="shared" si="21"/>
        <v>23270</v>
      </c>
      <c r="FG20" s="10">
        <f t="shared" si="22"/>
        <v>0</v>
      </c>
      <c r="FH20" s="80">
        <f t="shared" si="23"/>
        <v>-3000</v>
      </c>
      <c r="FI20" s="10">
        <f t="shared" si="24"/>
        <v>0</v>
      </c>
      <c r="FJ20" s="10">
        <f t="shared" si="25"/>
        <v>23325.13</v>
      </c>
      <c r="FK20" s="10">
        <f t="shared" si="26"/>
        <v>7074.84</v>
      </c>
      <c r="FL20" s="10">
        <f t="shared" si="27"/>
        <v>2340</v>
      </c>
      <c r="FM20" s="10">
        <f t="shared" si="28"/>
        <v>1619</v>
      </c>
      <c r="FN20" s="10">
        <f t="shared" si="29"/>
        <v>2874.53</v>
      </c>
      <c r="FO20" s="10">
        <f t="shared" si="30"/>
        <v>9916.6</v>
      </c>
      <c r="FP20" s="10">
        <f t="shared" si="31"/>
        <v>0</v>
      </c>
      <c r="FQ20" s="10">
        <f t="shared" si="32"/>
        <v>0</v>
      </c>
      <c r="FR20" s="10">
        <f t="shared" si="33"/>
        <v>0</v>
      </c>
      <c r="FS20">
        <f t="shared" si="34"/>
        <v>0</v>
      </c>
      <c r="FT20">
        <f t="shared" si="35"/>
        <v>0</v>
      </c>
      <c r="FU20">
        <f t="shared" si="36"/>
        <v>0</v>
      </c>
      <c r="FV20">
        <f t="shared" si="37"/>
        <v>29638</v>
      </c>
      <c r="FW20" s="10">
        <f t="shared" si="38"/>
        <v>256151.34</v>
      </c>
      <c r="FX20" s="10">
        <f t="shared" si="39"/>
        <v>0</v>
      </c>
      <c r="FY20" s="158">
        <v>144618.76</v>
      </c>
      <c r="FZ20" s="10">
        <f t="shared" si="40"/>
        <v>5687.3</v>
      </c>
      <c r="GA20" s="10">
        <f t="shared" si="41"/>
        <v>25827.23</v>
      </c>
      <c r="GB20" s="10">
        <f t="shared" si="42"/>
        <v>0</v>
      </c>
      <c r="GC20" s="90">
        <v>2320.81</v>
      </c>
      <c r="GD20" s="90">
        <v>3023.81</v>
      </c>
      <c r="GE20" s="158">
        <v>1715</v>
      </c>
      <c r="GF20" s="10">
        <f t="shared" si="43"/>
        <v>1185.3499999999999</v>
      </c>
      <c r="GG20" s="10">
        <f t="shared" si="44"/>
        <v>2076.63</v>
      </c>
      <c r="GH20" s="10">
        <f t="shared" si="45"/>
        <v>28218.01</v>
      </c>
      <c r="GI20" s="90">
        <v>2357.8000000000002</v>
      </c>
      <c r="GJ20" s="10">
        <f t="shared" si="46"/>
        <v>90.41</v>
      </c>
      <c r="GK20" s="10">
        <f t="shared" si="47"/>
        <v>740.82</v>
      </c>
      <c r="GL20" s="10">
        <f t="shared" si="48"/>
        <v>14795.99</v>
      </c>
      <c r="GM20" s="10">
        <f t="shared" si="49"/>
        <v>0</v>
      </c>
      <c r="GN20" s="10">
        <f t="shared" si="50"/>
        <v>3623.99</v>
      </c>
      <c r="GO20" s="80">
        <f t="shared" si="51"/>
        <v>28869.26</v>
      </c>
      <c r="GP20" s="10">
        <f t="shared" si="52"/>
        <v>4730.18</v>
      </c>
      <c r="GQ20" s="10">
        <f t="shared" si="53"/>
        <v>0</v>
      </c>
      <c r="GR20" s="10">
        <f t="shared" si="54"/>
        <v>4524.5600000000004</v>
      </c>
      <c r="GS20" s="10">
        <f t="shared" si="55"/>
        <v>2130</v>
      </c>
      <c r="GT20" s="10">
        <f t="shared" si="56"/>
        <v>10661.83</v>
      </c>
      <c r="GU20" s="10">
        <f t="shared" si="57"/>
        <v>29846.92</v>
      </c>
      <c r="GV20" s="10">
        <f t="shared" si="58"/>
        <v>6229.61</v>
      </c>
      <c r="GW20" s="10">
        <f t="shared" si="59"/>
        <v>4889.9399999999996</v>
      </c>
      <c r="GX20" s="10">
        <f t="shared" si="60"/>
        <v>13961.14</v>
      </c>
      <c r="GY20">
        <v>0</v>
      </c>
      <c r="GZ20" s="10">
        <f t="shared" si="61"/>
        <v>0</v>
      </c>
      <c r="HA20" s="10">
        <f t="shared" si="62"/>
        <v>6943.82</v>
      </c>
      <c r="HB20" s="10">
        <f t="shared" si="63"/>
        <v>0</v>
      </c>
      <c r="HC20" s="10">
        <f t="shared" si="64"/>
        <v>0</v>
      </c>
      <c r="HD20" s="10">
        <v>16514.82</v>
      </c>
      <c r="HE20" s="10">
        <f t="shared" si="65"/>
        <v>0</v>
      </c>
      <c r="HF20">
        <v>0</v>
      </c>
      <c r="HG20">
        <v>1</v>
      </c>
      <c r="HH20">
        <v>0</v>
      </c>
      <c r="HI20">
        <f t="shared" si="66"/>
        <v>2490</v>
      </c>
      <c r="HJ20">
        <f t="shared" si="67"/>
        <v>1416.02</v>
      </c>
      <c r="HK20">
        <f t="shared" si="68"/>
        <v>1008.01</v>
      </c>
      <c r="HM20" s="10">
        <f>VLOOKUP(B20,'[2]22-23 Balances'!$E$5:$J$110,6,FALSE)</f>
        <v>153545.18000000028</v>
      </c>
      <c r="HN20" s="10">
        <f>VLOOKUP(B20,'carry forward data'!A23:G204,7,FALSE)+10716.32</f>
        <v>22317.11</v>
      </c>
      <c r="HW20" s="10">
        <f t="shared" si="69"/>
        <v>0</v>
      </c>
      <c r="HY20" s="80">
        <f t="shared" si="70"/>
        <v>0</v>
      </c>
      <c r="IA20" t="s">
        <v>463</v>
      </c>
      <c r="IC20">
        <f t="shared" si="71"/>
        <v>133820.53000000009</v>
      </c>
      <c r="ID20" s="10">
        <f t="shared" si="72"/>
        <v>624945.16</v>
      </c>
      <c r="IE20" s="10">
        <f t="shared" si="73"/>
        <v>605220.50999999989</v>
      </c>
      <c r="IF20" s="10">
        <f t="shared" si="74"/>
        <v>153545.18000000028</v>
      </c>
    </row>
    <row r="21" spans="1:240" x14ac:dyDescent="0.25">
      <c r="B21" s="71" t="s">
        <v>261</v>
      </c>
      <c r="C21" s="72">
        <v>-55454.75</v>
      </c>
      <c r="D21" s="72">
        <v>0</v>
      </c>
      <c r="E21" s="72">
        <v>-34966.67</v>
      </c>
      <c r="F21" s="72">
        <v>0</v>
      </c>
      <c r="G21" s="72">
        <v>-58162.5</v>
      </c>
      <c r="H21" s="72">
        <v>-59366</v>
      </c>
      <c r="I21" s="72">
        <v>-534.16999999999996</v>
      </c>
      <c r="J21" s="72">
        <v>-53594.34</v>
      </c>
      <c r="K21" s="72">
        <v>-34429.19</v>
      </c>
      <c r="L21" s="72">
        <v>0</v>
      </c>
      <c r="M21" s="72">
        <v>-1178</v>
      </c>
      <c r="N21" s="72">
        <v>-7143.47</v>
      </c>
      <c r="O21" s="72">
        <v>-85.85</v>
      </c>
      <c r="P21" s="72">
        <v>0</v>
      </c>
      <c r="Q21" s="72">
        <v>0</v>
      </c>
      <c r="R21" s="72">
        <v>0</v>
      </c>
      <c r="S21" s="72">
        <v>0</v>
      </c>
      <c r="T21" s="72">
        <v>812536.43</v>
      </c>
      <c r="U21" s="72">
        <v>25236.94</v>
      </c>
      <c r="V21" s="72">
        <v>0</v>
      </c>
      <c r="W21" s="72">
        <v>60270.57</v>
      </c>
      <c r="X21" s="72">
        <v>76990.2</v>
      </c>
      <c r="Y21" s="72">
        <v>0</v>
      </c>
      <c r="Z21" s="72">
        <v>40054.94</v>
      </c>
      <c r="AA21" s="72">
        <v>13828.8</v>
      </c>
      <c r="AB21" s="72">
        <v>344810.15</v>
      </c>
      <c r="AC21" s="72">
        <v>5752.32</v>
      </c>
      <c r="AD21" s="72">
        <v>0</v>
      </c>
      <c r="AE21" s="72">
        <v>16664.32</v>
      </c>
      <c r="AF21" s="72">
        <v>25062.49</v>
      </c>
      <c r="AG21" s="72">
        <v>0</v>
      </c>
      <c r="AH21" s="72">
        <v>4344.63</v>
      </c>
      <c r="AI21" s="72">
        <v>31571.64</v>
      </c>
      <c r="AJ21" s="72">
        <v>0</v>
      </c>
      <c r="AK21" s="72">
        <v>13170.64</v>
      </c>
      <c r="AL21" s="72">
        <v>38009.82</v>
      </c>
      <c r="AM21" s="72">
        <v>8125.44</v>
      </c>
      <c r="AN21" s="72">
        <v>0</v>
      </c>
      <c r="AO21" s="72">
        <v>17922.98</v>
      </c>
      <c r="AP21" s="72">
        <v>6840</v>
      </c>
      <c r="AQ21" s="72">
        <v>11676.05</v>
      </c>
      <c r="AR21" s="72">
        <v>93736.44</v>
      </c>
      <c r="AS21" s="72">
        <v>4703</v>
      </c>
      <c r="AT21" s="72">
        <v>2148</v>
      </c>
      <c r="AU21" s="72">
        <v>17192.47</v>
      </c>
      <c r="AV21" s="72">
        <v>0</v>
      </c>
      <c r="AW21" s="72">
        <v>9638.09</v>
      </c>
      <c r="AX21" s="72">
        <v>0</v>
      </c>
      <c r="AY21" s="72">
        <v>0</v>
      </c>
      <c r="AZ21" s="72">
        <v>-5236.57</v>
      </c>
      <c r="BA21" s="72">
        <v>6145.22</v>
      </c>
      <c r="BC21" s="10">
        <f>VLOOKUP(B21,[1]Sheet1!$A$11:$G$222,5,FALSE)</f>
        <v>1359556.0300000005</v>
      </c>
      <c r="BE21">
        <v>-24582.78</v>
      </c>
      <c r="BF21">
        <v>0</v>
      </c>
      <c r="BG21">
        <v>4091.14</v>
      </c>
      <c r="BH21">
        <v>0</v>
      </c>
      <c r="BI21">
        <f t="shared" si="0"/>
        <v>4091.14</v>
      </c>
      <c r="BJ21">
        <v>0</v>
      </c>
      <c r="BK21">
        <v>0</v>
      </c>
      <c r="BL21">
        <f t="shared" si="1"/>
        <v>0</v>
      </c>
      <c r="BM21">
        <v>3767.6</v>
      </c>
      <c r="BN21">
        <v>0</v>
      </c>
      <c r="BO21">
        <f t="shared" si="2"/>
        <v>3767.6</v>
      </c>
      <c r="BP21">
        <f t="shared" si="3"/>
        <v>-16724.04</v>
      </c>
      <c r="BR21" s="10">
        <f t="shared" si="4"/>
        <v>908.65000000000055</v>
      </c>
      <c r="BS21">
        <f t="shared" si="5"/>
        <v>0</v>
      </c>
      <c r="BT21">
        <f t="shared" si="6"/>
        <v>908.65000000000055</v>
      </c>
      <c r="BU21" s="10">
        <f t="shared" si="7"/>
        <v>-7143.47</v>
      </c>
      <c r="BV21" s="10">
        <f t="shared" si="8"/>
        <v>38918.47</v>
      </c>
      <c r="BX21" s="10">
        <f t="shared" si="9"/>
        <v>1376280.0699999996</v>
      </c>
      <c r="BY21" s="10">
        <f t="shared" si="10"/>
        <v>1359556.0299999996</v>
      </c>
      <c r="BZ21" s="10">
        <f t="shared" si="11"/>
        <v>1359556.0300000005</v>
      </c>
      <c r="CB21" s="10">
        <f t="shared" si="12"/>
        <v>0</v>
      </c>
      <c r="CC21">
        <v>0</v>
      </c>
      <c r="CD21">
        <v>0</v>
      </c>
      <c r="CE21" s="73">
        <v>113</v>
      </c>
      <c r="CF21">
        <v>247943.24</v>
      </c>
      <c r="CG21">
        <v>312722.92999999947</v>
      </c>
      <c r="CH21">
        <v>10773.18</v>
      </c>
      <c r="CI21">
        <v>27497.22</v>
      </c>
      <c r="CK21" s="10">
        <f>VLOOKUP(CE21,'[2]Budget Share 22-23'!$B$6:$BV$326,73,FALSE)</f>
        <v>1441060</v>
      </c>
      <c r="CL21" s="10">
        <f>VLOOKUP(CE21,'[2]Budget Share 22-23'!$B$6:$BV$326,57,FALSE)</f>
        <v>0</v>
      </c>
      <c r="CM21" s="10">
        <v>0</v>
      </c>
      <c r="CN21" s="10">
        <v>0</v>
      </c>
      <c r="CO21">
        <v>0</v>
      </c>
      <c r="CP21" s="10">
        <v>0</v>
      </c>
      <c r="CQ21" s="10">
        <v>-18930</v>
      </c>
      <c r="CR21" s="10">
        <v>-40436</v>
      </c>
      <c r="CS21" s="10"/>
      <c r="CT21" s="10">
        <f t="shared" si="13"/>
        <v>1496514.75</v>
      </c>
      <c r="CU21" s="10">
        <f t="shared" si="14"/>
        <v>0</v>
      </c>
      <c r="CW21">
        <f t="shared" si="15"/>
        <v>0</v>
      </c>
      <c r="CY21" s="10">
        <f t="shared" si="16"/>
        <v>-59366</v>
      </c>
      <c r="DE21" s="10">
        <v>1496514.75</v>
      </c>
      <c r="DF21" s="10">
        <v>0</v>
      </c>
      <c r="DG21" s="10">
        <v>34966.67</v>
      </c>
      <c r="DH21" s="10">
        <v>0</v>
      </c>
      <c r="DI21" s="10">
        <v>58162.5</v>
      </c>
      <c r="DJ21" s="10">
        <v>0</v>
      </c>
      <c r="DK21" s="10">
        <v>534.16999999999996</v>
      </c>
      <c r="DL21" s="10">
        <v>53594.34</v>
      </c>
      <c r="DM21">
        <v>6026.63</v>
      </c>
      <c r="DN21">
        <v>47567.71</v>
      </c>
      <c r="DO21" s="10">
        <v>34429.19</v>
      </c>
      <c r="DP21" s="10">
        <v>0</v>
      </c>
      <c r="DQ21" s="10">
        <v>1178</v>
      </c>
      <c r="DR21" s="10">
        <v>7143.47</v>
      </c>
      <c r="DS21" s="10">
        <v>85.85</v>
      </c>
      <c r="DT21" s="10">
        <v>0</v>
      </c>
      <c r="DU21" s="10">
        <v>0</v>
      </c>
      <c r="DV21" s="10">
        <v>0</v>
      </c>
      <c r="DW21" s="10">
        <v>0</v>
      </c>
      <c r="DX21">
        <v>0</v>
      </c>
      <c r="DY21" s="10">
        <v>0</v>
      </c>
      <c r="DZ21">
        <v>0</v>
      </c>
      <c r="EA21" s="10">
        <v>59366</v>
      </c>
      <c r="EB21">
        <v>113</v>
      </c>
      <c r="EC21" s="68" t="e">
        <f>VLOOKUP(B21,#REF!,3,FALSE)</f>
        <v>#REF!</v>
      </c>
      <c r="ED21" t="e">
        <f>VLOOKUP(B21,#REF!,4,FALSE)</f>
        <v>#REF!</v>
      </c>
      <c r="EE21" t="e">
        <f>VLOOKUP(EC21,'[3]EDUBASE data 18.4.23'!$E$2:$AF$327,28,FALSE)</f>
        <v>#REF!</v>
      </c>
      <c r="EF21" t="str">
        <f>VLOOKUP(B21,'[4]CFR Report to DCSF'!$B$8:$EM$116,142,FALSE)</f>
        <v>office@wcevcps.org</v>
      </c>
      <c r="EG21" t="e">
        <f>VLOOKUP(EC21,'[3]EDUBASE data 18.4.23'!$E$2:$AF$327,24,FALSE)</f>
        <v>#REF!</v>
      </c>
      <c r="ES21" t="s">
        <v>394</v>
      </c>
      <c r="ET21" t="s">
        <v>397</v>
      </c>
      <c r="EU21" s="9" t="s">
        <v>394</v>
      </c>
      <c r="EV21" t="s">
        <v>396</v>
      </c>
      <c r="EW21" t="s">
        <v>395</v>
      </c>
      <c r="EX21" t="s">
        <v>395</v>
      </c>
      <c r="EY21">
        <f>VLOOKUP(B21,'[2]22-23 Balances'!$E$5:$J$110,2,FALSE)</f>
        <v>247943.24</v>
      </c>
      <c r="EZ21">
        <v>0</v>
      </c>
      <c r="FA21">
        <f>VLOOKUP(B21,'[4]CFR Report to DCSF'!$B$8:$IA$116,234,FALSE)</f>
        <v>10773.18</v>
      </c>
      <c r="FB21" s="10">
        <f t="shared" si="17"/>
        <v>1496514.75</v>
      </c>
      <c r="FC21" s="10">
        <f t="shared" si="18"/>
        <v>0</v>
      </c>
      <c r="FD21" s="10">
        <f t="shared" si="19"/>
        <v>34966.67</v>
      </c>
      <c r="FE21" s="10">
        <f t="shared" si="20"/>
        <v>0</v>
      </c>
      <c r="FF21" s="10">
        <f t="shared" si="21"/>
        <v>58162.5</v>
      </c>
      <c r="FG21" s="10">
        <f t="shared" si="22"/>
        <v>0</v>
      </c>
      <c r="FH21" s="10">
        <f t="shared" si="23"/>
        <v>534.16999999999996</v>
      </c>
      <c r="FI21" s="10">
        <f t="shared" si="24"/>
        <v>6026.63</v>
      </c>
      <c r="FJ21" s="10">
        <f t="shared" si="25"/>
        <v>47567.71</v>
      </c>
      <c r="FK21" s="10">
        <f t="shared" si="26"/>
        <v>34429.19</v>
      </c>
      <c r="FL21" s="10">
        <f t="shared" si="27"/>
        <v>0</v>
      </c>
      <c r="FM21" s="10">
        <f t="shared" si="28"/>
        <v>1178</v>
      </c>
      <c r="FN21" s="10">
        <f t="shared" si="29"/>
        <v>7143.47</v>
      </c>
      <c r="FO21" s="10">
        <f t="shared" si="30"/>
        <v>85.85</v>
      </c>
      <c r="FP21" s="10">
        <f t="shared" si="31"/>
        <v>0</v>
      </c>
      <c r="FQ21" s="10">
        <f t="shared" si="32"/>
        <v>0</v>
      </c>
      <c r="FR21" s="10">
        <f t="shared" si="33"/>
        <v>0</v>
      </c>
      <c r="FS21">
        <f t="shared" si="34"/>
        <v>0</v>
      </c>
      <c r="FT21">
        <f t="shared" si="35"/>
        <v>0</v>
      </c>
      <c r="FU21">
        <f t="shared" si="36"/>
        <v>0</v>
      </c>
      <c r="FV21">
        <f t="shared" si="37"/>
        <v>59366</v>
      </c>
      <c r="FW21" s="10">
        <f t="shared" si="38"/>
        <v>812536.43</v>
      </c>
      <c r="FX21" s="10">
        <f t="shared" si="39"/>
        <v>25236.94</v>
      </c>
      <c r="FY21" s="158">
        <v>352240.96</v>
      </c>
      <c r="FZ21" s="10">
        <f t="shared" si="40"/>
        <v>60270.57</v>
      </c>
      <c r="GA21" s="10">
        <f t="shared" si="41"/>
        <v>76990.2</v>
      </c>
      <c r="GB21" s="10">
        <f t="shared" si="42"/>
        <v>0</v>
      </c>
      <c r="GC21" s="90">
        <v>42803.8</v>
      </c>
      <c r="GD21" s="90">
        <v>11079.940000000002</v>
      </c>
      <c r="GE21" s="158">
        <v>5010</v>
      </c>
      <c r="GF21" s="10">
        <f t="shared" si="43"/>
        <v>5752.32</v>
      </c>
      <c r="GG21" s="10">
        <f t="shared" si="44"/>
        <v>0</v>
      </c>
      <c r="GH21" s="10">
        <f t="shared" si="45"/>
        <v>16664.32</v>
      </c>
      <c r="GI21" s="90">
        <v>12621.680000000006</v>
      </c>
      <c r="GJ21" s="10">
        <f t="shared" si="46"/>
        <v>0</v>
      </c>
      <c r="GK21" s="10">
        <f t="shared" si="47"/>
        <v>4344.63</v>
      </c>
      <c r="GL21" s="10">
        <f t="shared" si="48"/>
        <v>31571.64</v>
      </c>
      <c r="GM21" s="10">
        <f t="shared" si="49"/>
        <v>0</v>
      </c>
      <c r="GN21" s="10">
        <f t="shared" si="50"/>
        <v>13170.64</v>
      </c>
      <c r="GO21" s="80">
        <f t="shared" si="51"/>
        <v>38918.47</v>
      </c>
      <c r="GP21" s="10">
        <f t="shared" si="52"/>
        <v>8125.44</v>
      </c>
      <c r="GQ21" s="10">
        <f t="shared" si="53"/>
        <v>0</v>
      </c>
      <c r="GR21" s="10">
        <f t="shared" si="54"/>
        <v>17922.98</v>
      </c>
      <c r="GS21" s="10">
        <f t="shared" si="55"/>
        <v>6840</v>
      </c>
      <c r="GT21" s="10">
        <f t="shared" si="56"/>
        <v>11676.05</v>
      </c>
      <c r="GU21" s="10">
        <f t="shared" si="57"/>
        <v>93736.44</v>
      </c>
      <c r="GV21" s="10">
        <f t="shared" si="58"/>
        <v>4703</v>
      </c>
      <c r="GW21" s="10">
        <f t="shared" si="59"/>
        <v>2148</v>
      </c>
      <c r="GX21" s="10">
        <f t="shared" si="60"/>
        <v>17192.47</v>
      </c>
      <c r="GY21">
        <v>0</v>
      </c>
      <c r="GZ21" s="10">
        <f t="shared" si="61"/>
        <v>0</v>
      </c>
      <c r="HA21" s="10">
        <f t="shared" si="62"/>
        <v>9638.09</v>
      </c>
      <c r="HB21" s="10">
        <f t="shared" si="63"/>
        <v>0</v>
      </c>
      <c r="HC21" s="10">
        <f t="shared" si="64"/>
        <v>0</v>
      </c>
      <c r="HD21" s="10">
        <v>24582.78</v>
      </c>
      <c r="HE21" s="10">
        <f t="shared" si="65"/>
        <v>0</v>
      </c>
      <c r="HF21">
        <v>0</v>
      </c>
      <c r="HG21">
        <v>1</v>
      </c>
      <c r="HH21">
        <v>0</v>
      </c>
      <c r="HI21">
        <f t="shared" si="66"/>
        <v>4091.14</v>
      </c>
      <c r="HJ21">
        <f t="shared" si="67"/>
        <v>0</v>
      </c>
      <c r="HK21">
        <f t="shared" si="68"/>
        <v>3767.6</v>
      </c>
      <c r="HM21" s="10">
        <f>VLOOKUP(B21,'[2]22-23 Balances'!$E$5:$J$110,6,FALSE)</f>
        <v>312723.16999999946</v>
      </c>
      <c r="HN21" s="10">
        <f>VLOOKUP(B21,'carry forward data'!A24:G205,7,FALSE)</f>
        <v>27497.22</v>
      </c>
      <c r="HW21" s="10">
        <f t="shared" si="69"/>
        <v>4.6566128730773926E-10</v>
      </c>
      <c r="HY21" s="10">
        <f t="shared" si="70"/>
        <v>0</v>
      </c>
      <c r="IC21">
        <f t="shared" si="71"/>
        <v>247943.24</v>
      </c>
      <c r="ID21" s="10">
        <f t="shared" si="72"/>
        <v>1745974.9399999997</v>
      </c>
      <c r="IE21" s="10">
        <f t="shared" si="73"/>
        <v>1681195.0099999998</v>
      </c>
      <c r="IF21" s="10">
        <f t="shared" si="74"/>
        <v>312723.16999999993</v>
      </c>
    </row>
    <row r="22" spans="1:240" x14ac:dyDescent="0.25">
      <c r="B22" s="71" t="s">
        <v>262</v>
      </c>
      <c r="C22" s="72">
        <v>-45048.55</v>
      </c>
      <c r="D22" s="72">
        <v>0</v>
      </c>
      <c r="E22" s="72">
        <v>-11733.33</v>
      </c>
      <c r="F22" s="72">
        <v>0</v>
      </c>
      <c r="G22" s="72">
        <v>-33952.5</v>
      </c>
      <c r="H22" s="72">
        <v>-26173</v>
      </c>
      <c r="I22" s="72">
        <v>-9388.0499999999993</v>
      </c>
      <c r="J22" s="72">
        <v>-17508.150000000001</v>
      </c>
      <c r="K22" s="72">
        <v>-4032.33</v>
      </c>
      <c r="L22" s="72">
        <v>-1311</v>
      </c>
      <c r="M22" s="72">
        <v>0</v>
      </c>
      <c r="N22" s="72">
        <v>-5373.37</v>
      </c>
      <c r="O22" s="72">
        <v>-9589</v>
      </c>
      <c r="P22" s="72">
        <v>0</v>
      </c>
      <c r="Q22" s="72">
        <v>0</v>
      </c>
      <c r="R22" s="72">
        <v>0</v>
      </c>
      <c r="S22" s="72">
        <v>0</v>
      </c>
      <c r="T22" s="72">
        <v>364779.88</v>
      </c>
      <c r="U22" s="72">
        <v>526.53</v>
      </c>
      <c r="V22" s="72">
        <v>0</v>
      </c>
      <c r="W22" s="72">
        <v>0</v>
      </c>
      <c r="X22" s="72">
        <v>29634.31</v>
      </c>
      <c r="Y22" s="72">
        <v>0</v>
      </c>
      <c r="Z22" s="72">
        <v>2194.1</v>
      </c>
      <c r="AA22" s="72">
        <v>4465.5</v>
      </c>
      <c r="AB22" s="72">
        <v>74630.38</v>
      </c>
      <c r="AC22" s="72">
        <v>373.75</v>
      </c>
      <c r="AD22" s="72">
        <v>1991</v>
      </c>
      <c r="AE22" s="72">
        <v>15698.63</v>
      </c>
      <c r="AF22" s="72">
        <v>2683.62</v>
      </c>
      <c r="AG22" s="72">
        <v>8844.44</v>
      </c>
      <c r="AH22" s="72">
        <v>825.26</v>
      </c>
      <c r="AI22" s="72">
        <v>8181.99</v>
      </c>
      <c r="AJ22" s="72">
        <v>0</v>
      </c>
      <c r="AK22" s="72">
        <v>5110.92</v>
      </c>
      <c r="AL22" s="72">
        <v>29367.33</v>
      </c>
      <c r="AM22" s="72">
        <v>3912.86</v>
      </c>
      <c r="AN22" s="72">
        <v>0</v>
      </c>
      <c r="AO22" s="72">
        <v>3129.54</v>
      </c>
      <c r="AP22" s="72">
        <v>1300</v>
      </c>
      <c r="AQ22" s="72">
        <v>0</v>
      </c>
      <c r="AR22" s="72">
        <v>20229.79</v>
      </c>
      <c r="AS22" s="72">
        <v>-105</v>
      </c>
      <c r="AT22" s="72">
        <v>19869.82</v>
      </c>
      <c r="AU22" s="72">
        <v>14228.52</v>
      </c>
      <c r="AV22" s="72">
        <v>0</v>
      </c>
      <c r="AW22" s="72">
        <v>0</v>
      </c>
      <c r="AX22" s="72">
        <v>0</v>
      </c>
      <c r="AY22" s="72">
        <v>0</v>
      </c>
      <c r="AZ22" s="72">
        <v>-1990.02</v>
      </c>
      <c r="BA22" s="72">
        <v>1736.31</v>
      </c>
      <c r="BC22" s="10">
        <f>VLOOKUP(B22,[1]Sheet1!$A$11:$G$222,5,FALSE)</f>
        <v>438377.81999999995</v>
      </c>
      <c r="BE22">
        <v>-16274.36</v>
      </c>
      <c r="BF22">
        <v>0</v>
      </c>
      <c r="BG22">
        <v>3156</v>
      </c>
      <c r="BH22">
        <v>0</v>
      </c>
      <c r="BI22">
        <f t="shared" si="0"/>
        <v>3156</v>
      </c>
      <c r="BJ22">
        <v>0</v>
      </c>
      <c r="BK22">
        <v>0</v>
      </c>
      <c r="BL22">
        <f t="shared" si="1"/>
        <v>0</v>
      </c>
      <c r="BM22">
        <v>3986</v>
      </c>
      <c r="BN22">
        <v>0</v>
      </c>
      <c r="BO22">
        <f t="shared" si="2"/>
        <v>3986</v>
      </c>
      <c r="BP22">
        <f t="shared" si="3"/>
        <v>-9132.36</v>
      </c>
      <c r="BR22" s="10">
        <f t="shared" si="4"/>
        <v>-253.71000000000004</v>
      </c>
      <c r="BS22">
        <f t="shared" si="5"/>
        <v>-253.71000000000004</v>
      </c>
      <c r="BT22">
        <f t="shared" si="6"/>
        <v>0</v>
      </c>
      <c r="BU22" s="10">
        <f t="shared" si="7"/>
        <v>-5627.08</v>
      </c>
      <c r="BV22" s="10">
        <f t="shared" si="8"/>
        <v>29367.33</v>
      </c>
      <c r="BX22" s="10">
        <f t="shared" si="9"/>
        <v>447510.18</v>
      </c>
      <c r="BY22" s="10">
        <f t="shared" si="10"/>
        <v>438377.82</v>
      </c>
      <c r="BZ22" s="10">
        <f t="shared" si="11"/>
        <v>438377.81999999995</v>
      </c>
      <c r="CB22" s="10">
        <f t="shared" si="12"/>
        <v>0</v>
      </c>
      <c r="CC22">
        <v>0</v>
      </c>
      <c r="CD22">
        <v>0</v>
      </c>
      <c r="CE22" s="73">
        <v>114</v>
      </c>
      <c r="CF22">
        <v>71984.879999999888</v>
      </c>
      <c r="CG22">
        <v>54909.820000000007</v>
      </c>
      <c r="CH22">
        <v>15167.69</v>
      </c>
      <c r="CI22">
        <v>24300.050000000003</v>
      </c>
      <c r="CK22" s="10">
        <f>VLOOKUP(CE22,'[2]Budget Share 22-23'!$B$6:$BV$326,73,FALSE)</f>
        <v>430435</v>
      </c>
      <c r="CL22" s="10">
        <f>VLOOKUP(CE22,'[2]Budget Share 22-23'!$B$6:$BV$326,57,FALSE)</f>
        <v>0</v>
      </c>
      <c r="CM22" s="10">
        <v>-24724.370000000003</v>
      </c>
      <c r="CN22" s="10">
        <v>0</v>
      </c>
      <c r="CO22">
        <v>0</v>
      </c>
      <c r="CP22" s="10">
        <v>0</v>
      </c>
      <c r="CQ22" s="10">
        <v>-16565</v>
      </c>
      <c r="CR22" s="10">
        <v>-8503</v>
      </c>
      <c r="CS22" s="10"/>
      <c r="CT22" s="10">
        <f t="shared" si="13"/>
        <v>475483.55</v>
      </c>
      <c r="CU22" s="10">
        <f t="shared" si="14"/>
        <v>-1105</v>
      </c>
      <c r="CW22">
        <f t="shared" si="15"/>
        <v>0</v>
      </c>
      <c r="CY22" s="10">
        <f t="shared" si="16"/>
        <v>-25068</v>
      </c>
      <c r="DE22" s="10">
        <v>475483.55</v>
      </c>
      <c r="DF22" s="10">
        <v>0</v>
      </c>
      <c r="DG22" s="10">
        <v>11733.33</v>
      </c>
      <c r="DH22" s="10">
        <v>0</v>
      </c>
      <c r="DI22" s="10">
        <v>33952.5</v>
      </c>
      <c r="DJ22" s="10">
        <v>1105</v>
      </c>
      <c r="DK22" s="10">
        <v>9388.0499999999993</v>
      </c>
      <c r="DL22" s="10">
        <v>17508.150000000001</v>
      </c>
      <c r="DM22">
        <v>0</v>
      </c>
      <c r="DN22">
        <v>17508.150000000001</v>
      </c>
      <c r="DO22" s="10">
        <v>4032.33</v>
      </c>
      <c r="DP22" s="10">
        <v>1311</v>
      </c>
      <c r="DQ22" s="10">
        <v>0</v>
      </c>
      <c r="DR22" s="10">
        <v>5627.08</v>
      </c>
      <c r="DS22" s="10">
        <v>9589</v>
      </c>
      <c r="DT22" s="10">
        <v>0</v>
      </c>
      <c r="DU22" s="10">
        <v>0</v>
      </c>
      <c r="DV22" s="10">
        <v>0</v>
      </c>
      <c r="DW22" s="10">
        <v>0</v>
      </c>
      <c r="DX22">
        <v>0</v>
      </c>
      <c r="DY22" s="10">
        <v>0</v>
      </c>
      <c r="DZ22">
        <v>0</v>
      </c>
      <c r="EA22" s="10">
        <v>25068</v>
      </c>
      <c r="EB22">
        <v>114</v>
      </c>
      <c r="EC22" s="68" t="e">
        <f>VLOOKUP(B22,#REF!,3,FALSE)</f>
        <v>#REF!</v>
      </c>
      <c r="ED22" t="e">
        <f>VLOOKUP(B22,#REF!,4,FALSE)</f>
        <v>#REF!</v>
      </c>
      <c r="EE22" t="e">
        <f>VLOOKUP(EC22,'[3]EDUBASE data 18.4.23'!$E$2:$AF$327,28,FALSE)</f>
        <v>#REF!</v>
      </c>
      <c r="EF22" t="str">
        <f>VLOOKUP(B22,'[4]CFR Report to DCSF'!$B$8:$EM$116,142,FALSE)</f>
        <v>admin@worlingworth.suffolk.sch.uk</v>
      </c>
      <c r="EG22" t="e">
        <f>VLOOKUP(EC22,'[3]EDUBASE data 18.4.23'!$E$2:$AF$327,24,FALSE)</f>
        <v>#REF!</v>
      </c>
      <c r="ES22" t="s">
        <v>394</v>
      </c>
      <c r="ET22" t="s">
        <v>397</v>
      </c>
      <c r="EU22" s="9" t="s">
        <v>394</v>
      </c>
      <c r="EV22" t="s">
        <v>396</v>
      </c>
      <c r="EW22" t="s">
        <v>395</v>
      </c>
      <c r="EX22" t="s">
        <v>395</v>
      </c>
      <c r="EY22">
        <f>VLOOKUP(B22,'[2]22-23 Balances'!$E$5:$J$110,2,FALSE)</f>
        <v>71984.879999999888</v>
      </c>
      <c r="EZ22">
        <v>0</v>
      </c>
      <c r="FA22">
        <f>VLOOKUP(B22,'[4]CFR Report to DCSF'!$B$8:$IA$116,234,FALSE)</f>
        <v>15167.69</v>
      </c>
      <c r="FB22" s="10">
        <f t="shared" si="17"/>
        <v>475483.55</v>
      </c>
      <c r="FC22" s="10">
        <f t="shared" si="18"/>
        <v>0</v>
      </c>
      <c r="FD22" s="10">
        <f t="shared" si="19"/>
        <v>11733.33</v>
      </c>
      <c r="FE22" s="10">
        <f t="shared" si="20"/>
        <v>0</v>
      </c>
      <c r="FF22" s="10">
        <f t="shared" si="21"/>
        <v>33952.5</v>
      </c>
      <c r="FG22" s="10">
        <f t="shared" si="22"/>
        <v>1105</v>
      </c>
      <c r="FH22" s="10">
        <f t="shared" si="23"/>
        <v>9388.0499999999993</v>
      </c>
      <c r="FI22" s="10">
        <f t="shared" si="24"/>
        <v>0</v>
      </c>
      <c r="FJ22" s="10">
        <f t="shared" si="25"/>
        <v>17508.150000000001</v>
      </c>
      <c r="FK22" s="10">
        <f t="shared" si="26"/>
        <v>4032.33</v>
      </c>
      <c r="FL22" s="10">
        <f t="shared" si="27"/>
        <v>1311</v>
      </c>
      <c r="FM22" s="10">
        <f t="shared" si="28"/>
        <v>0</v>
      </c>
      <c r="FN22" s="10">
        <f t="shared" si="29"/>
        <v>5627.08</v>
      </c>
      <c r="FO22" s="10">
        <f t="shared" si="30"/>
        <v>9589</v>
      </c>
      <c r="FP22" s="10">
        <f t="shared" si="31"/>
        <v>0</v>
      </c>
      <c r="FQ22" s="10">
        <f t="shared" si="32"/>
        <v>0</v>
      </c>
      <c r="FR22" s="10">
        <f t="shared" si="33"/>
        <v>0</v>
      </c>
      <c r="FS22">
        <f t="shared" si="34"/>
        <v>0</v>
      </c>
      <c r="FT22">
        <f t="shared" si="35"/>
        <v>0</v>
      </c>
      <c r="FU22">
        <f t="shared" si="36"/>
        <v>0</v>
      </c>
      <c r="FV22">
        <f t="shared" si="37"/>
        <v>25068</v>
      </c>
      <c r="FW22" s="10">
        <f t="shared" si="38"/>
        <v>364779.88</v>
      </c>
      <c r="FX22" s="10">
        <f t="shared" si="39"/>
        <v>526.53</v>
      </c>
      <c r="FY22" s="158">
        <v>70359.410000000018</v>
      </c>
      <c r="FZ22" s="10">
        <f t="shared" si="40"/>
        <v>0</v>
      </c>
      <c r="GA22" s="10">
        <f t="shared" si="41"/>
        <v>29634.31</v>
      </c>
      <c r="GB22" s="10">
        <f t="shared" si="42"/>
        <v>0</v>
      </c>
      <c r="GC22" s="90">
        <v>2194.1</v>
      </c>
      <c r="GD22" s="90">
        <v>4465.5</v>
      </c>
      <c r="GE22" s="158">
        <v>4270.97</v>
      </c>
      <c r="GF22" s="10">
        <f t="shared" si="43"/>
        <v>373.75</v>
      </c>
      <c r="GG22" s="10">
        <f t="shared" si="44"/>
        <v>1991</v>
      </c>
      <c r="GH22" s="10">
        <f t="shared" si="45"/>
        <v>15698.63</v>
      </c>
      <c r="GI22" s="90">
        <v>2683.62</v>
      </c>
      <c r="GJ22" s="10">
        <f t="shared" si="46"/>
        <v>8844.44</v>
      </c>
      <c r="GK22" s="10">
        <f t="shared" si="47"/>
        <v>825.26</v>
      </c>
      <c r="GL22" s="10">
        <f t="shared" si="48"/>
        <v>8181.99</v>
      </c>
      <c r="GM22" s="10">
        <f t="shared" si="49"/>
        <v>0</v>
      </c>
      <c r="GN22" s="10">
        <f t="shared" si="50"/>
        <v>5110.92</v>
      </c>
      <c r="GO22" s="80">
        <f t="shared" si="51"/>
        <v>29367.33</v>
      </c>
      <c r="GP22" s="10">
        <f t="shared" si="52"/>
        <v>3912.86</v>
      </c>
      <c r="GQ22" s="10">
        <f t="shared" si="53"/>
        <v>0</v>
      </c>
      <c r="GR22" s="10">
        <f t="shared" si="54"/>
        <v>3129.54</v>
      </c>
      <c r="GS22" s="10">
        <f t="shared" si="55"/>
        <v>1300</v>
      </c>
      <c r="GT22" s="10">
        <f t="shared" si="56"/>
        <v>0</v>
      </c>
      <c r="GU22" s="10">
        <f t="shared" si="57"/>
        <v>20229.79</v>
      </c>
      <c r="GV22" s="10">
        <f t="shared" si="58"/>
        <v>-105</v>
      </c>
      <c r="GW22" s="10">
        <f t="shared" si="59"/>
        <v>19869.82</v>
      </c>
      <c r="GX22" s="10">
        <f t="shared" si="60"/>
        <v>14228.52</v>
      </c>
      <c r="GY22">
        <v>0</v>
      </c>
      <c r="GZ22" s="10">
        <f t="shared" si="61"/>
        <v>0</v>
      </c>
      <c r="HA22" s="10">
        <f t="shared" si="62"/>
        <v>0</v>
      </c>
      <c r="HB22" s="10">
        <f t="shared" si="63"/>
        <v>0</v>
      </c>
      <c r="HC22" s="10">
        <f t="shared" si="64"/>
        <v>0</v>
      </c>
      <c r="HD22" s="10">
        <v>16274.36</v>
      </c>
      <c r="HE22" s="10">
        <f t="shared" si="65"/>
        <v>0</v>
      </c>
      <c r="HF22">
        <v>0</v>
      </c>
      <c r="HG22">
        <v>1</v>
      </c>
      <c r="HH22">
        <v>0</v>
      </c>
      <c r="HI22">
        <f t="shared" si="66"/>
        <v>3156</v>
      </c>
      <c r="HJ22">
        <f t="shared" si="67"/>
        <v>0</v>
      </c>
      <c r="HK22">
        <f t="shared" si="68"/>
        <v>3986</v>
      </c>
      <c r="HM22" s="10">
        <f>VLOOKUP(B22,'[2]22-23 Balances'!$E$5:$J$110,6,FALSE)</f>
        <v>54909.70000000007</v>
      </c>
      <c r="HN22" s="10">
        <f>VLOOKUP(B22,'carry forward data'!A25:G206,7,FALSE)</f>
        <v>24300.050000000003</v>
      </c>
      <c r="HW22" s="10">
        <f t="shared" si="69"/>
        <v>-2.3283064365386963E-10</v>
      </c>
      <c r="HY22" s="10">
        <f t="shared" si="70"/>
        <v>0</v>
      </c>
      <c r="IC22">
        <f t="shared" si="71"/>
        <v>71984.879999999888</v>
      </c>
      <c r="ID22" s="10">
        <f t="shared" si="72"/>
        <v>594797.99</v>
      </c>
      <c r="IE22" s="10">
        <f t="shared" si="73"/>
        <v>611873.17000000004</v>
      </c>
      <c r="IF22" s="10">
        <f t="shared" si="74"/>
        <v>54909.699999999837</v>
      </c>
    </row>
    <row r="23" spans="1:240" x14ac:dyDescent="0.25">
      <c r="B23" s="71" t="s">
        <v>263</v>
      </c>
      <c r="C23" s="72">
        <v>-172135.59</v>
      </c>
      <c r="D23" s="72">
        <v>0</v>
      </c>
      <c r="E23" s="72">
        <v>-1666724</v>
      </c>
      <c r="F23" s="72">
        <v>0</v>
      </c>
      <c r="G23" s="72">
        <v>-47766.9</v>
      </c>
      <c r="H23" s="72">
        <v>-7101</v>
      </c>
      <c r="I23" s="72">
        <v>-1113.04</v>
      </c>
      <c r="J23" s="72">
        <v>-20633.75</v>
      </c>
      <c r="K23" s="72">
        <v>-451.3</v>
      </c>
      <c r="L23" s="72">
        <v>-13752</v>
      </c>
      <c r="M23" s="72">
        <v>-8253.36</v>
      </c>
      <c r="N23" s="72">
        <v>0</v>
      </c>
      <c r="O23" s="72">
        <v>0</v>
      </c>
      <c r="P23" s="72">
        <v>0</v>
      </c>
      <c r="Q23" s="72">
        <v>0</v>
      </c>
      <c r="R23" s="72">
        <v>0</v>
      </c>
      <c r="S23" s="72">
        <v>0</v>
      </c>
      <c r="T23" s="72">
        <v>1009235.55</v>
      </c>
      <c r="U23" s="72">
        <v>0</v>
      </c>
      <c r="V23" s="72">
        <v>0</v>
      </c>
      <c r="W23" s="72">
        <v>23820.32</v>
      </c>
      <c r="X23" s="72">
        <v>298154.77</v>
      </c>
      <c r="Y23" s="72">
        <v>0</v>
      </c>
      <c r="Z23" s="72">
        <v>8675.64</v>
      </c>
      <c r="AA23" s="72">
        <v>50214.46</v>
      </c>
      <c r="AB23" s="72">
        <v>708472.1</v>
      </c>
      <c r="AC23" s="72">
        <v>7752.5</v>
      </c>
      <c r="AD23" s="72">
        <v>164537.66</v>
      </c>
      <c r="AE23" s="72">
        <v>74948.990000000005</v>
      </c>
      <c r="AF23" s="72">
        <v>1662.15</v>
      </c>
      <c r="AG23" s="72">
        <v>38927.53</v>
      </c>
      <c r="AH23" s="72">
        <v>2146.1</v>
      </c>
      <c r="AI23" s="72">
        <v>35446.25</v>
      </c>
      <c r="AJ23" s="72">
        <v>0</v>
      </c>
      <c r="AK23" s="72">
        <v>12382.52</v>
      </c>
      <c r="AL23" s="72">
        <v>61660.62</v>
      </c>
      <c r="AM23" s="72">
        <v>45344.67</v>
      </c>
      <c r="AN23" s="72">
        <v>10427.81</v>
      </c>
      <c r="AO23" s="72">
        <v>22558.48</v>
      </c>
      <c r="AP23" s="72">
        <v>2875</v>
      </c>
      <c r="AQ23" s="72">
        <v>0</v>
      </c>
      <c r="AR23" s="72">
        <v>13278.1</v>
      </c>
      <c r="AS23" s="72">
        <v>55308.06</v>
      </c>
      <c r="AT23" s="72">
        <v>51467.87</v>
      </c>
      <c r="AU23" s="72">
        <v>23969.07</v>
      </c>
      <c r="AV23" s="72">
        <v>0</v>
      </c>
      <c r="AW23" s="72">
        <v>3804.14</v>
      </c>
      <c r="AX23" s="72">
        <v>0</v>
      </c>
      <c r="AY23" s="72">
        <v>0</v>
      </c>
      <c r="AZ23" s="72">
        <v>-6738.59</v>
      </c>
      <c r="BA23" s="72">
        <v>0</v>
      </c>
      <c r="BC23" s="10">
        <f>VLOOKUP(B23,[1]Sheet1!$A$11:$G$222,5,FALSE)</f>
        <v>776002.15000000026</v>
      </c>
      <c r="BE23">
        <v>-24144.44</v>
      </c>
      <c r="BF23">
        <v>0</v>
      </c>
      <c r="BG23">
        <v>0</v>
      </c>
      <c r="BH23">
        <v>0</v>
      </c>
      <c r="BI23">
        <f t="shared" si="0"/>
        <v>0</v>
      </c>
      <c r="BJ23">
        <v>17745.759999999998</v>
      </c>
      <c r="BK23">
        <v>0</v>
      </c>
      <c r="BL23">
        <f t="shared" si="1"/>
        <v>17745.759999999998</v>
      </c>
      <c r="BM23">
        <v>0</v>
      </c>
      <c r="BN23">
        <v>0</v>
      </c>
      <c r="BO23">
        <f t="shared" si="2"/>
        <v>0</v>
      </c>
      <c r="BP23">
        <f t="shared" si="3"/>
        <v>-6398.68</v>
      </c>
      <c r="BR23" s="10">
        <f t="shared" si="4"/>
        <v>-6738.59</v>
      </c>
      <c r="BS23">
        <f t="shared" si="5"/>
        <v>-6738.59</v>
      </c>
      <c r="BT23">
        <f t="shared" si="6"/>
        <v>0</v>
      </c>
      <c r="BU23" s="10">
        <f t="shared" si="7"/>
        <v>-6738.59</v>
      </c>
      <c r="BV23" s="10">
        <f t="shared" si="8"/>
        <v>61660.62</v>
      </c>
      <c r="BX23" s="10">
        <f t="shared" si="9"/>
        <v>782400.82999999984</v>
      </c>
      <c r="BY23" s="10">
        <f t="shared" si="10"/>
        <v>776002.14999999979</v>
      </c>
      <c r="BZ23" s="10">
        <f t="shared" si="11"/>
        <v>776002.15000000026</v>
      </c>
      <c r="CB23" s="10">
        <f t="shared" si="12"/>
        <v>0</v>
      </c>
      <c r="CC23">
        <v>0</v>
      </c>
      <c r="CD23">
        <v>0</v>
      </c>
      <c r="CE23" s="73">
        <v>187</v>
      </c>
      <c r="CF23">
        <v>478191.25000000029</v>
      </c>
      <c r="CG23">
        <v>795786.16999999993</v>
      </c>
      <c r="CH23">
        <v>78094.78</v>
      </c>
      <c r="CI23">
        <v>84493.459999999992</v>
      </c>
      <c r="CK23" s="10">
        <f>VLOOKUP(CE23,'[2]Budget Share 22-23'!$B$6:$BV$326,73,FALSE)</f>
        <v>983332</v>
      </c>
      <c r="CL23" s="10">
        <f>VLOOKUP(CE23,'[2]Budget Share 22-23'!$B$6:$BV$326,57,FALSE)</f>
        <v>0</v>
      </c>
      <c r="CM23" s="10">
        <v>0</v>
      </c>
      <c r="CN23" s="10">
        <v>-17207.300000000003</v>
      </c>
      <c r="CO23">
        <v>0</v>
      </c>
      <c r="CP23" s="10">
        <v>0</v>
      </c>
      <c r="CQ23" s="10">
        <v>-7001</v>
      </c>
      <c r="CR23" s="10">
        <v>-100</v>
      </c>
      <c r="CS23" s="10"/>
      <c r="CT23" s="10">
        <f t="shared" si="13"/>
        <v>1155467.5900000001</v>
      </c>
      <c r="CU23" s="10">
        <f t="shared" si="14"/>
        <v>0</v>
      </c>
      <c r="CW23">
        <f t="shared" si="15"/>
        <v>0</v>
      </c>
      <c r="CY23" s="10">
        <f t="shared" si="16"/>
        <v>-7101</v>
      </c>
      <c r="DE23" s="10">
        <v>1155467.5900000001</v>
      </c>
      <c r="DF23" s="10">
        <v>0</v>
      </c>
      <c r="DG23" s="10">
        <v>1666724</v>
      </c>
      <c r="DH23" s="10">
        <v>0</v>
      </c>
      <c r="DI23" s="10">
        <v>47766.9</v>
      </c>
      <c r="DJ23" s="10">
        <v>0</v>
      </c>
      <c r="DK23" s="10">
        <v>1113.04</v>
      </c>
      <c r="DL23" s="10">
        <v>20633.75</v>
      </c>
      <c r="DM23">
        <v>0</v>
      </c>
      <c r="DN23">
        <v>20633.75</v>
      </c>
      <c r="DO23" s="10">
        <v>451.3</v>
      </c>
      <c r="DP23" s="10">
        <v>13752</v>
      </c>
      <c r="DQ23" s="10">
        <v>8253.36</v>
      </c>
      <c r="DR23" s="10">
        <v>6738.59</v>
      </c>
      <c r="DS23" s="10">
        <v>0</v>
      </c>
      <c r="DT23" s="10">
        <v>0</v>
      </c>
      <c r="DU23" s="10">
        <v>0</v>
      </c>
      <c r="DV23" s="10">
        <v>0</v>
      </c>
      <c r="DW23" s="10">
        <v>0</v>
      </c>
      <c r="DX23">
        <v>0</v>
      </c>
      <c r="DY23" s="10">
        <v>0</v>
      </c>
      <c r="DZ23">
        <v>0</v>
      </c>
      <c r="EA23" s="10">
        <v>7101</v>
      </c>
      <c r="EB23">
        <v>187</v>
      </c>
      <c r="EC23" s="68" t="e">
        <f>VLOOKUP(B23,#REF!,3,FALSE)</f>
        <v>#REF!</v>
      </c>
      <c r="ED23" t="e">
        <f>VLOOKUP(B23,#REF!,4,FALSE)</f>
        <v>#REF!</v>
      </c>
      <c r="EE23" t="e">
        <f>VLOOKUP(EC23,'[3]EDUBASE data 18.4.23'!$E$2:$AF$327,28,FALSE)</f>
        <v>#REF!</v>
      </c>
      <c r="EF23" t="str">
        <f>VLOOKUP(B23,'[4]CFR Report to DCSF'!$B$8:$EM$116,142,FALSE)</f>
        <v>keeley.smart@horizonschool.org.uk</v>
      </c>
      <c r="EG23" t="e">
        <f>VLOOKUP(EC23,'[3]EDUBASE data 18.4.23'!$E$2:$AF$327,24,FALSE)</f>
        <v>#REF!</v>
      </c>
      <c r="ES23" t="s">
        <v>394</v>
      </c>
      <c r="ET23" t="s">
        <v>397</v>
      </c>
      <c r="EU23" s="9" t="s">
        <v>394</v>
      </c>
      <c r="EV23" t="s">
        <v>396</v>
      </c>
      <c r="EW23" t="s">
        <v>395</v>
      </c>
      <c r="EX23" t="s">
        <v>395</v>
      </c>
      <c r="EY23">
        <f>VLOOKUP(B23,'[2]22-23 Balances'!$E$5:$J$110,2,FALSE)</f>
        <v>478191.24999999988</v>
      </c>
      <c r="EZ23">
        <v>0</v>
      </c>
      <c r="FA23">
        <f>VLOOKUP(B23,'[4]CFR Report to DCSF'!$B$8:$IA$116,234,FALSE)</f>
        <v>78094.78</v>
      </c>
      <c r="FB23" s="10">
        <f t="shared" si="17"/>
        <v>1155467.5900000001</v>
      </c>
      <c r="FC23" s="10">
        <f t="shared" si="18"/>
        <v>0</v>
      </c>
      <c r="FD23" s="10">
        <f t="shared" si="19"/>
        <v>1666724</v>
      </c>
      <c r="FE23" s="10">
        <f t="shared" si="20"/>
        <v>0</v>
      </c>
      <c r="FF23" s="10">
        <f t="shared" si="21"/>
        <v>47766.9</v>
      </c>
      <c r="FG23" s="10">
        <f t="shared" si="22"/>
        <v>0</v>
      </c>
      <c r="FH23" s="10">
        <f t="shared" si="23"/>
        <v>1113.04</v>
      </c>
      <c r="FI23" s="10">
        <f t="shared" si="24"/>
        <v>0</v>
      </c>
      <c r="FJ23" s="10">
        <f t="shared" si="25"/>
        <v>20633.75</v>
      </c>
      <c r="FK23" s="10">
        <f t="shared" si="26"/>
        <v>451.3</v>
      </c>
      <c r="FL23" s="10">
        <f t="shared" si="27"/>
        <v>13752</v>
      </c>
      <c r="FM23" s="10">
        <f t="shared" si="28"/>
        <v>8253.36</v>
      </c>
      <c r="FN23" s="10">
        <f t="shared" si="29"/>
        <v>6738.59</v>
      </c>
      <c r="FO23" s="10">
        <f t="shared" si="30"/>
        <v>0</v>
      </c>
      <c r="FP23" s="10">
        <f t="shared" si="31"/>
        <v>0</v>
      </c>
      <c r="FQ23" s="10">
        <f t="shared" si="32"/>
        <v>0</v>
      </c>
      <c r="FR23" s="10">
        <f t="shared" si="33"/>
        <v>0</v>
      </c>
      <c r="FS23">
        <f t="shared" si="34"/>
        <v>0</v>
      </c>
      <c r="FT23">
        <f t="shared" si="35"/>
        <v>0</v>
      </c>
      <c r="FU23">
        <f t="shared" si="36"/>
        <v>0</v>
      </c>
      <c r="FV23">
        <f t="shared" si="37"/>
        <v>7101</v>
      </c>
      <c r="FW23" s="10">
        <f t="shared" si="38"/>
        <v>1009235.55</v>
      </c>
      <c r="FX23" s="10">
        <f t="shared" si="39"/>
        <v>0</v>
      </c>
      <c r="FY23" s="158">
        <v>694162.76</v>
      </c>
      <c r="FZ23" s="10">
        <f t="shared" si="40"/>
        <v>23820.32</v>
      </c>
      <c r="GA23" s="10">
        <f t="shared" si="41"/>
        <v>298154.77</v>
      </c>
      <c r="GB23" s="10">
        <f t="shared" si="42"/>
        <v>0</v>
      </c>
      <c r="GC23" s="90">
        <v>8675.64</v>
      </c>
      <c r="GD23" s="90">
        <v>50214.46</v>
      </c>
      <c r="GE23" s="158">
        <v>14309.34</v>
      </c>
      <c r="GF23" s="10">
        <f t="shared" si="43"/>
        <v>7752.5</v>
      </c>
      <c r="GG23" s="10">
        <f t="shared" si="44"/>
        <v>164537.66</v>
      </c>
      <c r="GH23" s="10">
        <f t="shared" si="45"/>
        <v>74948.990000000005</v>
      </c>
      <c r="GI23" s="90">
        <v>1662.15</v>
      </c>
      <c r="GJ23" s="10">
        <f t="shared" si="46"/>
        <v>38927.53</v>
      </c>
      <c r="GK23" s="10">
        <f t="shared" si="47"/>
        <v>2146.1</v>
      </c>
      <c r="GL23" s="10">
        <f t="shared" si="48"/>
        <v>35446.25</v>
      </c>
      <c r="GM23" s="10">
        <f t="shared" si="49"/>
        <v>0</v>
      </c>
      <c r="GN23" s="10">
        <f t="shared" si="50"/>
        <v>12382.52</v>
      </c>
      <c r="GO23" s="80">
        <f t="shared" si="51"/>
        <v>61660.62</v>
      </c>
      <c r="GP23" s="10">
        <f t="shared" si="52"/>
        <v>45344.67</v>
      </c>
      <c r="GQ23" s="10">
        <f t="shared" si="53"/>
        <v>10427.81</v>
      </c>
      <c r="GR23" s="10">
        <f t="shared" si="54"/>
        <v>22558.48</v>
      </c>
      <c r="GS23" s="10">
        <f t="shared" si="55"/>
        <v>2875</v>
      </c>
      <c r="GT23" s="10">
        <f t="shared" si="56"/>
        <v>0</v>
      </c>
      <c r="GU23" s="10">
        <f t="shared" si="57"/>
        <v>13278.1</v>
      </c>
      <c r="GV23" s="10">
        <f t="shared" si="58"/>
        <v>55308.06</v>
      </c>
      <c r="GW23" s="10">
        <f t="shared" si="59"/>
        <v>51467.87</v>
      </c>
      <c r="GX23" s="10">
        <f t="shared" si="60"/>
        <v>23969.07</v>
      </c>
      <c r="GY23">
        <v>0</v>
      </c>
      <c r="GZ23" s="10">
        <f t="shared" si="61"/>
        <v>0</v>
      </c>
      <c r="HA23" s="10">
        <f t="shared" si="62"/>
        <v>3804.14</v>
      </c>
      <c r="HB23" s="10">
        <f t="shared" si="63"/>
        <v>0</v>
      </c>
      <c r="HC23" s="10">
        <f t="shared" si="64"/>
        <v>0</v>
      </c>
      <c r="HD23" s="10">
        <v>24144.44</v>
      </c>
      <c r="HE23" s="10">
        <f t="shared" si="65"/>
        <v>0</v>
      </c>
      <c r="HF23">
        <v>0</v>
      </c>
      <c r="HG23">
        <v>1</v>
      </c>
      <c r="HH23">
        <v>0</v>
      </c>
      <c r="HI23">
        <f t="shared" si="66"/>
        <v>0</v>
      </c>
      <c r="HJ23">
        <f t="shared" si="67"/>
        <v>17745.759999999998</v>
      </c>
      <c r="HK23">
        <f t="shared" si="68"/>
        <v>0</v>
      </c>
      <c r="HM23" s="10">
        <f>VLOOKUP(B23,'[2]22-23 Balances'!$E$5:$J$110,6,FALSE)</f>
        <v>679122.41999999958</v>
      </c>
      <c r="HN23" s="10">
        <f>VLOOKUP(B23,'carry forward data'!A26:G207,7,FALSE)</f>
        <v>84493.459999999992</v>
      </c>
      <c r="HW23" s="10">
        <f t="shared" si="69"/>
        <v>0</v>
      </c>
      <c r="HY23" s="10">
        <f t="shared" si="70"/>
        <v>0</v>
      </c>
      <c r="IC23">
        <f t="shared" si="71"/>
        <v>478191.24999999988</v>
      </c>
      <c r="ID23" s="10">
        <f t="shared" si="72"/>
        <v>2928001.5299999993</v>
      </c>
      <c r="IE23" s="10">
        <f t="shared" si="73"/>
        <v>2727070.3600000003</v>
      </c>
      <c r="IF23" s="10">
        <f t="shared" si="74"/>
        <v>679122.41999999899</v>
      </c>
    </row>
    <row r="24" spans="1:240" x14ac:dyDescent="0.25">
      <c r="B24" s="71" t="s">
        <v>264</v>
      </c>
      <c r="C24" s="72">
        <v>-45797.43</v>
      </c>
      <c r="D24" s="72">
        <v>0</v>
      </c>
      <c r="E24" s="72">
        <v>-26400</v>
      </c>
      <c r="F24" s="72">
        <v>0</v>
      </c>
      <c r="G24" s="72">
        <v>-27535</v>
      </c>
      <c r="H24" s="72">
        <v>-21918</v>
      </c>
      <c r="I24" s="72">
        <v>-5700</v>
      </c>
      <c r="J24" s="72">
        <v>-9780.36</v>
      </c>
      <c r="K24" s="72">
        <v>-4623.5200000000004</v>
      </c>
      <c r="L24" s="72">
        <v>-1440</v>
      </c>
      <c r="M24" s="72">
        <v>0</v>
      </c>
      <c r="N24" s="72">
        <v>-1824.66</v>
      </c>
      <c r="O24" s="72">
        <v>-937.95</v>
      </c>
      <c r="P24" s="72">
        <v>0</v>
      </c>
      <c r="Q24" s="72">
        <v>0</v>
      </c>
      <c r="R24" s="72">
        <v>0</v>
      </c>
      <c r="S24" s="72">
        <v>0</v>
      </c>
      <c r="T24" s="72">
        <v>265145.78000000003</v>
      </c>
      <c r="U24" s="72">
        <v>3400.79</v>
      </c>
      <c r="V24" s="72">
        <v>0</v>
      </c>
      <c r="W24" s="72">
        <v>0</v>
      </c>
      <c r="X24" s="72">
        <v>20346.82</v>
      </c>
      <c r="Y24" s="72">
        <v>0</v>
      </c>
      <c r="Z24" s="72">
        <v>6911.23</v>
      </c>
      <c r="AA24" s="72">
        <v>10564.25</v>
      </c>
      <c r="AB24" s="72">
        <v>104001.25</v>
      </c>
      <c r="AC24" s="72">
        <v>4683.8</v>
      </c>
      <c r="AD24" s="72">
        <v>0</v>
      </c>
      <c r="AE24" s="72">
        <v>7039.29</v>
      </c>
      <c r="AF24" s="72">
        <v>2667.12</v>
      </c>
      <c r="AG24" s="72">
        <v>11718.17</v>
      </c>
      <c r="AH24" s="72">
        <v>-19.16</v>
      </c>
      <c r="AI24" s="72">
        <v>14920.78</v>
      </c>
      <c r="AJ24" s="72">
        <v>0</v>
      </c>
      <c r="AK24" s="72">
        <v>5217.03</v>
      </c>
      <c r="AL24" s="72">
        <v>23946.01</v>
      </c>
      <c r="AM24" s="72">
        <v>5086.67</v>
      </c>
      <c r="AN24" s="72">
        <v>0</v>
      </c>
      <c r="AO24" s="72">
        <v>12094.07</v>
      </c>
      <c r="AP24" s="72">
        <v>1360</v>
      </c>
      <c r="AQ24" s="72">
        <v>1045.81</v>
      </c>
      <c r="AR24" s="72">
        <v>20202.599999999999</v>
      </c>
      <c r="AS24" s="72">
        <v>1631.21</v>
      </c>
      <c r="AT24" s="72">
        <v>10660.22</v>
      </c>
      <c r="AU24" s="72">
        <v>13973.97</v>
      </c>
      <c r="AV24" s="72">
        <v>0</v>
      </c>
      <c r="AW24" s="72">
        <v>0</v>
      </c>
      <c r="AX24" s="72">
        <v>0</v>
      </c>
      <c r="AY24" s="72">
        <v>0</v>
      </c>
      <c r="AZ24" s="72">
        <v>-401.5</v>
      </c>
      <c r="BA24" s="72">
        <v>0</v>
      </c>
      <c r="BC24" s="10">
        <f>VLOOKUP(B24,[1]Sheet1!$A$11:$G$222,5,FALSE)</f>
        <v>384306.84</v>
      </c>
      <c r="BE24">
        <v>-15932.45</v>
      </c>
      <c r="BF24">
        <v>0</v>
      </c>
      <c r="BG24">
        <v>0</v>
      </c>
      <c r="BH24">
        <v>0</v>
      </c>
      <c r="BI24">
        <f t="shared" si="0"/>
        <v>0</v>
      </c>
      <c r="BJ24">
        <v>0</v>
      </c>
      <c r="BK24">
        <v>0</v>
      </c>
      <c r="BL24">
        <f t="shared" si="1"/>
        <v>0</v>
      </c>
      <c r="BM24">
        <v>0</v>
      </c>
      <c r="BN24">
        <v>0</v>
      </c>
      <c r="BO24">
        <f t="shared" si="2"/>
        <v>0</v>
      </c>
      <c r="BP24">
        <f t="shared" si="3"/>
        <v>-15932.45</v>
      </c>
      <c r="BR24" s="10">
        <f t="shared" si="4"/>
        <v>-401.5</v>
      </c>
      <c r="BS24">
        <f t="shared" si="5"/>
        <v>-401.5</v>
      </c>
      <c r="BT24">
        <f t="shared" si="6"/>
        <v>0</v>
      </c>
      <c r="BU24" s="10">
        <f t="shared" si="7"/>
        <v>-2226.16</v>
      </c>
      <c r="BV24" s="10">
        <f t="shared" si="8"/>
        <v>23946.01</v>
      </c>
      <c r="BX24" s="10">
        <f t="shared" si="9"/>
        <v>400239.29000000004</v>
      </c>
      <c r="BY24" s="10">
        <f t="shared" si="10"/>
        <v>384306.84</v>
      </c>
      <c r="BZ24" s="10">
        <f t="shared" si="11"/>
        <v>384306.84</v>
      </c>
      <c r="CB24" s="10">
        <f t="shared" si="12"/>
        <v>0</v>
      </c>
      <c r="CC24">
        <v>0</v>
      </c>
      <c r="CD24">
        <v>0</v>
      </c>
      <c r="CE24" s="73">
        <v>202</v>
      </c>
      <c r="CF24">
        <v>264890.74</v>
      </c>
      <c r="CG24">
        <v>258888.70999999996</v>
      </c>
      <c r="CH24">
        <v>16437.150000000001</v>
      </c>
      <c r="CI24">
        <v>32369.600000000002</v>
      </c>
      <c r="CK24" s="10">
        <f>VLOOKUP(CE24,'[2]Budget Share 22-23'!$B$6:$BV$326,73,FALSE)</f>
        <v>394237</v>
      </c>
      <c r="CL24" s="10">
        <f>VLOOKUP(CE24,'[2]Budget Share 22-23'!$B$6:$BV$326,57,FALSE)</f>
        <v>0</v>
      </c>
      <c r="CM24" s="10">
        <v>-29160.240000000002</v>
      </c>
      <c r="CN24" s="10">
        <v>0</v>
      </c>
      <c r="CO24">
        <v>0</v>
      </c>
      <c r="CP24" s="10">
        <v>0</v>
      </c>
      <c r="CQ24" s="10">
        <v>-16461</v>
      </c>
      <c r="CR24" s="10">
        <v>-6382</v>
      </c>
      <c r="CS24" s="10"/>
      <c r="CT24" s="10">
        <f t="shared" si="13"/>
        <v>440034.43</v>
      </c>
      <c r="CU24" s="10">
        <f t="shared" si="14"/>
        <v>925</v>
      </c>
      <c r="CW24">
        <f t="shared" si="15"/>
        <v>0</v>
      </c>
      <c r="CY24" s="10">
        <f t="shared" si="16"/>
        <v>-22843</v>
      </c>
      <c r="DE24" s="10">
        <v>440034.43</v>
      </c>
      <c r="DF24" s="10">
        <v>0</v>
      </c>
      <c r="DG24" s="10">
        <v>26400</v>
      </c>
      <c r="DH24" s="10">
        <v>0</v>
      </c>
      <c r="DI24" s="10">
        <v>27535</v>
      </c>
      <c r="DJ24" s="80">
        <v>-925</v>
      </c>
      <c r="DK24" s="10">
        <v>5700</v>
      </c>
      <c r="DL24" s="10">
        <v>9780.36</v>
      </c>
      <c r="DM24">
        <v>0</v>
      </c>
      <c r="DN24">
        <v>9780.36</v>
      </c>
      <c r="DO24" s="10">
        <v>4623.5200000000004</v>
      </c>
      <c r="DP24" s="10">
        <v>1440</v>
      </c>
      <c r="DQ24" s="10">
        <v>0</v>
      </c>
      <c r="DR24" s="10">
        <v>2226.16</v>
      </c>
      <c r="DS24" s="10">
        <v>937.95</v>
      </c>
      <c r="DT24" s="10">
        <v>0</v>
      </c>
      <c r="DU24" s="10">
        <v>0</v>
      </c>
      <c r="DV24" s="10">
        <v>0</v>
      </c>
      <c r="DW24" s="10">
        <v>0</v>
      </c>
      <c r="DX24">
        <v>0</v>
      </c>
      <c r="DY24" s="10">
        <v>0</v>
      </c>
      <c r="DZ24">
        <v>0</v>
      </c>
      <c r="EA24" s="10">
        <v>22843</v>
      </c>
      <c r="EB24">
        <v>202</v>
      </c>
      <c r="EC24" s="68" t="e">
        <f>VLOOKUP(B24,#REF!,3,FALSE)</f>
        <v>#REF!</v>
      </c>
      <c r="ED24" t="e">
        <f>VLOOKUP(B24,#REF!,4,FALSE)</f>
        <v>#REF!</v>
      </c>
      <c r="EE24" t="e">
        <f>VLOOKUP(EC24,'[3]EDUBASE data 18.4.23'!$E$2:$AF$327,28,FALSE)</f>
        <v>#REF!</v>
      </c>
      <c r="EF24" t="str">
        <f>VLOOKUP(B24,'[4]CFR Report to DCSF'!$B$8:$EM$116,142,FALSE)</f>
        <v>ad.bawdsey.p@talk21.com</v>
      </c>
      <c r="EG24" t="e">
        <f>VLOOKUP(EC24,'[3]EDUBASE data 18.4.23'!$E$2:$AF$327,24,FALSE)</f>
        <v>#REF!</v>
      </c>
      <c r="ES24" t="s">
        <v>394</v>
      </c>
      <c r="ET24" t="s">
        <v>397</v>
      </c>
      <c r="EU24" s="9" t="s">
        <v>394</v>
      </c>
      <c r="EV24" t="s">
        <v>396</v>
      </c>
      <c r="EW24" t="s">
        <v>395</v>
      </c>
      <c r="EX24" t="s">
        <v>395</v>
      </c>
      <c r="EY24">
        <f>VLOOKUP(B24,'[2]22-23 Balances'!$E$5:$J$110,2,FALSE)</f>
        <v>264890.74</v>
      </c>
      <c r="EZ24">
        <v>0</v>
      </c>
      <c r="FA24">
        <f>VLOOKUP(B24,'[4]CFR Report to DCSF'!$B$8:$IA$116,234,FALSE)</f>
        <v>16437.150000000001</v>
      </c>
      <c r="FB24" s="10">
        <f t="shared" si="17"/>
        <v>440034.43</v>
      </c>
      <c r="FC24" s="10">
        <f t="shared" si="18"/>
        <v>0</v>
      </c>
      <c r="FD24" s="10">
        <f t="shared" si="19"/>
        <v>26400</v>
      </c>
      <c r="FE24" s="10">
        <f t="shared" si="20"/>
        <v>0</v>
      </c>
      <c r="FF24" s="10">
        <f t="shared" si="21"/>
        <v>27535</v>
      </c>
      <c r="FG24" s="80">
        <f t="shared" si="22"/>
        <v>-925</v>
      </c>
      <c r="FH24" s="10">
        <f t="shared" si="23"/>
        <v>5700</v>
      </c>
      <c r="FI24" s="10">
        <f t="shared" si="24"/>
        <v>0</v>
      </c>
      <c r="FJ24" s="10">
        <f t="shared" si="25"/>
        <v>9780.36</v>
      </c>
      <c r="FK24" s="10">
        <f t="shared" si="26"/>
        <v>4623.5200000000004</v>
      </c>
      <c r="FL24" s="10">
        <f t="shared" si="27"/>
        <v>1440</v>
      </c>
      <c r="FM24" s="10">
        <f t="shared" si="28"/>
        <v>0</v>
      </c>
      <c r="FN24" s="10">
        <f t="shared" si="29"/>
        <v>2226.16</v>
      </c>
      <c r="FO24" s="10">
        <f t="shared" si="30"/>
        <v>937.95</v>
      </c>
      <c r="FP24" s="10">
        <f t="shared" si="31"/>
        <v>0</v>
      </c>
      <c r="FQ24" s="10">
        <f t="shared" si="32"/>
        <v>0</v>
      </c>
      <c r="FR24" s="10">
        <f t="shared" si="33"/>
        <v>0</v>
      </c>
      <c r="FS24">
        <f t="shared" si="34"/>
        <v>0</v>
      </c>
      <c r="FT24">
        <f t="shared" si="35"/>
        <v>0</v>
      </c>
      <c r="FU24">
        <f t="shared" si="36"/>
        <v>0</v>
      </c>
      <c r="FV24">
        <f t="shared" si="37"/>
        <v>22843</v>
      </c>
      <c r="FW24" s="10">
        <f t="shared" si="38"/>
        <v>265145.78000000003</v>
      </c>
      <c r="FX24" s="10">
        <f t="shared" si="39"/>
        <v>3400.79</v>
      </c>
      <c r="FY24" s="158">
        <v>99642.25</v>
      </c>
      <c r="FZ24" s="10">
        <f t="shared" si="40"/>
        <v>0</v>
      </c>
      <c r="GA24" s="10">
        <f t="shared" si="41"/>
        <v>20346.82</v>
      </c>
      <c r="GB24" s="10">
        <f t="shared" si="42"/>
        <v>0</v>
      </c>
      <c r="GC24" s="90">
        <v>14448.180000000004</v>
      </c>
      <c r="GD24" s="90">
        <v>3027.2999999999956</v>
      </c>
      <c r="GE24" s="158">
        <v>4359</v>
      </c>
      <c r="GF24" s="10">
        <f t="shared" si="43"/>
        <v>4683.8</v>
      </c>
      <c r="GG24" s="10">
        <f t="shared" si="44"/>
        <v>0</v>
      </c>
      <c r="GH24" s="10">
        <f t="shared" si="45"/>
        <v>7039.29</v>
      </c>
      <c r="GI24" s="90">
        <v>2667.12</v>
      </c>
      <c r="GJ24" s="10">
        <f t="shared" si="46"/>
        <v>11718.17</v>
      </c>
      <c r="GK24" s="80">
        <f t="shared" si="47"/>
        <v>-19.16</v>
      </c>
      <c r="GL24" s="10">
        <f t="shared" si="48"/>
        <v>14920.78</v>
      </c>
      <c r="GM24" s="10">
        <f t="shared" si="49"/>
        <v>0</v>
      </c>
      <c r="GN24" s="10">
        <f t="shared" si="50"/>
        <v>5217.03</v>
      </c>
      <c r="GO24" s="80">
        <f t="shared" si="51"/>
        <v>23946.01</v>
      </c>
      <c r="GP24" s="10">
        <f t="shared" si="52"/>
        <v>5086.67</v>
      </c>
      <c r="GQ24" s="10">
        <f t="shared" si="53"/>
        <v>0</v>
      </c>
      <c r="GR24" s="10">
        <f t="shared" si="54"/>
        <v>12094.07</v>
      </c>
      <c r="GS24" s="10">
        <f t="shared" si="55"/>
        <v>1360</v>
      </c>
      <c r="GT24" s="10">
        <f t="shared" si="56"/>
        <v>1045.81</v>
      </c>
      <c r="GU24" s="10">
        <f t="shared" si="57"/>
        <v>20202.599999999999</v>
      </c>
      <c r="GV24" s="10">
        <f t="shared" si="58"/>
        <v>1631.21</v>
      </c>
      <c r="GW24" s="10">
        <f t="shared" si="59"/>
        <v>10660.22</v>
      </c>
      <c r="GX24" s="10">
        <f t="shared" si="60"/>
        <v>13973.97</v>
      </c>
      <c r="GY24">
        <v>0</v>
      </c>
      <c r="GZ24" s="10">
        <f t="shared" si="61"/>
        <v>0</v>
      </c>
      <c r="HA24" s="10">
        <f t="shared" si="62"/>
        <v>0</v>
      </c>
      <c r="HB24" s="10">
        <f t="shared" si="63"/>
        <v>0</v>
      </c>
      <c r="HC24" s="10">
        <f t="shared" si="64"/>
        <v>0</v>
      </c>
      <c r="HD24" s="10">
        <v>15932.45</v>
      </c>
      <c r="HE24" s="10">
        <f t="shared" si="65"/>
        <v>0</v>
      </c>
      <c r="HF24">
        <v>0</v>
      </c>
      <c r="HG24">
        <v>1</v>
      </c>
      <c r="HH24">
        <v>0</v>
      </c>
      <c r="HI24">
        <f t="shared" si="66"/>
        <v>0</v>
      </c>
      <c r="HJ24">
        <f t="shared" si="67"/>
        <v>0</v>
      </c>
      <c r="HK24">
        <f t="shared" si="68"/>
        <v>0</v>
      </c>
      <c r="HM24" s="10">
        <f>VLOOKUP(B24,'[2]22-23 Balances'!$E$5:$J$110,6,FALSE)</f>
        <v>258888.45</v>
      </c>
      <c r="HN24" s="10">
        <f>VLOOKUP(B24,'carry forward data'!A27:G208,7,FALSE)</f>
        <v>32369.600000000002</v>
      </c>
      <c r="HW24" s="10">
        <f t="shared" si="69"/>
        <v>0</v>
      </c>
      <c r="HY24" s="10">
        <f t="shared" si="70"/>
        <v>0</v>
      </c>
      <c r="IC24">
        <f t="shared" si="71"/>
        <v>264890.74</v>
      </c>
      <c r="ID24" s="10">
        <f t="shared" si="72"/>
        <v>540595.41999999993</v>
      </c>
      <c r="IE24" s="10">
        <f t="shared" si="73"/>
        <v>546597.71</v>
      </c>
      <c r="IF24" s="10">
        <f t="shared" si="74"/>
        <v>258888.44999999995</v>
      </c>
    </row>
    <row r="25" spans="1:240" x14ac:dyDescent="0.25">
      <c r="B25" s="71" t="s">
        <v>265</v>
      </c>
      <c r="C25" s="72">
        <v>-12305.13</v>
      </c>
      <c r="D25" s="72">
        <v>0</v>
      </c>
      <c r="E25" s="72">
        <v>-9899.99</v>
      </c>
      <c r="F25" s="72">
        <v>0</v>
      </c>
      <c r="G25" s="72">
        <v>-15292.5</v>
      </c>
      <c r="H25" s="72">
        <v>-28542</v>
      </c>
      <c r="I25" s="72">
        <v>-3800</v>
      </c>
      <c r="J25" s="72">
        <v>-6448.86</v>
      </c>
      <c r="K25" s="72">
        <v>-6093.6</v>
      </c>
      <c r="L25" s="72">
        <v>0</v>
      </c>
      <c r="M25" s="72">
        <v>0</v>
      </c>
      <c r="N25" s="72">
        <v>-4855</v>
      </c>
      <c r="O25" s="72">
        <v>-1775.1</v>
      </c>
      <c r="P25" s="72">
        <v>0</v>
      </c>
      <c r="Q25" s="72">
        <v>0</v>
      </c>
      <c r="R25" s="72">
        <v>0</v>
      </c>
      <c r="S25" s="72">
        <v>0</v>
      </c>
      <c r="T25" s="72">
        <v>220007.17</v>
      </c>
      <c r="U25" s="72">
        <v>279.89</v>
      </c>
      <c r="V25" s="72">
        <v>0</v>
      </c>
      <c r="W25" s="72">
        <v>0</v>
      </c>
      <c r="X25" s="72">
        <v>24043.68</v>
      </c>
      <c r="Y25" s="72">
        <v>0</v>
      </c>
      <c r="Z25" s="72">
        <v>8218.2000000000007</v>
      </c>
      <c r="AA25" s="72">
        <v>2016.38</v>
      </c>
      <c r="AB25" s="72">
        <v>71664.83</v>
      </c>
      <c r="AC25" s="72">
        <v>1004.05</v>
      </c>
      <c r="AD25" s="72">
        <v>0</v>
      </c>
      <c r="AE25" s="72">
        <v>9608.0300000000007</v>
      </c>
      <c r="AF25" s="72">
        <v>3469.4</v>
      </c>
      <c r="AG25" s="72">
        <v>9737.01</v>
      </c>
      <c r="AH25" s="72">
        <v>167.75</v>
      </c>
      <c r="AI25" s="72">
        <v>6949.07</v>
      </c>
      <c r="AJ25" s="72">
        <v>0</v>
      </c>
      <c r="AK25" s="72">
        <v>3677.89</v>
      </c>
      <c r="AL25" s="72">
        <v>35678</v>
      </c>
      <c r="AM25" s="72">
        <v>9891.8700000000008</v>
      </c>
      <c r="AN25" s="72">
        <v>0</v>
      </c>
      <c r="AO25" s="72">
        <v>3866.9</v>
      </c>
      <c r="AP25" s="72">
        <v>2544</v>
      </c>
      <c r="AQ25" s="72">
        <v>74.47</v>
      </c>
      <c r="AR25" s="72">
        <v>26178.78</v>
      </c>
      <c r="AS25" s="72">
        <v>9926.49</v>
      </c>
      <c r="AT25" s="72">
        <v>6849.12</v>
      </c>
      <c r="AU25" s="72">
        <v>10822.08</v>
      </c>
      <c r="AV25" s="72">
        <v>0</v>
      </c>
      <c r="AW25" s="72">
        <v>16155.58</v>
      </c>
      <c r="AX25" s="72">
        <v>0</v>
      </c>
      <c r="AY25" s="72">
        <v>0</v>
      </c>
      <c r="AZ25" s="72">
        <v>-2180.9699999999998</v>
      </c>
      <c r="BA25" s="72">
        <v>1447.56</v>
      </c>
      <c r="BC25" s="10">
        <f>VLOOKUP(B25,[1]Sheet1!$A$11:$G$222,5,FALSE)</f>
        <v>389967.66000000027</v>
      </c>
      <c r="BE25">
        <v>-15847.29</v>
      </c>
      <c r="BF25">
        <v>0</v>
      </c>
      <c r="BG25">
        <v>0</v>
      </c>
      <c r="BH25">
        <v>0</v>
      </c>
      <c r="BI25">
        <f t="shared" si="0"/>
        <v>0</v>
      </c>
      <c r="BJ25">
        <v>0</v>
      </c>
      <c r="BK25">
        <v>0</v>
      </c>
      <c r="BL25">
        <f t="shared" si="1"/>
        <v>0</v>
      </c>
      <c r="BM25">
        <v>12729.9</v>
      </c>
      <c r="BN25">
        <v>0</v>
      </c>
      <c r="BO25">
        <f t="shared" si="2"/>
        <v>12729.9</v>
      </c>
      <c r="BP25">
        <f t="shared" si="3"/>
        <v>-3117.3900000000012</v>
      </c>
      <c r="BR25" s="10">
        <f t="shared" si="4"/>
        <v>-733.40999999999985</v>
      </c>
      <c r="BS25">
        <f t="shared" si="5"/>
        <v>-733.40999999999985</v>
      </c>
      <c r="BT25">
        <f t="shared" si="6"/>
        <v>0</v>
      </c>
      <c r="BU25" s="10">
        <f t="shared" si="7"/>
        <v>-5588.41</v>
      </c>
      <c r="BV25" s="10">
        <f t="shared" si="8"/>
        <v>35678</v>
      </c>
      <c r="BX25" s="10">
        <f t="shared" si="9"/>
        <v>393085.0500000001</v>
      </c>
      <c r="BY25" s="10">
        <f t="shared" si="10"/>
        <v>389967.66000000009</v>
      </c>
      <c r="BZ25" s="10">
        <f t="shared" si="11"/>
        <v>389967.66000000027</v>
      </c>
      <c r="CB25" s="10">
        <f t="shared" si="12"/>
        <v>0</v>
      </c>
      <c r="CC25">
        <v>0</v>
      </c>
      <c r="CD25">
        <v>0</v>
      </c>
      <c r="CE25" s="73">
        <v>203</v>
      </c>
      <c r="CF25">
        <v>133165.58000000013</v>
      </c>
      <c r="CG25">
        <v>114661.94999999966</v>
      </c>
      <c r="CH25">
        <v>12113.59</v>
      </c>
      <c r="CI25">
        <v>15230.980000000001</v>
      </c>
      <c r="CK25" s="10">
        <f>VLOOKUP(CE25,'[2]Budget Share 22-23'!$B$6:$BV$326,73,FALSE)</f>
        <v>374581</v>
      </c>
      <c r="CL25" s="10">
        <f>VLOOKUP(CE25,'[2]Budget Share 22-23'!$B$6:$BV$326,57,FALSE)</f>
        <v>0</v>
      </c>
      <c r="CM25" s="10">
        <v>0</v>
      </c>
      <c r="CN25" s="10">
        <v>0</v>
      </c>
      <c r="CO25">
        <v>0</v>
      </c>
      <c r="CP25" s="10">
        <v>-1200</v>
      </c>
      <c r="CQ25" s="10">
        <v>-16527</v>
      </c>
      <c r="CR25" s="10">
        <v>-10815</v>
      </c>
      <c r="CS25" s="10"/>
      <c r="CT25" s="10">
        <f t="shared" si="13"/>
        <v>386886.13</v>
      </c>
      <c r="CU25" s="10">
        <f t="shared" si="14"/>
        <v>-1200</v>
      </c>
      <c r="CW25">
        <f t="shared" si="15"/>
        <v>0</v>
      </c>
      <c r="CY25" s="10">
        <f t="shared" si="16"/>
        <v>-27342</v>
      </c>
      <c r="DE25" s="10">
        <v>386886.13</v>
      </c>
      <c r="DF25" s="10">
        <v>0</v>
      </c>
      <c r="DG25" s="10">
        <v>9899.99</v>
      </c>
      <c r="DH25" s="10">
        <v>0</v>
      </c>
      <c r="DI25" s="10">
        <v>15292.5</v>
      </c>
      <c r="DJ25" s="10">
        <v>1200</v>
      </c>
      <c r="DK25" s="10">
        <v>3800</v>
      </c>
      <c r="DL25" s="10">
        <v>6448.86</v>
      </c>
      <c r="DM25">
        <v>0</v>
      </c>
      <c r="DN25">
        <v>6448.86</v>
      </c>
      <c r="DO25" s="10">
        <v>6093.6</v>
      </c>
      <c r="DP25" s="10">
        <v>0</v>
      </c>
      <c r="DQ25" s="10">
        <v>0</v>
      </c>
      <c r="DR25" s="10">
        <v>5588.41</v>
      </c>
      <c r="DS25" s="10">
        <v>1775.1</v>
      </c>
      <c r="DT25" s="10">
        <v>0</v>
      </c>
      <c r="DU25" s="10">
        <v>0</v>
      </c>
      <c r="DV25" s="10">
        <v>0</v>
      </c>
      <c r="DW25" s="10">
        <v>0</v>
      </c>
      <c r="DX25">
        <v>0</v>
      </c>
      <c r="DY25" s="10">
        <v>0</v>
      </c>
      <c r="DZ25">
        <v>0</v>
      </c>
      <c r="EA25" s="10">
        <v>27342</v>
      </c>
      <c r="EB25">
        <v>203</v>
      </c>
      <c r="EC25" s="68" t="e">
        <f>VLOOKUP(B25,#REF!,3,FALSE)</f>
        <v>#REF!</v>
      </c>
      <c r="ED25" t="e">
        <f>VLOOKUP(B25,#REF!,4,FALSE)</f>
        <v>#REF!</v>
      </c>
      <c r="EE25" t="e">
        <f>VLOOKUP(EC25,'[3]EDUBASE data 18.4.23'!$E$2:$AF$327,28,FALSE)</f>
        <v>#REF!</v>
      </c>
      <c r="EF25" t="str">
        <f>VLOOKUP(B25,'[4]CFR Report to DCSF'!$B$8:$EM$116,142,FALSE)</f>
        <v>admin@bentley.suffolk.sch.uk</v>
      </c>
      <c r="EG25" t="e">
        <f>VLOOKUP(EC25,'[3]EDUBASE data 18.4.23'!$E$2:$AF$327,24,FALSE)</f>
        <v>#REF!</v>
      </c>
      <c r="ES25" t="s">
        <v>394</v>
      </c>
      <c r="ET25" t="s">
        <v>397</v>
      </c>
      <c r="EU25" s="9" t="s">
        <v>394</v>
      </c>
      <c r="EV25" t="s">
        <v>396</v>
      </c>
      <c r="EW25" t="s">
        <v>395</v>
      </c>
      <c r="EX25" t="s">
        <v>395</v>
      </c>
      <c r="EY25">
        <f>VLOOKUP(B25,'[2]22-23 Balances'!$E$5:$J$110,2,FALSE)</f>
        <v>133165.58000000013</v>
      </c>
      <c r="EZ25">
        <v>0</v>
      </c>
      <c r="FA25">
        <f>VLOOKUP(B25,'[4]CFR Report to DCSF'!$B$8:$IA$116,234,FALSE)</f>
        <v>12113.59</v>
      </c>
      <c r="FB25" s="10">
        <f t="shared" si="17"/>
        <v>386886.13</v>
      </c>
      <c r="FC25" s="10">
        <f t="shared" si="18"/>
        <v>0</v>
      </c>
      <c r="FD25" s="10">
        <f t="shared" si="19"/>
        <v>9899.99</v>
      </c>
      <c r="FE25" s="10">
        <f t="shared" si="20"/>
        <v>0</v>
      </c>
      <c r="FF25" s="10">
        <f t="shared" si="21"/>
        <v>15292.5</v>
      </c>
      <c r="FG25" s="10">
        <f t="shared" si="22"/>
        <v>1200</v>
      </c>
      <c r="FH25" s="10">
        <f t="shared" si="23"/>
        <v>3800</v>
      </c>
      <c r="FI25" s="10">
        <f t="shared" si="24"/>
        <v>0</v>
      </c>
      <c r="FJ25" s="10">
        <f t="shared" si="25"/>
        <v>6448.86</v>
      </c>
      <c r="FK25" s="10">
        <f t="shared" si="26"/>
        <v>6093.6</v>
      </c>
      <c r="FL25" s="10">
        <f t="shared" si="27"/>
        <v>0</v>
      </c>
      <c r="FM25" s="10">
        <f t="shared" si="28"/>
        <v>0</v>
      </c>
      <c r="FN25" s="10">
        <f t="shared" si="29"/>
        <v>5588.41</v>
      </c>
      <c r="FO25" s="10">
        <f t="shared" si="30"/>
        <v>1775.1</v>
      </c>
      <c r="FP25" s="10">
        <f t="shared" si="31"/>
        <v>0</v>
      </c>
      <c r="FQ25" s="10">
        <f t="shared" si="32"/>
        <v>0</v>
      </c>
      <c r="FR25" s="10">
        <f t="shared" si="33"/>
        <v>0</v>
      </c>
      <c r="FS25">
        <f t="shared" si="34"/>
        <v>0</v>
      </c>
      <c r="FT25">
        <f t="shared" si="35"/>
        <v>0</v>
      </c>
      <c r="FU25">
        <f t="shared" si="36"/>
        <v>0</v>
      </c>
      <c r="FV25">
        <f t="shared" si="37"/>
        <v>27342</v>
      </c>
      <c r="FW25" s="10">
        <f t="shared" si="38"/>
        <v>220007.17</v>
      </c>
      <c r="FX25" s="10">
        <f t="shared" si="39"/>
        <v>279.89</v>
      </c>
      <c r="FY25" s="158">
        <v>69772.329999999987</v>
      </c>
      <c r="FZ25" s="10">
        <f t="shared" si="40"/>
        <v>0</v>
      </c>
      <c r="GA25" s="10">
        <f t="shared" si="41"/>
        <v>24043.68</v>
      </c>
      <c r="GB25" s="10">
        <f t="shared" si="42"/>
        <v>0</v>
      </c>
      <c r="GC25" s="90">
        <v>8218.2000000000007</v>
      </c>
      <c r="GD25" s="90">
        <v>2016.38</v>
      </c>
      <c r="GE25" s="158">
        <v>1892.5</v>
      </c>
      <c r="GF25" s="10">
        <f t="shared" si="43"/>
        <v>1004.05</v>
      </c>
      <c r="GG25" s="10">
        <f t="shared" si="44"/>
        <v>0</v>
      </c>
      <c r="GH25" s="10">
        <f t="shared" si="45"/>
        <v>9608.0300000000007</v>
      </c>
      <c r="GI25" s="90">
        <v>3469.4</v>
      </c>
      <c r="GJ25" s="10">
        <f t="shared" si="46"/>
        <v>9737.01</v>
      </c>
      <c r="GK25" s="10">
        <f t="shared" si="47"/>
        <v>167.75</v>
      </c>
      <c r="GL25" s="10">
        <f t="shared" si="48"/>
        <v>6949.07</v>
      </c>
      <c r="GM25" s="10">
        <f t="shared" si="49"/>
        <v>0</v>
      </c>
      <c r="GN25" s="10">
        <f t="shared" si="50"/>
        <v>3677.89</v>
      </c>
      <c r="GO25" s="80">
        <f t="shared" si="51"/>
        <v>35678</v>
      </c>
      <c r="GP25" s="10">
        <f t="shared" si="52"/>
        <v>9891.8700000000008</v>
      </c>
      <c r="GQ25" s="10">
        <f t="shared" si="53"/>
        <v>0</v>
      </c>
      <c r="GR25" s="10">
        <f t="shared" si="54"/>
        <v>3866.9</v>
      </c>
      <c r="GS25" s="10">
        <f t="shared" si="55"/>
        <v>2544</v>
      </c>
      <c r="GT25" s="10">
        <f t="shared" si="56"/>
        <v>74.47</v>
      </c>
      <c r="GU25" s="10">
        <f t="shared" si="57"/>
        <v>26178.78</v>
      </c>
      <c r="GV25" s="10">
        <f t="shared" si="58"/>
        <v>9926.49</v>
      </c>
      <c r="GW25" s="10">
        <f t="shared" si="59"/>
        <v>6849.12</v>
      </c>
      <c r="GX25" s="10">
        <f t="shared" si="60"/>
        <v>10822.08</v>
      </c>
      <c r="GY25">
        <v>0</v>
      </c>
      <c r="GZ25" s="10">
        <f t="shared" si="61"/>
        <v>0</v>
      </c>
      <c r="HA25" s="10">
        <f t="shared" si="62"/>
        <v>16155.58</v>
      </c>
      <c r="HB25" s="10">
        <f t="shared" si="63"/>
        <v>0</v>
      </c>
      <c r="HC25" s="10">
        <f t="shared" si="64"/>
        <v>0</v>
      </c>
      <c r="HD25" s="10">
        <v>15847.29</v>
      </c>
      <c r="HE25" s="10">
        <f t="shared" si="65"/>
        <v>0</v>
      </c>
      <c r="HF25">
        <v>0</v>
      </c>
      <c r="HG25">
        <v>1</v>
      </c>
      <c r="HH25">
        <v>0</v>
      </c>
      <c r="HI25">
        <f t="shared" si="66"/>
        <v>0</v>
      </c>
      <c r="HJ25">
        <f t="shared" si="67"/>
        <v>0</v>
      </c>
      <c r="HK25">
        <f t="shared" si="68"/>
        <v>12729.9</v>
      </c>
      <c r="HM25" s="10">
        <f>VLOOKUP(B25,'[2]22-23 Balances'!$E$5:$J$110,6,FALSE)</f>
        <v>114661.52999999985</v>
      </c>
      <c r="HN25" s="10">
        <f>VLOOKUP(B25,'carry forward data'!A28:G209,7,FALSE)</f>
        <v>15230.980000000001</v>
      </c>
      <c r="HW25" s="10">
        <f t="shared" si="69"/>
        <v>0</v>
      </c>
      <c r="HY25" s="10">
        <f t="shared" si="70"/>
        <v>0</v>
      </c>
      <c r="IC25">
        <f t="shared" si="71"/>
        <v>133165.58000000013</v>
      </c>
      <c r="ID25" s="10">
        <f t="shared" si="72"/>
        <v>464326.58999999991</v>
      </c>
      <c r="IE25" s="10">
        <f t="shared" si="73"/>
        <v>482830.64000000013</v>
      </c>
      <c r="IF25" s="10">
        <f t="shared" si="74"/>
        <v>114661.52999999991</v>
      </c>
    </row>
    <row r="26" spans="1:240" x14ac:dyDescent="0.25">
      <c r="B26" s="71" t="s">
        <v>266</v>
      </c>
      <c r="C26" s="72">
        <v>-28460.63</v>
      </c>
      <c r="D26" s="72">
        <v>0</v>
      </c>
      <c r="E26" s="72">
        <v>-31200</v>
      </c>
      <c r="F26" s="72">
        <v>0</v>
      </c>
      <c r="G26" s="72">
        <v>-52378.75</v>
      </c>
      <c r="H26" s="72">
        <v>-63935</v>
      </c>
      <c r="I26" s="72">
        <v>-1292</v>
      </c>
      <c r="J26" s="72">
        <v>-21939.21</v>
      </c>
      <c r="K26" s="72">
        <v>-8122.71</v>
      </c>
      <c r="L26" s="72">
        <v>0</v>
      </c>
      <c r="M26" s="72">
        <v>-2944</v>
      </c>
      <c r="N26" s="72">
        <v>-20941.990000000002</v>
      </c>
      <c r="O26" s="72">
        <v>-800</v>
      </c>
      <c r="P26" s="72">
        <v>0</v>
      </c>
      <c r="Q26" s="72">
        <v>0</v>
      </c>
      <c r="R26" s="72">
        <v>0</v>
      </c>
      <c r="S26" s="72">
        <v>0</v>
      </c>
      <c r="T26" s="72">
        <v>565544.27</v>
      </c>
      <c r="U26" s="72">
        <v>15315.01</v>
      </c>
      <c r="V26" s="72">
        <v>0</v>
      </c>
      <c r="W26" s="72">
        <v>24750.75</v>
      </c>
      <c r="X26" s="72">
        <v>52396.62</v>
      </c>
      <c r="Y26" s="72">
        <v>0</v>
      </c>
      <c r="Z26" s="72">
        <v>11337.09</v>
      </c>
      <c r="AA26" s="72">
        <v>12501.87</v>
      </c>
      <c r="AB26" s="72">
        <v>198049.4</v>
      </c>
      <c r="AC26" s="72">
        <v>2839.65</v>
      </c>
      <c r="AD26" s="72">
        <v>1159</v>
      </c>
      <c r="AE26" s="72">
        <v>21351.83</v>
      </c>
      <c r="AF26" s="72">
        <v>4793.3999999999996</v>
      </c>
      <c r="AG26" s="72">
        <v>2860.03</v>
      </c>
      <c r="AH26" s="72">
        <v>2653.69</v>
      </c>
      <c r="AI26" s="72">
        <v>26922.01</v>
      </c>
      <c r="AJ26" s="72">
        <v>0</v>
      </c>
      <c r="AK26" s="72">
        <v>14473.95</v>
      </c>
      <c r="AL26" s="72">
        <v>55519.99</v>
      </c>
      <c r="AM26" s="72">
        <v>2367.44</v>
      </c>
      <c r="AN26" s="72">
        <v>0</v>
      </c>
      <c r="AO26" s="72">
        <v>9976.3700000000008</v>
      </c>
      <c r="AP26" s="72">
        <v>3950</v>
      </c>
      <c r="AQ26" s="72">
        <v>2180</v>
      </c>
      <c r="AR26" s="72">
        <v>49782.879999999997</v>
      </c>
      <c r="AS26" s="72">
        <v>0</v>
      </c>
      <c r="AT26" s="72">
        <v>12288.12</v>
      </c>
      <c r="AU26" s="72">
        <v>20723.689999999999</v>
      </c>
      <c r="AV26" s="72">
        <v>0</v>
      </c>
      <c r="AW26" s="72">
        <v>7159.67</v>
      </c>
      <c r="AX26" s="72">
        <v>0</v>
      </c>
      <c r="AY26" s="72">
        <v>0</v>
      </c>
      <c r="AZ26" s="72">
        <v>0</v>
      </c>
      <c r="BA26" s="72">
        <v>0</v>
      </c>
      <c r="BC26" s="10">
        <f>VLOOKUP(B26,[1]Sheet1!$A$11:$G$222,5,FALSE)</f>
        <v>868234.61</v>
      </c>
      <c r="BE26">
        <v>-32665.190000000002</v>
      </c>
      <c r="BF26">
        <v>0</v>
      </c>
      <c r="BG26">
        <v>8197.5</v>
      </c>
      <c r="BH26">
        <v>0</v>
      </c>
      <c r="BI26">
        <f t="shared" si="0"/>
        <v>8197.5</v>
      </c>
      <c r="BJ26">
        <v>0</v>
      </c>
      <c r="BK26">
        <v>0</v>
      </c>
      <c r="BL26">
        <f t="shared" si="1"/>
        <v>0</v>
      </c>
      <c r="BM26">
        <v>3819.86</v>
      </c>
      <c r="BN26">
        <v>0</v>
      </c>
      <c r="BO26">
        <f t="shared" si="2"/>
        <v>3819.86</v>
      </c>
      <c r="BP26">
        <f t="shared" si="3"/>
        <v>-20647.830000000002</v>
      </c>
      <c r="BR26" s="10">
        <f t="shared" si="4"/>
        <v>0</v>
      </c>
      <c r="BS26">
        <f t="shared" si="5"/>
        <v>0</v>
      </c>
      <c r="BT26">
        <f t="shared" si="6"/>
        <v>0</v>
      </c>
      <c r="BU26" s="10">
        <f t="shared" si="7"/>
        <v>-20941.990000000002</v>
      </c>
      <c r="BV26" s="10">
        <f t="shared" si="8"/>
        <v>55519.99</v>
      </c>
      <c r="BX26" s="10">
        <f t="shared" si="9"/>
        <v>888882.44</v>
      </c>
      <c r="BY26" s="10">
        <f t="shared" si="10"/>
        <v>868234.61</v>
      </c>
      <c r="BZ26" s="10">
        <f t="shared" si="11"/>
        <v>868234.61</v>
      </c>
      <c r="CB26" s="10">
        <f t="shared" si="12"/>
        <v>0</v>
      </c>
      <c r="CC26">
        <v>0</v>
      </c>
      <c r="CD26">
        <v>0</v>
      </c>
      <c r="CE26" s="73">
        <v>205</v>
      </c>
      <c r="CF26">
        <v>315283.7699999999</v>
      </c>
      <c r="CG26">
        <v>276558.56000000006</v>
      </c>
      <c r="CH26">
        <v>1991.2999999999993</v>
      </c>
      <c r="CI26">
        <v>22639.129999999997</v>
      </c>
      <c r="CK26" s="10">
        <f>VLOOKUP(CE26,'[2]Budget Share 22-23'!$B$6:$BV$326,73,FALSE)</f>
        <v>850157</v>
      </c>
      <c r="CL26" s="10">
        <f>VLOOKUP(CE26,'[2]Budget Share 22-23'!$B$6:$BV$326,57,FALSE)</f>
        <v>0</v>
      </c>
      <c r="CM26" s="10">
        <v>0</v>
      </c>
      <c r="CN26" s="10">
        <v>0</v>
      </c>
      <c r="CO26">
        <v>0</v>
      </c>
      <c r="CP26" s="10">
        <v>-8400</v>
      </c>
      <c r="CQ26" s="10">
        <v>-33216</v>
      </c>
      <c r="CR26" s="10">
        <v>-22319</v>
      </c>
      <c r="CS26" s="10"/>
      <c r="CT26" s="10">
        <f t="shared" si="13"/>
        <v>878617.63</v>
      </c>
      <c r="CU26" s="10">
        <f t="shared" si="14"/>
        <v>-8400</v>
      </c>
      <c r="CW26">
        <f t="shared" si="15"/>
        <v>0</v>
      </c>
      <c r="CY26" s="10">
        <f t="shared" si="16"/>
        <v>-55535</v>
      </c>
      <c r="DE26" s="10">
        <v>878617.63</v>
      </c>
      <c r="DF26" s="10">
        <v>0</v>
      </c>
      <c r="DG26" s="10">
        <v>31200</v>
      </c>
      <c r="DH26" s="10">
        <v>0</v>
      </c>
      <c r="DI26" s="10">
        <v>52378.75</v>
      </c>
      <c r="DJ26" s="10">
        <v>8400</v>
      </c>
      <c r="DK26" s="10">
        <v>1292</v>
      </c>
      <c r="DL26" s="10">
        <v>21939.21</v>
      </c>
      <c r="DM26">
        <v>490</v>
      </c>
      <c r="DN26">
        <v>21449.21</v>
      </c>
      <c r="DO26" s="10">
        <v>8122.71</v>
      </c>
      <c r="DP26" s="10">
        <v>0</v>
      </c>
      <c r="DQ26" s="10">
        <v>2944</v>
      </c>
      <c r="DR26" s="10">
        <v>20941.990000000002</v>
      </c>
      <c r="DS26" s="10">
        <v>800</v>
      </c>
      <c r="DT26" s="10">
        <v>0</v>
      </c>
      <c r="DU26" s="10">
        <v>0</v>
      </c>
      <c r="DV26" s="10">
        <v>0</v>
      </c>
      <c r="DW26" s="10">
        <v>0</v>
      </c>
      <c r="DX26">
        <v>0</v>
      </c>
      <c r="DY26" s="10">
        <v>0</v>
      </c>
      <c r="DZ26">
        <v>0</v>
      </c>
      <c r="EA26" s="10">
        <v>55535</v>
      </c>
      <c r="EB26">
        <v>205</v>
      </c>
      <c r="EC26" s="68" t="e">
        <f>VLOOKUP(B26,#REF!,3,FALSE)</f>
        <v>#REF!</v>
      </c>
      <c r="ED26" t="e">
        <f>VLOOKUP(B26,#REF!,4,FALSE)</f>
        <v>#REF!</v>
      </c>
      <c r="EE26" t="e">
        <f>VLOOKUP(EC26,'[3]EDUBASE data 18.4.23'!$E$2:$AF$327,28,FALSE)</f>
        <v>#REF!</v>
      </c>
      <c r="EF26" t="str">
        <f>VLOOKUP(B26,'[4]CFR Report to DCSF'!$B$8:$EM$116,142,FALSE)</f>
        <v>office@bildeston.suffolk.sch.uk</v>
      </c>
      <c r="EG26" t="e">
        <f>VLOOKUP(EC26,'[3]EDUBASE data 18.4.23'!$E$2:$AF$327,24,FALSE)</f>
        <v>#REF!</v>
      </c>
      <c r="ES26" t="s">
        <v>394</v>
      </c>
      <c r="ET26" t="s">
        <v>397</v>
      </c>
      <c r="EU26" s="9" t="s">
        <v>394</v>
      </c>
      <c r="EV26" t="s">
        <v>396</v>
      </c>
      <c r="EW26" t="s">
        <v>395</v>
      </c>
      <c r="EX26" t="s">
        <v>395</v>
      </c>
      <c r="EY26">
        <f>VLOOKUP(B26,'[2]22-23 Balances'!$E$5:$J$110,2,FALSE)</f>
        <v>315283.7699999999</v>
      </c>
      <c r="EZ26">
        <v>0</v>
      </c>
      <c r="FA26">
        <f>VLOOKUP(B26,'[4]CFR Report to DCSF'!$B$8:$IA$116,234,FALSE)</f>
        <v>1991.2999999999993</v>
      </c>
      <c r="FB26" s="10">
        <f t="shared" si="17"/>
        <v>878617.63</v>
      </c>
      <c r="FC26" s="10">
        <f t="shared" si="18"/>
        <v>0</v>
      </c>
      <c r="FD26" s="10">
        <f t="shared" si="19"/>
        <v>31200</v>
      </c>
      <c r="FE26" s="10">
        <f t="shared" si="20"/>
        <v>0</v>
      </c>
      <c r="FF26" s="10">
        <f t="shared" si="21"/>
        <v>52378.75</v>
      </c>
      <c r="FG26" s="10">
        <f t="shared" si="22"/>
        <v>8400</v>
      </c>
      <c r="FH26" s="10">
        <f t="shared" si="23"/>
        <v>1292</v>
      </c>
      <c r="FI26" s="10">
        <f t="shared" si="24"/>
        <v>490</v>
      </c>
      <c r="FJ26" s="10">
        <f t="shared" si="25"/>
        <v>21449.21</v>
      </c>
      <c r="FK26" s="10">
        <f t="shared" si="26"/>
        <v>8122.71</v>
      </c>
      <c r="FL26" s="10">
        <f t="shared" si="27"/>
        <v>0</v>
      </c>
      <c r="FM26" s="10">
        <f t="shared" si="28"/>
        <v>2944</v>
      </c>
      <c r="FN26" s="10">
        <f t="shared" si="29"/>
        <v>20941.990000000002</v>
      </c>
      <c r="FO26" s="10">
        <f t="shared" si="30"/>
        <v>800</v>
      </c>
      <c r="FP26" s="10">
        <f t="shared" si="31"/>
        <v>0</v>
      </c>
      <c r="FQ26" s="10">
        <f t="shared" si="32"/>
        <v>0</v>
      </c>
      <c r="FR26" s="10">
        <f t="shared" si="33"/>
        <v>0</v>
      </c>
      <c r="FS26">
        <f t="shared" si="34"/>
        <v>0</v>
      </c>
      <c r="FT26">
        <f t="shared" si="35"/>
        <v>0</v>
      </c>
      <c r="FU26">
        <f t="shared" si="36"/>
        <v>0</v>
      </c>
      <c r="FV26">
        <f t="shared" si="37"/>
        <v>55535</v>
      </c>
      <c r="FW26" s="10">
        <f t="shared" si="38"/>
        <v>565544.27</v>
      </c>
      <c r="FX26" s="10">
        <f t="shared" si="39"/>
        <v>15315.01</v>
      </c>
      <c r="FY26" s="158">
        <v>190640.24000000005</v>
      </c>
      <c r="FZ26" s="10">
        <f t="shared" si="40"/>
        <v>24750.75</v>
      </c>
      <c r="GA26" s="10">
        <f t="shared" si="41"/>
        <v>52396.62</v>
      </c>
      <c r="GB26" s="10">
        <f t="shared" si="42"/>
        <v>0</v>
      </c>
      <c r="GC26" s="90">
        <v>18986.830000000002</v>
      </c>
      <c r="GD26" s="90">
        <v>4852.130000000001</v>
      </c>
      <c r="GE26" s="158">
        <v>7409.16</v>
      </c>
      <c r="GF26" s="10">
        <f t="shared" si="43"/>
        <v>2839.65</v>
      </c>
      <c r="GG26" s="10">
        <f t="shared" si="44"/>
        <v>1159</v>
      </c>
      <c r="GH26" s="10">
        <f t="shared" si="45"/>
        <v>21351.83</v>
      </c>
      <c r="GI26" s="90">
        <v>4793.3999999999996</v>
      </c>
      <c r="GJ26" s="10">
        <f t="shared" si="46"/>
        <v>2860.03</v>
      </c>
      <c r="GK26" s="10">
        <f t="shared" si="47"/>
        <v>2653.69</v>
      </c>
      <c r="GL26" s="10">
        <f t="shared" si="48"/>
        <v>26922.01</v>
      </c>
      <c r="GM26" s="10">
        <f t="shared" si="49"/>
        <v>0</v>
      </c>
      <c r="GN26" s="10">
        <f t="shared" si="50"/>
        <v>14473.95</v>
      </c>
      <c r="GO26" s="80">
        <f t="shared" si="51"/>
        <v>55519.99</v>
      </c>
      <c r="GP26" s="10">
        <f t="shared" si="52"/>
        <v>2367.44</v>
      </c>
      <c r="GQ26" s="10">
        <f t="shared" si="53"/>
        <v>0</v>
      </c>
      <c r="GR26" s="10">
        <f t="shared" si="54"/>
        <v>9976.3700000000008</v>
      </c>
      <c r="GS26" s="10">
        <f t="shared" si="55"/>
        <v>3950</v>
      </c>
      <c r="GT26" s="10">
        <f t="shared" si="56"/>
        <v>2180</v>
      </c>
      <c r="GU26" s="10">
        <f t="shared" si="57"/>
        <v>49782.879999999997</v>
      </c>
      <c r="GV26" s="10">
        <f t="shared" si="58"/>
        <v>0</v>
      </c>
      <c r="GW26" s="10">
        <f t="shared" si="59"/>
        <v>12288.12</v>
      </c>
      <c r="GX26" s="10">
        <f t="shared" si="60"/>
        <v>20723.689999999999</v>
      </c>
      <c r="GY26">
        <v>0</v>
      </c>
      <c r="GZ26" s="10">
        <f t="shared" si="61"/>
        <v>0</v>
      </c>
      <c r="HA26" s="10">
        <f t="shared" si="62"/>
        <v>7159.67</v>
      </c>
      <c r="HB26" s="10">
        <f t="shared" si="63"/>
        <v>0</v>
      </c>
      <c r="HC26" s="10">
        <f t="shared" si="64"/>
        <v>0</v>
      </c>
      <c r="HD26" s="10">
        <v>32665.19</v>
      </c>
      <c r="HE26" s="10">
        <f t="shared" si="65"/>
        <v>0</v>
      </c>
      <c r="HF26">
        <v>0</v>
      </c>
      <c r="HG26">
        <v>1</v>
      </c>
      <c r="HH26">
        <v>0</v>
      </c>
      <c r="HI26">
        <f t="shared" si="66"/>
        <v>8197.5</v>
      </c>
      <c r="HJ26">
        <f t="shared" si="67"/>
        <v>0</v>
      </c>
      <c r="HK26">
        <f t="shared" si="68"/>
        <v>3819.86</v>
      </c>
      <c r="HM26" s="10">
        <f>VLOOKUP(B26,'[2]22-23 Balances'!$E$5:$J$110,6,FALSE)</f>
        <v>276558.32999999996</v>
      </c>
      <c r="HN26" s="10">
        <f>VLOOKUP(B26,'carry forward data'!A29:G210,7,FALSE)</f>
        <v>22639.129999999997</v>
      </c>
      <c r="HW26" s="10">
        <f t="shared" si="69"/>
        <v>0</v>
      </c>
      <c r="HY26" s="10">
        <f t="shared" si="70"/>
        <v>0</v>
      </c>
      <c r="IC26">
        <f t="shared" si="71"/>
        <v>315283.7699999999</v>
      </c>
      <c r="ID26" s="10">
        <f t="shared" si="72"/>
        <v>1082171.29</v>
      </c>
      <c r="IE26" s="10">
        <f t="shared" si="73"/>
        <v>1120896.7299999997</v>
      </c>
      <c r="IF26" s="10">
        <f t="shared" si="74"/>
        <v>276558.33000000031</v>
      </c>
    </row>
    <row r="27" spans="1:240" x14ac:dyDescent="0.25">
      <c r="B27" s="71" t="s">
        <v>267</v>
      </c>
      <c r="C27" s="72">
        <v>-76549.13</v>
      </c>
      <c r="D27" s="72">
        <v>0</v>
      </c>
      <c r="E27" s="72">
        <v>-65066.66</v>
      </c>
      <c r="F27" s="72">
        <v>0</v>
      </c>
      <c r="G27" s="72">
        <v>-78796.25</v>
      </c>
      <c r="H27" s="72">
        <v>-51137</v>
      </c>
      <c r="I27" s="72">
        <v>-1000</v>
      </c>
      <c r="J27" s="72">
        <v>-5634.93</v>
      </c>
      <c r="K27" s="72">
        <v>-8028.63</v>
      </c>
      <c r="L27" s="72">
        <v>-6660</v>
      </c>
      <c r="M27" s="72">
        <v>0</v>
      </c>
      <c r="N27" s="72">
        <v>-14303.75</v>
      </c>
      <c r="O27" s="72">
        <v>-355.52</v>
      </c>
      <c r="P27" s="72">
        <v>0</v>
      </c>
      <c r="Q27" s="72">
        <v>0</v>
      </c>
      <c r="R27" s="72">
        <v>0</v>
      </c>
      <c r="S27" s="72">
        <v>0</v>
      </c>
      <c r="T27" s="72">
        <v>619355.35</v>
      </c>
      <c r="U27" s="72">
        <v>8317.35</v>
      </c>
      <c r="V27" s="72">
        <v>0</v>
      </c>
      <c r="W27" s="72">
        <v>44056.27</v>
      </c>
      <c r="X27" s="72">
        <v>73431.98</v>
      </c>
      <c r="Y27" s="72">
        <v>0</v>
      </c>
      <c r="Z27" s="72">
        <v>28520.400000000001</v>
      </c>
      <c r="AA27" s="72">
        <v>33729.68</v>
      </c>
      <c r="AB27" s="72">
        <v>228325.78</v>
      </c>
      <c r="AC27" s="72">
        <v>4070.45</v>
      </c>
      <c r="AD27" s="72">
        <v>0</v>
      </c>
      <c r="AE27" s="72">
        <v>11245.15</v>
      </c>
      <c r="AF27" s="72">
        <v>15009.62</v>
      </c>
      <c r="AG27" s="72">
        <v>3260.86</v>
      </c>
      <c r="AH27" s="72">
        <v>4658.92</v>
      </c>
      <c r="AI27" s="72">
        <v>30720.69</v>
      </c>
      <c r="AJ27" s="72">
        <v>0</v>
      </c>
      <c r="AK27" s="72">
        <v>3115.4</v>
      </c>
      <c r="AL27" s="72">
        <v>34921.360000000001</v>
      </c>
      <c r="AM27" s="72">
        <v>7684.4</v>
      </c>
      <c r="AN27" s="72">
        <v>0</v>
      </c>
      <c r="AO27" s="72">
        <v>10457.43</v>
      </c>
      <c r="AP27" s="72">
        <v>3940</v>
      </c>
      <c r="AQ27" s="72">
        <v>265</v>
      </c>
      <c r="AR27" s="72">
        <v>44417.22</v>
      </c>
      <c r="AS27" s="72">
        <v>3176.88</v>
      </c>
      <c r="AT27" s="72">
        <v>26350.97</v>
      </c>
      <c r="AU27" s="72">
        <v>16310.56</v>
      </c>
      <c r="AV27" s="72">
        <v>0</v>
      </c>
      <c r="AW27" s="72">
        <v>0</v>
      </c>
      <c r="AX27" s="72">
        <v>0</v>
      </c>
      <c r="AY27" s="72">
        <v>0</v>
      </c>
      <c r="AZ27" s="72">
        <v>-2732.47</v>
      </c>
      <c r="BA27" s="72">
        <v>964.29</v>
      </c>
      <c r="BC27" s="10">
        <f>VLOOKUP(B27,[1]Sheet1!$A$11:$G$222,5,FALSE)</f>
        <v>945558.08999999939</v>
      </c>
      <c r="BE27">
        <v>-20168.07</v>
      </c>
      <c r="BF27">
        <v>0</v>
      </c>
      <c r="BG27">
        <v>18460.409999999996</v>
      </c>
      <c r="BH27">
        <v>0</v>
      </c>
      <c r="BI27">
        <f t="shared" si="0"/>
        <v>18460.409999999996</v>
      </c>
      <c r="BJ27">
        <v>663.13</v>
      </c>
      <c r="BK27">
        <v>0</v>
      </c>
      <c r="BL27">
        <f t="shared" si="1"/>
        <v>663.13</v>
      </c>
      <c r="BM27">
        <v>560.95000000000005</v>
      </c>
      <c r="BN27">
        <v>0</v>
      </c>
      <c r="BO27">
        <f t="shared" si="2"/>
        <v>560.95000000000005</v>
      </c>
      <c r="BP27">
        <f t="shared" si="3"/>
        <v>-483.58000000000334</v>
      </c>
      <c r="BR27" s="10">
        <f t="shared" si="4"/>
        <v>-1768.1799999999998</v>
      </c>
      <c r="BS27">
        <f t="shared" si="5"/>
        <v>-1768.1799999999998</v>
      </c>
      <c r="BT27">
        <f t="shared" si="6"/>
        <v>0</v>
      </c>
      <c r="BU27" s="10">
        <f t="shared" si="7"/>
        <v>-16071.93</v>
      </c>
      <c r="BV27" s="10">
        <f t="shared" si="8"/>
        <v>34921.360000000001</v>
      </c>
      <c r="BX27" s="10">
        <f t="shared" si="9"/>
        <v>946041.67</v>
      </c>
      <c r="BY27" s="10">
        <f t="shared" si="10"/>
        <v>945558.09000000008</v>
      </c>
      <c r="BZ27" s="10">
        <f t="shared" si="11"/>
        <v>945558.08999999939</v>
      </c>
      <c r="CB27" s="10">
        <f t="shared" si="12"/>
        <v>0</v>
      </c>
      <c r="CC27">
        <v>0</v>
      </c>
      <c r="CD27">
        <v>0</v>
      </c>
      <c r="CE27" s="73">
        <v>206</v>
      </c>
      <c r="CF27">
        <v>49869.710000000778</v>
      </c>
      <c r="CG27">
        <v>9399.3300000006566</v>
      </c>
      <c r="CH27">
        <v>33477</v>
      </c>
      <c r="CI27">
        <v>33960.58</v>
      </c>
      <c r="CK27" s="10">
        <f>VLOOKUP(CE27,'[2]Budget Share 22-23'!$B$6:$BV$326,73,FALSE)</f>
        <v>905571</v>
      </c>
      <c r="CL27" s="10">
        <f>VLOOKUP(CE27,'[2]Budget Share 22-23'!$B$6:$BV$326,57,FALSE)</f>
        <v>0</v>
      </c>
      <c r="CM27" s="10">
        <v>0</v>
      </c>
      <c r="CN27" s="10">
        <v>0</v>
      </c>
      <c r="CO27">
        <v>0</v>
      </c>
      <c r="CP27" s="10">
        <v>-3600</v>
      </c>
      <c r="CQ27" s="10">
        <v>-17750</v>
      </c>
      <c r="CR27" s="10">
        <v>-29787</v>
      </c>
      <c r="CS27" s="10"/>
      <c r="CT27" s="10">
        <f t="shared" si="13"/>
        <v>982120.13</v>
      </c>
      <c r="CU27" s="10">
        <f t="shared" si="14"/>
        <v>-3600</v>
      </c>
      <c r="CW27">
        <f t="shared" si="15"/>
        <v>0</v>
      </c>
      <c r="CY27" s="10">
        <f t="shared" si="16"/>
        <v>-47537</v>
      </c>
      <c r="DE27" s="10">
        <v>982120.13</v>
      </c>
      <c r="DF27" s="10">
        <v>0</v>
      </c>
      <c r="DG27" s="10">
        <v>65066.66</v>
      </c>
      <c r="DH27" s="10">
        <v>0</v>
      </c>
      <c r="DI27" s="10">
        <v>78796.25</v>
      </c>
      <c r="DJ27" s="10">
        <v>3600</v>
      </c>
      <c r="DK27" s="10">
        <v>1000</v>
      </c>
      <c r="DL27" s="10">
        <v>5634.93</v>
      </c>
      <c r="DM27">
        <v>0</v>
      </c>
      <c r="DN27">
        <v>5634.93</v>
      </c>
      <c r="DO27" s="10">
        <v>8028.63</v>
      </c>
      <c r="DP27" s="10">
        <v>6660</v>
      </c>
      <c r="DQ27" s="10">
        <v>0</v>
      </c>
      <c r="DR27" s="10">
        <v>16071.93</v>
      </c>
      <c r="DS27" s="10">
        <v>355.52</v>
      </c>
      <c r="DT27" s="10">
        <v>0</v>
      </c>
      <c r="DU27" s="10">
        <v>0</v>
      </c>
      <c r="DV27" s="10">
        <v>0</v>
      </c>
      <c r="DW27" s="10">
        <v>0</v>
      </c>
      <c r="DX27">
        <v>0</v>
      </c>
      <c r="DY27" s="10">
        <v>0</v>
      </c>
      <c r="DZ27">
        <v>0</v>
      </c>
      <c r="EA27" s="10">
        <v>47537</v>
      </c>
      <c r="EB27">
        <v>206</v>
      </c>
      <c r="EC27" s="68" t="e">
        <f>VLOOKUP(B27,#REF!,3,FALSE)</f>
        <v>#REF!</v>
      </c>
      <c r="ED27" t="e">
        <f>VLOOKUP(B27,#REF!,4,FALSE)</f>
        <v>#REF!</v>
      </c>
      <c r="EE27" t="e">
        <f>VLOOKUP(EC27,'[3]EDUBASE data 18.4.23'!$E$2:$AF$327,28,FALSE)</f>
        <v>#REF!</v>
      </c>
      <c r="EF27" t="str">
        <f>VLOOKUP(B27,'[4]CFR Report to DCSF'!$B$8:$EM$116,142,FALSE)</f>
        <v>office@bramfordprimary.net</v>
      </c>
      <c r="EG27" t="e">
        <f>VLOOKUP(EC27,'[3]EDUBASE data 18.4.23'!$E$2:$AF$327,24,FALSE)</f>
        <v>#REF!</v>
      </c>
      <c r="ES27" t="s">
        <v>394</v>
      </c>
      <c r="ET27" t="s">
        <v>397</v>
      </c>
      <c r="EU27" s="9" t="s">
        <v>394</v>
      </c>
      <c r="EV27" t="s">
        <v>396</v>
      </c>
      <c r="EW27" t="s">
        <v>395</v>
      </c>
      <c r="EX27" t="s">
        <v>395</v>
      </c>
      <c r="EY27">
        <f>VLOOKUP(B27,'[2]22-23 Balances'!$E$5:$J$110,2,FALSE)</f>
        <v>49869.710000000778</v>
      </c>
      <c r="EZ27">
        <v>0</v>
      </c>
      <c r="FA27">
        <f>VLOOKUP(B27,'[4]CFR Report to DCSF'!$B$8:$IA$116,234,FALSE)</f>
        <v>33477</v>
      </c>
      <c r="FB27" s="10">
        <f t="shared" si="17"/>
        <v>982120.13</v>
      </c>
      <c r="FC27" s="10">
        <f t="shared" si="18"/>
        <v>0</v>
      </c>
      <c r="FD27" s="10">
        <f t="shared" si="19"/>
        <v>65066.66</v>
      </c>
      <c r="FE27" s="10">
        <f t="shared" si="20"/>
        <v>0</v>
      </c>
      <c r="FF27" s="10">
        <f t="shared" si="21"/>
        <v>78796.25</v>
      </c>
      <c r="FG27" s="10">
        <f t="shared" si="22"/>
        <v>3600</v>
      </c>
      <c r="FH27" s="10">
        <f t="shared" si="23"/>
        <v>1000</v>
      </c>
      <c r="FI27" s="10">
        <f t="shared" si="24"/>
        <v>0</v>
      </c>
      <c r="FJ27" s="10">
        <f t="shared" si="25"/>
        <v>5634.93</v>
      </c>
      <c r="FK27" s="10">
        <f t="shared" si="26"/>
        <v>8028.63</v>
      </c>
      <c r="FL27" s="10">
        <f t="shared" si="27"/>
        <v>6660</v>
      </c>
      <c r="FM27" s="10">
        <f t="shared" si="28"/>
        <v>0</v>
      </c>
      <c r="FN27" s="10">
        <f t="shared" si="29"/>
        <v>16071.93</v>
      </c>
      <c r="FO27" s="10">
        <f t="shared" si="30"/>
        <v>355.52</v>
      </c>
      <c r="FP27" s="10">
        <f t="shared" si="31"/>
        <v>0</v>
      </c>
      <c r="FQ27" s="10">
        <f t="shared" si="32"/>
        <v>0</v>
      </c>
      <c r="FR27" s="10">
        <f t="shared" si="33"/>
        <v>0</v>
      </c>
      <c r="FS27">
        <f t="shared" si="34"/>
        <v>0</v>
      </c>
      <c r="FT27">
        <f t="shared" si="35"/>
        <v>0</v>
      </c>
      <c r="FU27">
        <f t="shared" si="36"/>
        <v>0</v>
      </c>
      <c r="FV27">
        <f t="shared" si="37"/>
        <v>47537</v>
      </c>
      <c r="FW27" s="10">
        <f t="shared" si="38"/>
        <v>619355.35</v>
      </c>
      <c r="FX27" s="10">
        <f t="shared" si="39"/>
        <v>8317.35</v>
      </c>
      <c r="FY27" s="158">
        <v>231158.77</v>
      </c>
      <c r="FZ27" s="10">
        <f t="shared" si="40"/>
        <v>44056.27</v>
      </c>
      <c r="GA27" s="10">
        <f t="shared" si="41"/>
        <v>73431.98</v>
      </c>
      <c r="GB27" s="10">
        <f t="shared" si="42"/>
        <v>0</v>
      </c>
      <c r="GC27" s="90">
        <v>55715.670000000006</v>
      </c>
      <c r="GD27" s="90">
        <v>6534.4099999999962</v>
      </c>
      <c r="GE27" s="158">
        <v>6373.1299999999992</v>
      </c>
      <c r="GF27" s="10">
        <f t="shared" si="43"/>
        <v>4070.45</v>
      </c>
      <c r="GG27" s="10">
        <f t="shared" si="44"/>
        <v>0</v>
      </c>
      <c r="GH27" s="10">
        <f t="shared" si="45"/>
        <v>11245.15</v>
      </c>
      <c r="GI27" s="90">
        <v>5803.4999999999964</v>
      </c>
      <c r="GJ27" s="10">
        <f t="shared" si="46"/>
        <v>3260.86</v>
      </c>
      <c r="GK27" s="10">
        <f t="shared" si="47"/>
        <v>4658.92</v>
      </c>
      <c r="GL27" s="10">
        <f t="shared" si="48"/>
        <v>30720.69</v>
      </c>
      <c r="GM27" s="10">
        <f t="shared" si="49"/>
        <v>0</v>
      </c>
      <c r="GN27" s="10">
        <f t="shared" si="50"/>
        <v>3115.4</v>
      </c>
      <c r="GO27" s="80">
        <f t="shared" si="51"/>
        <v>34921.360000000001</v>
      </c>
      <c r="GP27" s="10">
        <f t="shared" si="52"/>
        <v>7684.4</v>
      </c>
      <c r="GQ27" s="10">
        <f t="shared" si="53"/>
        <v>0</v>
      </c>
      <c r="GR27" s="10">
        <f t="shared" si="54"/>
        <v>10457.43</v>
      </c>
      <c r="GS27" s="10">
        <f t="shared" si="55"/>
        <v>3940</v>
      </c>
      <c r="GT27" s="10">
        <f t="shared" si="56"/>
        <v>265</v>
      </c>
      <c r="GU27" s="10">
        <f t="shared" si="57"/>
        <v>44417.22</v>
      </c>
      <c r="GV27" s="10">
        <f t="shared" si="58"/>
        <v>3176.88</v>
      </c>
      <c r="GW27" s="10">
        <f t="shared" si="59"/>
        <v>26350.97</v>
      </c>
      <c r="GX27" s="10">
        <f t="shared" si="60"/>
        <v>16310.56</v>
      </c>
      <c r="GY27">
        <v>0</v>
      </c>
      <c r="GZ27" s="10">
        <f t="shared" si="61"/>
        <v>0</v>
      </c>
      <c r="HA27" s="10">
        <f t="shared" si="62"/>
        <v>0</v>
      </c>
      <c r="HB27" s="10">
        <f t="shared" si="63"/>
        <v>0</v>
      </c>
      <c r="HC27" s="10">
        <f t="shared" si="64"/>
        <v>0</v>
      </c>
      <c r="HD27" s="10">
        <v>20168.07</v>
      </c>
      <c r="HE27" s="10">
        <f t="shared" si="65"/>
        <v>0</v>
      </c>
      <c r="HF27">
        <v>0</v>
      </c>
      <c r="HG27">
        <v>1</v>
      </c>
      <c r="HH27">
        <v>0</v>
      </c>
      <c r="HI27">
        <f t="shared" si="66"/>
        <v>18460.409999999996</v>
      </c>
      <c r="HJ27">
        <f t="shared" si="67"/>
        <v>663.13</v>
      </c>
      <c r="HK27">
        <f t="shared" si="68"/>
        <v>560.95000000000005</v>
      </c>
      <c r="HM27" s="10">
        <f>VLOOKUP(B27,'[2]22-23 Balances'!$E$5:$J$110,6,FALSE)</f>
        <v>9399.0400000015507</v>
      </c>
      <c r="HN27" s="10">
        <f>VLOOKUP(B27,'carry forward data'!A30:G211,7,FALSE)</f>
        <v>33960.58</v>
      </c>
      <c r="HW27" s="10">
        <f t="shared" si="69"/>
        <v>-5.8207660913467407E-10</v>
      </c>
      <c r="HY27" s="10">
        <f t="shared" si="70"/>
        <v>0</v>
      </c>
      <c r="IC27">
        <f t="shared" si="71"/>
        <v>49869.710000000778</v>
      </c>
      <c r="ID27" s="10">
        <f t="shared" si="72"/>
        <v>1214871.0499999998</v>
      </c>
      <c r="IE27" s="10">
        <f t="shared" si="73"/>
        <v>1255341.7199999997</v>
      </c>
      <c r="IF27" s="10">
        <f t="shared" si="74"/>
        <v>9399.0400000009686</v>
      </c>
    </row>
    <row r="28" spans="1:240" x14ac:dyDescent="0.25">
      <c r="B28" s="71" t="s">
        <v>268</v>
      </c>
      <c r="C28" s="72">
        <v>-18156.88</v>
      </c>
      <c r="D28" s="72">
        <v>0</v>
      </c>
      <c r="E28" s="72">
        <v>-12633.33</v>
      </c>
      <c r="F28" s="72">
        <v>0</v>
      </c>
      <c r="G28" s="72">
        <v>-26048.75</v>
      </c>
      <c r="H28" s="72">
        <v>-40072</v>
      </c>
      <c r="I28" s="72">
        <v>-3545</v>
      </c>
      <c r="J28" s="72">
        <v>-4353.24</v>
      </c>
      <c r="K28" s="72">
        <v>-9228.4500000000007</v>
      </c>
      <c r="L28" s="72">
        <v>0</v>
      </c>
      <c r="M28" s="72">
        <v>0</v>
      </c>
      <c r="N28" s="72">
        <v>-6809.47</v>
      </c>
      <c r="O28" s="72">
        <v>-11954.1</v>
      </c>
      <c r="P28" s="72">
        <v>0</v>
      </c>
      <c r="Q28" s="72">
        <v>0</v>
      </c>
      <c r="R28" s="72">
        <v>0</v>
      </c>
      <c r="S28" s="72">
        <v>0</v>
      </c>
      <c r="T28" s="72">
        <v>288854.08</v>
      </c>
      <c r="U28" s="72">
        <v>6806.83</v>
      </c>
      <c r="V28" s="72">
        <v>0</v>
      </c>
      <c r="W28" s="72">
        <v>0</v>
      </c>
      <c r="X28" s="72">
        <v>30169.16</v>
      </c>
      <c r="Y28" s="72">
        <v>0</v>
      </c>
      <c r="Z28" s="72">
        <v>10319.51</v>
      </c>
      <c r="AA28" s="72">
        <v>3055.36</v>
      </c>
      <c r="AB28" s="72">
        <v>105149.47</v>
      </c>
      <c r="AC28" s="72">
        <v>1080.5</v>
      </c>
      <c r="AD28" s="72">
        <v>215.8</v>
      </c>
      <c r="AE28" s="72">
        <v>11767.47</v>
      </c>
      <c r="AF28" s="72">
        <v>3110.56</v>
      </c>
      <c r="AG28" s="72">
        <v>14472.99</v>
      </c>
      <c r="AH28" s="72">
        <v>632.69000000000005</v>
      </c>
      <c r="AI28" s="72">
        <v>13570.83</v>
      </c>
      <c r="AJ28" s="72">
        <v>0</v>
      </c>
      <c r="AK28" s="72">
        <v>4244.5</v>
      </c>
      <c r="AL28" s="72">
        <v>19246.37</v>
      </c>
      <c r="AM28" s="72">
        <v>8122.03</v>
      </c>
      <c r="AN28" s="72">
        <v>0</v>
      </c>
      <c r="AO28" s="72">
        <v>8681.25</v>
      </c>
      <c r="AP28" s="72">
        <v>1880</v>
      </c>
      <c r="AQ28" s="72">
        <v>105</v>
      </c>
      <c r="AR28" s="72">
        <v>35052.559999999998</v>
      </c>
      <c r="AS28" s="72">
        <v>1504.48</v>
      </c>
      <c r="AT28" s="72">
        <v>7473.88</v>
      </c>
      <c r="AU28" s="72">
        <v>27254.28</v>
      </c>
      <c r="AV28" s="72">
        <v>0</v>
      </c>
      <c r="AW28" s="72">
        <v>17793.259999999998</v>
      </c>
      <c r="AX28" s="72">
        <v>0</v>
      </c>
      <c r="AY28" s="72">
        <v>0</v>
      </c>
      <c r="AZ28" s="72">
        <v>-1018.19</v>
      </c>
      <c r="BA28" s="72">
        <v>76.8</v>
      </c>
      <c r="BC28" s="10">
        <f>VLOOKUP(B28,[1]Sheet1!$A$11:$G$222,5,FALSE)</f>
        <v>474650.11000000004</v>
      </c>
      <c r="BE28">
        <v>-16943.14</v>
      </c>
      <c r="BF28">
        <v>0</v>
      </c>
      <c r="BG28">
        <v>0</v>
      </c>
      <c r="BH28">
        <v>0</v>
      </c>
      <c r="BI28">
        <f t="shared" si="0"/>
        <v>0</v>
      </c>
      <c r="BJ28">
        <v>125</v>
      </c>
      <c r="BK28">
        <v>0</v>
      </c>
      <c r="BL28">
        <f t="shared" si="1"/>
        <v>125</v>
      </c>
      <c r="BM28">
        <v>4648</v>
      </c>
      <c r="BN28">
        <v>0</v>
      </c>
      <c r="BO28">
        <f t="shared" si="2"/>
        <v>4648</v>
      </c>
      <c r="BP28">
        <f t="shared" si="3"/>
        <v>-12170.14</v>
      </c>
      <c r="BR28" s="10">
        <f t="shared" si="4"/>
        <v>-941.3900000000001</v>
      </c>
      <c r="BS28">
        <f t="shared" si="5"/>
        <v>-941.3900000000001</v>
      </c>
      <c r="BT28">
        <f t="shared" si="6"/>
        <v>0</v>
      </c>
      <c r="BU28" s="10">
        <f t="shared" si="7"/>
        <v>-7750.8600000000006</v>
      </c>
      <c r="BV28" s="10">
        <f t="shared" si="8"/>
        <v>19246.37</v>
      </c>
      <c r="BX28" s="10">
        <f t="shared" si="9"/>
        <v>486820.25</v>
      </c>
      <c r="BY28" s="10">
        <f t="shared" si="10"/>
        <v>474650.11</v>
      </c>
      <c r="BZ28" s="10">
        <f t="shared" si="11"/>
        <v>474650.11000000004</v>
      </c>
      <c r="CB28" s="10">
        <f t="shared" si="12"/>
        <v>0</v>
      </c>
      <c r="CC28">
        <v>0</v>
      </c>
      <c r="CD28">
        <v>0</v>
      </c>
      <c r="CE28" s="73">
        <v>211</v>
      </c>
      <c r="CF28">
        <v>33768.009999999835</v>
      </c>
      <c r="CG28">
        <v>81034.749999999942</v>
      </c>
      <c r="CH28">
        <v>2026.04</v>
      </c>
      <c r="CI28">
        <v>14196.18</v>
      </c>
      <c r="CK28" s="10">
        <f>VLOOKUP(CE28,'[2]Budget Share 22-23'!$B$6:$BV$326,73,FALSE)</f>
        <v>534087</v>
      </c>
      <c r="CL28" s="10">
        <f>VLOOKUP(CE28,'[2]Budget Share 22-23'!$B$6:$BV$326,57,FALSE)</f>
        <v>0</v>
      </c>
      <c r="CM28" s="10">
        <v>0</v>
      </c>
      <c r="CN28" s="10">
        <v>0</v>
      </c>
      <c r="CO28">
        <v>0</v>
      </c>
      <c r="CP28" s="10">
        <v>0</v>
      </c>
      <c r="CQ28" s="10">
        <v>-16829</v>
      </c>
      <c r="CR28" s="10">
        <v>-23163</v>
      </c>
      <c r="CS28" s="10"/>
      <c r="CT28" s="10">
        <f t="shared" si="13"/>
        <v>552243.88</v>
      </c>
      <c r="CU28" s="10">
        <f t="shared" si="14"/>
        <v>-80</v>
      </c>
      <c r="CW28">
        <f t="shared" si="15"/>
        <v>0</v>
      </c>
      <c r="CY28" s="10">
        <f t="shared" si="16"/>
        <v>-39992</v>
      </c>
      <c r="DE28" s="10">
        <v>552243.88</v>
      </c>
      <c r="DF28" s="10">
        <v>0</v>
      </c>
      <c r="DG28" s="10">
        <v>12633.33</v>
      </c>
      <c r="DH28" s="10">
        <v>0</v>
      </c>
      <c r="DI28" s="10">
        <v>26048.75</v>
      </c>
      <c r="DJ28" s="10">
        <v>80</v>
      </c>
      <c r="DK28" s="10">
        <v>3545</v>
      </c>
      <c r="DL28" s="10">
        <v>4353.24</v>
      </c>
      <c r="DM28">
        <v>0</v>
      </c>
      <c r="DN28">
        <v>4353.24</v>
      </c>
      <c r="DO28" s="10">
        <v>9228.4500000000007</v>
      </c>
      <c r="DP28" s="10">
        <v>0</v>
      </c>
      <c r="DQ28" s="10">
        <v>0</v>
      </c>
      <c r="DR28" s="10">
        <v>7750.86</v>
      </c>
      <c r="DS28" s="10">
        <v>11954.1</v>
      </c>
      <c r="DT28" s="10">
        <v>0</v>
      </c>
      <c r="DU28" s="10">
        <v>0</v>
      </c>
      <c r="DV28" s="10">
        <v>0</v>
      </c>
      <c r="DW28" s="10">
        <v>0</v>
      </c>
      <c r="DX28">
        <v>0</v>
      </c>
      <c r="DY28" s="10">
        <v>0</v>
      </c>
      <c r="DZ28">
        <v>0</v>
      </c>
      <c r="EA28" s="10">
        <v>39992</v>
      </c>
      <c r="EB28">
        <v>211</v>
      </c>
      <c r="EC28" s="68" t="e">
        <f>VLOOKUP(B28,#REF!,3,FALSE)</f>
        <v>#REF!</v>
      </c>
      <c r="ED28" t="e">
        <f>VLOOKUP(B28,#REF!,4,FALSE)</f>
        <v>#REF!</v>
      </c>
      <c r="EE28" t="e">
        <f>VLOOKUP(EC28,'[3]EDUBASE data 18.4.23'!$E$2:$AF$327,28,FALSE)</f>
        <v>#REF!</v>
      </c>
      <c r="EF28" t="str">
        <f>VLOOKUP(B28,'[4]CFR Report to DCSF'!$B$8:$EM$116,142,FALSE)</f>
        <v>admin@bucklesham.suffolk.sch.uk</v>
      </c>
      <c r="EG28" t="e">
        <f>VLOOKUP(EC28,'[3]EDUBASE data 18.4.23'!$E$2:$AF$327,24,FALSE)</f>
        <v>#REF!</v>
      </c>
      <c r="ES28" t="s">
        <v>394</v>
      </c>
      <c r="ET28" t="s">
        <v>397</v>
      </c>
      <c r="EU28" s="9" t="s">
        <v>394</v>
      </c>
      <c r="EV28" t="s">
        <v>396</v>
      </c>
      <c r="EW28" t="s">
        <v>395</v>
      </c>
      <c r="EX28" t="s">
        <v>395</v>
      </c>
      <c r="EY28">
        <f>VLOOKUP(B28,'[2]22-23 Balances'!$E$5:$J$110,2,FALSE)</f>
        <v>33768.009999999835</v>
      </c>
      <c r="EZ28">
        <v>0</v>
      </c>
      <c r="FA28">
        <f>VLOOKUP(B28,'[4]CFR Report to DCSF'!$B$8:$IA$116,234,FALSE)</f>
        <v>2026.04</v>
      </c>
      <c r="FB28" s="10">
        <f t="shared" si="17"/>
        <v>552243.88</v>
      </c>
      <c r="FC28" s="10">
        <f t="shared" si="18"/>
        <v>0</v>
      </c>
      <c r="FD28" s="10">
        <f t="shared" si="19"/>
        <v>12633.33</v>
      </c>
      <c r="FE28" s="10">
        <f t="shared" si="20"/>
        <v>0</v>
      </c>
      <c r="FF28" s="10">
        <f t="shared" si="21"/>
        <v>26048.75</v>
      </c>
      <c r="FG28" s="10">
        <f t="shared" si="22"/>
        <v>80</v>
      </c>
      <c r="FH28" s="10">
        <f t="shared" si="23"/>
        <v>3545</v>
      </c>
      <c r="FI28" s="10">
        <f t="shared" si="24"/>
        <v>0</v>
      </c>
      <c r="FJ28" s="10">
        <f t="shared" si="25"/>
        <v>4353.24</v>
      </c>
      <c r="FK28" s="10">
        <f t="shared" si="26"/>
        <v>9228.4500000000007</v>
      </c>
      <c r="FL28" s="10">
        <f t="shared" si="27"/>
        <v>0</v>
      </c>
      <c r="FM28" s="10">
        <f t="shared" si="28"/>
        <v>0</v>
      </c>
      <c r="FN28" s="10">
        <f t="shared" si="29"/>
        <v>7750.86</v>
      </c>
      <c r="FO28" s="10">
        <f t="shared" si="30"/>
        <v>11954.1</v>
      </c>
      <c r="FP28" s="10">
        <f t="shared" si="31"/>
        <v>0</v>
      </c>
      <c r="FQ28" s="10">
        <f t="shared" si="32"/>
        <v>0</v>
      </c>
      <c r="FR28" s="10">
        <f t="shared" si="33"/>
        <v>0</v>
      </c>
      <c r="FS28">
        <f t="shared" si="34"/>
        <v>0</v>
      </c>
      <c r="FT28">
        <f t="shared" si="35"/>
        <v>0</v>
      </c>
      <c r="FU28">
        <f t="shared" si="36"/>
        <v>0</v>
      </c>
      <c r="FV28">
        <f t="shared" si="37"/>
        <v>39992</v>
      </c>
      <c r="FW28" s="10">
        <f t="shared" si="38"/>
        <v>288854.08</v>
      </c>
      <c r="FX28" s="10">
        <f t="shared" si="39"/>
        <v>6806.83</v>
      </c>
      <c r="FY28" s="158">
        <v>100445.28</v>
      </c>
      <c r="FZ28" s="10">
        <f t="shared" si="40"/>
        <v>0</v>
      </c>
      <c r="GA28" s="10">
        <f t="shared" si="41"/>
        <v>30169.16</v>
      </c>
      <c r="GB28" s="10">
        <f t="shared" si="42"/>
        <v>0</v>
      </c>
      <c r="GC28" s="90">
        <v>10319.51</v>
      </c>
      <c r="GD28" s="90">
        <v>3055.36</v>
      </c>
      <c r="GE28" s="158">
        <v>4704.1900000000005</v>
      </c>
      <c r="GF28" s="10">
        <f t="shared" si="43"/>
        <v>1080.5</v>
      </c>
      <c r="GG28" s="10">
        <f t="shared" si="44"/>
        <v>215.8</v>
      </c>
      <c r="GH28" s="10">
        <f t="shared" si="45"/>
        <v>11767.47</v>
      </c>
      <c r="GI28" s="90">
        <v>3110.56</v>
      </c>
      <c r="GJ28" s="10">
        <f t="shared" si="46"/>
        <v>14472.99</v>
      </c>
      <c r="GK28" s="10">
        <f t="shared" si="47"/>
        <v>632.69000000000005</v>
      </c>
      <c r="GL28" s="10">
        <f t="shared" si="48"/>
        <v>13570.83</v>
      </c>
      <c r="GM28" s="10">
        <f t="shared" si="49"/>
        <v>0</v>
      </c>
      <c r="GN28" s="10">
        <f t="shared" si="50"/>
        <v>4244.5</v>
      </c>
      <c r="GO28" s="80">
        <f t="shared" si="51"/>
        <v>19246.37</v>
      </c>
      <c r="GP28" s="10">
        <f t="shared" si="52"/>
        <v>8122.03</v>
      </c>
      <c r="GQ28" s="10">
        <f t="shared" si="53"/>
        <v>0</v>
      </c>
      <c r="GR28" s="10">
        <f t="shared" si="54"/>
        <v>8681.25</v>
      </c>
      <c r="GS28" s="10">
        <f t="shared" si="55"/>
        <v>1880</v>
      </c>
      <c r="GT28" s="10">
        <f t="shared" si="56"/>
        <v>105</v>
      </c>
      <c r="GU28" s="10">
        <f t="shared" si="57"/>
        <v>35052.559999999998</v>
      </c>
      <c r="GV28" s="10">
        <f t="shared" si="58"/>
        <v>1504.48</v>
      </c>
      <c r="GW28" s="10">
        <f t="shared" si="59"/>
        <v>7473.88</v>
      </c>
      <c r="GX28" s="10">
        <f t="shared" si="60"/>
        <v>27254.28</v>
      </c>
      <c r="GY28">
        <v>0</v>
      </c>
      <c r="GZ28" s="10">
        <f t="shared" si="61"/>
        <v>0</v>
      </c>
      <c r="HA28" s="10">
        <f t="shared" si="62"/>
        <v>17793.259999999998</v>
      </c>
      <c r="HB28" s="10">
        <f t="shared" si="63"/>
        <v>0</v>
      </c>
      <c r="HC28" s="10">
        <f t="shared" si="64"/>
        <v>0</v>
      </c>
      <c r="HD28" s="10">
        <v>16943.14</v>
      </c>
      <c r="HE28" s="10">
        <f t="shared" si="65"/>
        <v>0</v>
      </c>
      <c r="HF28">
        <v>0</v>
      </c>
      <c r="HG28">
        <v>1</v>
      </c>
      <c r="HH28">
        <v>0</v>
      </c>
      <c r="HI28">
        <f t="shared" si="66"/>
        <v>0</v>
      </c>
      <c r="HJ28">
        <f t="shared" si="67"/>
        <v>125</v>
      </c>
      <c r="HK28">
        <f t="shared" si="68"/>
        <v>4648</v>
      </c>
      <c r="HM28" s="10">
        <f>VLOOKUP(B28,'[2]22-23 Balances'!$E$5:$J$110,6,FALSE)</f>
        <v>81034.759999999835</v>
      </c>
      <c r="HN28" s="10">
        <f>VLOOKUP(B28,'carry forward data'!A31:G212,7,FALSE)</f>
        <v>14196.18</v>
      </c>
      <c r="HW28" s="10">
        <f t="shared" si="69"/>
        <v>-1.7462298274040222E-10</v>
      </c>
      <c r="HY28" s="10">
        <f t="shared" si="70"/>
        <v>0</v>
      </c>
      <c r="IC28">
        <f t="shared" si="71"/>
        <v>33768.009999999835</v>
      </c>
      <c r="ID28" s="10">
        <f t="shared" si="72"/>
        <v>667829.60999999987</v>
      </c>
      <c r="IE28" s="10">
        <f t="shared" si="73"/>
        <v>620562.86</v>
      </c>
      <c r="IF28" s="10">
        <f t="shared" si="74"/>
        <v>81034.75999999966</v>
      </c>
    </row>
    <row r="29" spans="1:240" x14ac:dyDescent="0.25">
      <c r="B29" s="71" t="s">
        <v>269</v>
      </c>
      <c r="C29" s="72">
        <v>-70237.53</v>
      </c>
      <c r="D29" s="72">
        <v>0</v>
      </c>
      <c r="E29" s="72">
        <v>-20166.669999999998</v>
      </c>
      <c r="F29" s="72">
        <v>0</v>
      </c>
      <c r="G29" s="72">
        <v>-35337.5</v>
      </c>
      <c r="H29" s="72">
        <v>-54189</v>
      </c>
      <c r="I29" s="72">
        <v>-6.5</v>
      </c>
      <c r="J29" s="72">
        <v>-14688.02</v>
      </c>
      <c r="K29" s="72">
        <v>-8521.4</v>
      </c>
      <c r="L29" s="72">
        <v>-2232</v>
      </c>
      <c r="M29" s="72">
        <v>-2068</v>
      </c>
      <c r="N29" s="72">
        <v>-16110.23</v>
      </c>
      <c r="O29" s="72">
        <v>-3208.95</v>
      </c>
      <c r="P29" s="72">
        <v>0</v>
      </c>
      <c r="Q29" s="72">
        <v>0</v>
      </c>
      <c r="R29" s="72">
        <v>0</v>
      </c>
      <c r="S29" s="72">
        <v>0</v>
      </c>
      <c r="T29" s="72">
        <v>693277.07</v>
      </c>
      <c r="U29" s="72">
        <v>7548.2</v>
      </c>
      <c r="V29" s="72">
        <v>0</v>
      </c>
      <c r="W29" s="72">
        <v>41774.370000000003</v>
      </c>
      <c r="X29" s="72">
        <v>77402.240000000005</v>
      </c>
      <c r="Y29" s="72">
        <v>0</v>
      </c>
      <c r="Z29" s="72">
        <v>25181.5</v>
      </c>
      <c r="AA29" s="72">
        <v>6485.55</v>
      </c>
      <c r="AB29" s="72">
        <v>240159.2</v>
      </c>
      <c r="AC29" s="72">
        <v>9822.7000000000007</v>
      </c>
      <c r="AD29" s="72">
        <v>4309.6000000000004</v>
      </c>
      <c r="AE29" s="72">
        <v>11399.92</v>
      </c>
      <c r="AF29" s="72">
        <v>4528.9399999999996</v>
      </c>
      <c r="AG29" s="72">
        <v>0</v>
      </c>
      <c r="AH29" s="72">
        <v>4135.2700000000004</v>
      </c>
      <c r="AI29" s="72">
        <v>31361.52</v>
      </c>
      <c r="AJ29" s="72">
        <v>0</v>
      </c>
      <c r="AK29" s="72">
        <v>7991.6</v>
      </c>
      <c r="AL29" s="72">
        <v>70616.539999999994</v>
      </c>
      <c r="AM29" s="72">
        <v>12601.56</v>
      </c>
      <c r="AN29" s="72">
        <v>0</v>
      </c>
      <c r="AO29" s="72">
        <v>13831.86</v>
      </c>
      <c r="AP29" s="72">
        <v>6050</v>
      </c>
      <c r="AQ29" s="72">
        <v>457.48</v>
      </c>
      <c r="AR29" s="72">
        <v>46078.77</v>
      </c>
      <c r="AS29" s="72">
        <v>27232.45</v>
      </c>
      <c r="AT29" s="72">
        <v>18695.43</v>
      </c>
      <c r="AU29" s="72">
        <v>17177.28</v>
      </c>
      <c r="AV29" s="72">
        <v>0</v>
      </c>
      <c r="AW29" s="72">
        <v>0</v>
      </c>
      <c r="AX29" s="72">
        <v>0</v>
      </c>
      <c r="AY29" s="72">
        <v>0</v>
      </c>
      <c r="AZ29" s="72">
        <v>-1259.55</v>
      </c>
      <c r="BA29" s="72">
        <v>803.74</v>
      </c>
      <c r="BC29" s="10">
        <f>VLOOKUP(B29,[1]Sheet1!$A$11:$G$222,5,FALSE)</f>
        <v>1131843.1300000004</v>
      </c>
      <c r="BE29">
        <v>-22541.370000000003</v>
      </c>
      <c r="BF29">
        <v>0</v>
      </c>
      <c r="BG29">
        <v>1091.56</v>
      </c>
      <c r="BH29">
        <v>0</v>
      </c>
      <c r="BI29">
        <f t="shared" si="0"/>
        <v>1091.56</v>
      </c>
      <c r="BJ29">
        <v>1775.0000000000002</v>
      </c>
      <c r="BK29">
        <v>0</v>
      </c>
      <c r="BL29">
        <f t="shared" si="1"/>
        <v>1775.0000000000002</v>
      </c>
      <c r="BM29">
        <v>620.5</v>
      </c>
      <c r="BN29">
        <v>0</v>
      </c>
      <c r="BO29">
        <f t="shared" si="2"/>
        <v>620.5</v>
      </c>
      <c r="BP29">
        <f t="shared" si="3"/>
        <v>-19054.310000000001</v>
      </c>
      <c r="BR29" s="10">
        <f t="shared" si="4"/>
        <v>-455.80999999999995</v>
      </c>
      <c r="BS29">
        <f t="shared" si="5"/>
        <v>-455.80999999999995</v>
      </c>
      <c r="BT29">
        <f t="shared" si="6"/>
        <v>0</v>
      </c>
      <c r="BU29" s="10">
        <f t="shared" si="7"/>
        <v>-16566.04</v>
      </c>
      <c r="BV29" s="10">
        <f t="shared" si="8"/>
        <v>70616.539999999994</v>
      </c>
      <c r="BX29" s="10">
        <f t="shared" si="9"/>
        <v>1150897.44</v>
      </c>
      <c r="BY29" s="10">
        <f t="shared" si="10"/>
        <v>1131843.1299999999</v>
      </c>
      <c r="BZ29" s="10">
        <f t="shared" si="11"/>
        <v>1131843.1300000004</v>
      </c>
      <c r="CB29" s="10">
        <f t="shared" si="12"/>
        <v>0</v>
      </c>
      <c r="CC29">
        <v>0</v>
      </c>
      <c r="CD29">
        <v>0</v>
      </c>
      <c r="CE29" s="73">
        <v>216</v>
      </c>
      <c r="CF29">
        <v>108315.46999999974</v>
      </c>
      <c r="CG29">
        <v>80601.559999999357</v>
      </c>
      <c r="CH29">
        <v>9995.86</v>
      </c>
      <c r="CI29">
        <v>29050.17</v>
      </c>
      <c r="CK29" s="10">
        <f>VLOOKUP(CE29,'[2]Budget Share 22-23'!$B$6:$BV$326,73,FALSE)</f>
        <v>1123184</v>
      </c>
      <c r="CL29" s="10">
        <f>VLOOKUP(CE29,'[2]Budget Share 22-23'!$B$6:$BV$326,57,FALSE)</f>
        <v>0</v>
      </c>
      <c r="CM29" s="10">
        <v>-30066.05</v>
      </c>
      <c r="CN29" s="10">
        <v>-987</v>
      </c>
      <c r="CO29">
        <v>0</v>
      </c>
      <c r="CP29" s="10">
        <v>0</v>
      </c>
      <c r="CQ29" s="10">
        <v>-18325</v>
      </c>
      <c r="CR29" s="10">
        <v>-35864</v>
      </c>
      <c r="CS29" s="10"/>
      <c r="CT29" s="10">
        <f t="shared" si="13"/>
        <v>1193421.53</v>
      </c>
      <c r="CU29" s="10">
        <f t="shared" si="14"/>
        <v>0</v>
      </c>
      <c r="CW29">
        <f t="shared" si="15"/>
        <v>0</v>
      </c>
      <c r="CY29" s="10">
        <f t="shared" si="16"/>
        <v>-54189</v>
      </c>
      <c r="DE29" s="10">
        <v>1193421.53</v>
      </c>
      <c r="DF29" s="10">
        <v>0</v>
      </c>
      <c r="DG29" s="10">
        <v>20166.669999999998</v>
      </c>
      <c r="DH29" s="10">
        <v>0</v>
      </c>
      <c r="DI29" s="10">
        <v>35337.5</v>
      </c>
      <c r="DJ29" s="10">
        <v>0</v>
      </c>
      <c r="DK29" s="10">
        <v>6.5</v>
      </c>
      <c r="DL29" s="10">
        <v>14688.02</v>
      </c>
      <c r="DM29">
        <v>960</v>
      </c>
      <c r="DN29">
        <v>13728.02</v>
      </c>
      <c r="DO29" s="10">
        <v>8521.4</v>
      </c>
      <c r="DP29" s="10">
        <v>2232</v>
      </c>
      <c r="DQ29" s="10">
        <v>2068</v>
      </c>
      <c r="DR29" s="10">
        <v>16566.04</v>
      </c>
      <c r="DS29" s="10">
        <v>3208.95</v>
      </c>
      <c r="DT29" s="10">
        <v>0</v>
      </c>
      <c r="DU29" s="10">
        <v>0</v>
      </c>
      <c r="DV29" s="10">
        <v>0</v>
      </c>
      <c r="DW29" s="10">
        <v>0</v>
      </c>
      <c r="DX29">
        <v>0</v>
      </c>
      <c r="DY29" s="10">
        <v>0</v>
      </c>
      <c r="DZ29">
        <v>0</v>
      </c>
      <c r="EA29" s="10">
        <v>54189</v>
      </c>
      <c r="EB29">
        <v>216</v>
      </c>
      <c r="EC29" s="68" t="e">
        <f>VLOOKUP(B29,#REF!,3,FALSE)</f>
        <v>#REF!</v>
      </c>
      <c r="ED29" t="e">
        <f>VLOOKUP(B29,#REF!,4,FALSE)</f>
        <v>#REF!</v>
      </c>
      <c r="EE29" t="e">
        <f>VLOOKUP(EC29,'[3]EDUBASE data 18.4.23'!$E$2:$AF$327,28,FALSE)</f>
        <v>#REF!</v>
      </c>
      <c r="EF29" t="str">
        <f>VLOOKUP(B29,'[4]CFR Report to DCSF'!$B$8:$EM$116,142,FALSE)</f>
        <v>admin@capel-st-mary.suffolk.sch.uk</v>
      </c>
      <c r="EG29" t="e">
        <f>VLOOKUP(EC29,'[3]EDUBASE data 18.4.23'!$E$2:$AF$327,24,FALSE)</f>
        <v>#REF!</v>
      </c>
      <c r="ES29" t="s">
        <v>394</v>
      </c>
      <c r="ET29" t="s">
        <v>397</v>
      </c>
      <c r="EU29" s="9" t="s">
        <v>394</v>
      </c>
      <c r="EV29" t="s">
        <v>396</v>
      </c>
      <c r="EW29" t="s">
        <v>395</v>
      </c>
      <c r="EX29" t="s">
        <v>395</v>
      </c>
      <c r="EY29">
        <f>VLOOKUP(B29,'[2]22-23 Balances'!$E$5:$J$110,2,FALSE)</f>
        <v>108315.46999999974</v>
      </c>
      <c r="EZ29">
        <v>0</v>
      </c>
      <c r="FA29">
        <f>VLOOKUP(B29,'[4]CFR Report to DCSF'!$B$8:$IA$116,234,FALSE)</f>
        <v>9995.86</v>
      </c>
      <c r="FB29" s="10">
        <f t="shared" si="17"/>
        <v>1193421.53</v>
      </c>
      <c r="FC29" s="10">
        <f t="shared" si="18"/>
        <v>0</v>
      </c>
      <c r="FD29" s="10">
        <f t="shared" si="19"/>
        <v>20166.669999999998</v>
      </c>
      <c r="FE29" s="10">
        <f t="shared" si="20"/>
        <v>0</v>
      </c>
      <c r="FF29" s="10">
        <f t="shared" si="21"/>
        <v>35337.5</v>
      </c>
      <c r="FG29" s="10">
        <f t="shared" si="22"/>
        <v>0</v>
      </c>
      <c r="FH29" s="10">
        <f t="shared" si="23"/>
        <v>6.5</v>
      </c>
      <c r="FI29" s="10">
        <f t="shared" si="24"/>
        <v>960</v>
      </c>
      <c r="FJ29" s="10">
        <f t="shared" si="25"/>
        <v>13728.02</v>
      </c>
      <c r="FK29" s="10">
        <f t="shared" si="26"/>
        <v>8521.4</v>
      </c>
      <c r="FL29" s="10">
        <f t="shared" si="27"/>
        <v>2232</v>
      </c>
      <c r="FM29" s="10">
        <f t="shared" si="28"/>
        <v>2068</v>
      </c>
      <c r="FN29" s="10">
        <f t="shared" si="29"/>
        <v>16566.04</v>
      </c>
      <c r="FO29" s="10">
        <f t="shared" si="30"/>
        <v>3208.95</v>
      </c>
      <c r="FP29" s="10">
        <f t="shared" si="31"/>
        <v>0</v>
      </c>
      <c r="FQ29" s="10">
        <f t="shared" si="32"/>
        <v>0</v>
      </c>
      <c r="FR29" s="10">
        <f t="shared" si="33"/>
        <v>0</v>
      </c>
      <c r="FS29">
        <f t="shared" si="34"/>
        <v>0</v>
      </c>
      <c r="FT29">
        <f t="shared" si="35"/>
        <v>0</v>
      </c>
      <c r="FU29">
        <f t="shared" si="36"/>
        <v>0</v>
      </c>
      <c r="FV29">
        <f t="shared" si="37"/>
        <v>54189</v>
      </c>
      <c r="FW29" s="10">
        <f t="shared" si="38"/>
        <v>693277.07</v>
      </c>
      <c r="FX29" s="10">
        <f t="shared" si="39"/>
        <v>7548.2</v>
      </c>
      <c r="FY29" s="158">
        <v>232942.72000000015</v>
      </c>
      <c r="FZ29" s="10">
        <f t="shared" si="40"/>
        <v>41774.370000000003</v>
      </c>
      <c r="GA29" s="10">
        <f t="shared" si="41"/>
        <v>77402.240000000005</v>
      </c>
      <c r="GB29" s="10">
        <f t="shared" si="42"/>
        <v>0</v>
      </c>
      <c r="GC29" s="90">
        <v>25181.5</v>
      </c>
      <c r="GD29" s="90">
        <v>6485.55</v>
      </c>
      <c r="GE29" s="158">
        <v>7216.48</v>
      </c>
      <c r="GF29" s="10">
        <f t="shared" si="43"/>
        <v>9822.7000000000007</v>
      </c>
      <c r="GG29" s="10">
        <f t="shared" si="44"/>
        <v>4309.6000000000004</v>
      </c>
      <c r="GH29" s="10">
        <f t="shared" si="45"/>
        <v>11399.92</v>
      </c>
      <c r="GI29" s="90">
        <v>4528.9399999999996</v>
      </c>
      <c r="GJ29" s="10">
        <f t="shared" si="46"/>
        <v>0</v>
      </c>
      <c r="GK29" s="10">
        <f t="shared" si="47"/>
        <v>4135.2700000000004</v>
      </c>
      <c r="GL29" s="10">
        <f t="shared" si="48"/>
        <v>31361.52</v>
      </c>
      <c r="GM29" s="10">
        <f t="shared" si="49"/>
        <v>0</v>
      </c>
      <c r="GN29" s="10">
        <f t="shared" si="50"/>
        <v>7991.6</v>
      </c>
      <c r="GO29" s="80">
        <f t="shared" si="51"/>
        <v>70616.539999999994</v>
      </c>
      <c r="GP29" s="10">
        <f t="shared" si="52"/>
        <v>12601.56</v>
      </c>
      <c r="GQ29" s="10">
        <f t="shared" si="53"/>
        <v>0</v>
      </c>
      <c r="GR29" s="10">
        <f t="shared" si="54"/>
        <v>13831.86</v>
      </c>
      <c r="GS29" s="10">
        <f t="shared" si="55"/>
        <v>6050</v>
      </c>
      <c r="GT29" s="10">
        <f t="shared" si="56"/>
        <v>457.48</v>
      </c>
      <c r="GU29" s="10">
        <f t="shared" si="57"/>
        <v>46078.77</v>
      </c>
      <c r="GV29" s="10">
        <f t="shared" si="58"/>
        <v>27232.45</v>
      </c>
      <c r="GW29" s="10">
        <f t="shared" si="59"/>
        <v>18695.43</v>
      </c>
      <c r="GX29" s="10">
        <f t="shared" si="60"/>
        <v>17177.28</v>
      </c>
      <c r="GY29">
        <v>0</v>
      </c>
      <c r="GZ29" s="10">
        <f t="shared" si="61"/>
        <v>0</v>
      </c>
      <c r="HA29" s="10">
        <f t="shared" si="62"/>
        <v>0</v>
      </c>
      <c r="HB29" s="10">
        <f t="shared" si="63"/>
        <v>0</v>
      </c>
      <c r="HC29" s="10">
        <f t="shared" si="64"/>
        <v>0</v>
      </c>
      <c r="HD29" s="10">
        <v>22541.37</v>
      </c>
      <c r="HE29" s="10">
        <f t="shared" si="65"/>
        <v>0</v>
      </c>
      <c r="HF29">
        <v>0</v>
      </c>
      <c r="HG29">
        <v>1</v>
      </c>
      <c r="HH29">
        <v>0</v>
      </c>
      <c r="HI29">
        <f t="shared" si="66"/>
        <v>1091.56</v>
      </c>
      <c r="HJ29">
        <f t="shared" si="67"/>
        <v>1775.0000000000002</v>
      </c>
      <c r="HK29">
        <f t="shared" si="68"/>
        <v>620.5</v>
      </c>
      <c r="HM29" s="10">
        <f>VLOOKUP(B29,'[2]22-23 Balances'!$E$5:$J$110,6,FALSE)</f>
        <v>80602.029999999329</v>
      </c>
      <c r="HN29" s="10">
        <f>VLOOKUP(B29,'carry forward data'!A32:G213,7,FALSE)</f>
        <v>29050.170000000002</v>
      </c>
      <c r="HW29" s="10">
        <f t="shared" si="69"/>
        <v>0</v>
      </c>
      <c r="HY29" s="10">
        <f t="shared" si="70"/>
        <v>0</v>
      </c>
      <c r="IC29">
        <f t="shared" si="71"/>
        <v>108315.46999999974</v>
      </c>
      <c r="ID29" s="10">
        <f t="shared" si="72"/>
        <v>1350405.6099999999</v>
      </c>
      <c r="IE29" s="10">
        <f t="shared" si="73"/>
        <v>1378119.0500000003</v>
      </c>
      <c r="IF29" s="10">
        <f t="shared" si="74"/>
        <v>80602.029999999329</v>
      </c>
    </row>
    <row r="30" spans="1:240" x14ac:dyDescent="0.25">
      <c r="B30" s="71" t="s">
        <v>270</v>
      </c>
      <c r="C30" s="72">
        <v>-13458.13</v>
      </c>
      <c r="D30" s="72">
        <v>0</v>
      </c>
      <c r="E30" s="72">
        <v>0</v>
      </c>
      <c r="F30" s="72">
        <v>0</v>
      </c>
      <c r="G30" s="72">
        <v>-12835</v>
      </c>
      <c r="H30" s="72">
        <v>-29948</v>
      </c>
      <c r="I30" s="72">
        <v>-4481.05</v>
      </c>
      <c r="J30" s="72">
        <v>-5963.69</v>
      </c>
      <c r="K30" s="72">
        <v>-4956.67</v>
      </c>
      <c r="L30" s="72">
        <v>0</v>
      </c>
      <c r="M30" s="72">
        <v>0</v>
      </c>
      <c r="N30" s="72">
        <v>-4783.2</v>
      </c>
      <c r="O30" s="72">
        <v>-1231.3800000000001</v>
      </c>
      <c r="P30" s="72">
        <v>0</v>
      </c>
      <c r="Q30" s="72">
        <v>0</v>
      </c>
      <c r="R30" s="72">
        <v>0</v>
      </c>
      <c r="S30" s="72">
        <v>0</v>
      </c>
      <c r="T30" s="72">
        <v>261183.65</v>
      </c>
      <c r="U30" s="72">
        <v>417.27</v>
      </c>
      <c r="V30" s="72">
        <v>0</v>
      </c>
      <c r="W30" s="72">
        <v>0</v>
      </c>
      <c r="X30" s="72">
        <v>33513.269999999997</v>
      </c>
      <c r="Y30" s="72">
        <v>0</v>
      </c>
      <c r="Z30" s="72">
        <v>7468.19</v>
      </c>
      <c r="AA30" s="72">
        <v>2878.41</v>
      </c>
      <c r="AB30" s="72">
        <v>66679.28</v>
      </c>
      <c r="AC30" s="72">
        <v>1672</v>
      </c>
      <c r="AD30" s="72">
        <v>0</v>
      </c>
      <c r="AE30" s="72">
        <v>7795.56</v>
      </c>
      <c r="AF30" s="72">
        <v>2301.17</v>
      </c>
      <c r="AG30" s="72">
        <v>12149.96</v>
      </c>
      <c r="AH30" s="72">
        <v>1041.6400000000001</v>
      </c>
      <c r="AI30" s="72">
        <v>9103.17</v>
      </c>
      <c r="AJ30" s="72">
        <v>0</v>
      </c>
      <c r="AK30" s="72">
        <v>3268.03</v>
      </c>
      <c r="AL30" s="72">
        <v>34191.360000000001</v>
      </c>
      <c r="AM30" s="72">
        <v>8375.36</v>
      </c>
      <c r="AN30" s="72">
        <v>0</v>
      </c>
      <c r="AO30" s="72">
        <v>3762.42</v>
      </c>
      <c r="AP30" s="72">
        <v>2836</v>
      </c>
      <c r="AQ30" s="72">
        <v>40</v>
      </c>
      <c r="AR30" s="72">
        <v>28175.01</v>
      </c>
      <c r="AS30" s="72">
        <v>11012.62</v>
      </c>
      <c r="AT30" s="72">
        <v>7486</v>
      </c>
      <c r="AU30" s="72">
        <v>12311.67</v>
      </c>
      <c r="AV30" s="72">
        <v>0</v>
      </c>
      <c r="AW30" s="72">
        <v>18007.580000000002</v>
      </c>
      <c r="AX30" s="72">
        <v>0</v>
      </c>
      <c r="AY30" s="72">
        <v>0</v>
      </c>
      <c r="AZ30" s="72">
        <v>-3021.57</v>
      </c>
      <c r="BA30" s="72">
        <v>2485.86</v>
      </c>
      <c r="BC30" s="10">
        <f>VLOOKUP(B30,[1]Sheet1!$A$11:$G$222,5,FALSE)</f>
        <v>450042.75000000006</v>
      </c>
      <c r="BE30">
        <v>-16630.04</v>
      </c>
      <c r="BF30">
        <v>0</v>
      </c>
      <c r="BG30">
        <v>0</v>
      </c>
      <c r="BH30">
        <v>0</v>
      </c>
      <c r="BI30">
        <f t="shared" si="0"/>
        <v>0</v>
      </c>
      <c r="BJ30">
        <v>0</v>
      </c>
      <c r="BK30">
        <v>0</v>
      </c>
      <c r="BL30">
        <f t="shared" si="1"/>
        <v>0</v>
      </c>
      <c r="BM30">
        <v>9196</v>
      </c>
      <c r="BN30">
        <v>0</v>
      </c>
      <c r="BO30">
        <f t="shared" si="2"/>
        <v>9196</v>
      </c>
      <c r="BP30">
        <f t="shared" si="3"/>
        <v>-7434.0400000000009</v>
      </c>
      <c r="BR30" s="10">
        <f t="shared" si="4"/>
        <v>-535.71</v>
      </c>
      <c r="BS30">
        <f t="shared" si="5"/>
        <v>-535.71</v>
      </c>
      <c r="BT30">
        <f t="shared" si="6"/>
        <v>0</v>
      </c>
      <c r="BU30" s="10">
        <f t="shared" si="7"/>
        <v>-5318.91</v>
      </c>
      <c r="BV30" s="10">
        <f t="shared" si="8"/>
        <v>34191.360000000001</v>
      </c>
      <c r="BX30" s="10">
        <f t="shared" si="9"/>
        <v>457476.78999999992</v>
      </c>
      <c r="BY30" s="10">
        <f t="shared" si="10"/>
        <v>450042.74999999994</v>
      </c>
      <c r="BZ30" s="10">
        <f t="shared" si="11"/>
        <v>450042.75000000006</v>
      </c>
      <c r="CB30" s="10">
        <f t="shared" si="12"/>
        <v>0</v>
      </c>
      <c r="CC30">
        <v>0</v>
      </c>
      <c r="CD30">
        <v>0</v>
      </c>
      <c r="CE30" s="73">
        <v>220</v>
      </c>
      <c r="CF30">
        <v>139469.85000000009</v>
      </c>
      <c r="CG30">
        <v>141473.20999999996</v>
      </c>
      <c r="CH30">
        <v>10412.199999999999</v>
      </c>
      <c r="CI30">
        <v>17846.240000000002</v>
      </c>
      <c r="CK30" s="10">
        <f>VLOOKUP(CE30,'[2]Budget Share 22-23'!$B$6:$BV$326,73,FALSE)</f>
        <v>459480</v>
      </c>
      <c r="CL30" s="10">
        <f>VLOOKUP(CE30,'[2]Budget Share 22-23'!$B$6:$BV$326,57,FALSE)</f>
        <v>0</v>
      </c>
      <c r="CM30" s="10">
        <v>0</v>
      </c>
      <c r="CN30" s="10">
        <v>0</v>
      </c>
      <c r="CO30">
        <v>0</v>
      </c>
      <c r="CP30" s="10">
        <v>0</v>
      </c>
      <c r="CQ30" s="10">
        <v>-16685</v>
      </c>
      <c r="CR30" s="10">
        <v>-13263</v>
      </c>
      <c r="CS30" s="10"/>
      <c r="CT30" s="10">
        <f t="shared" si="13"/>
        <v>472938.13</v>
      </c>
      <c r="CU30" s="10">
        <f t="shared" si="14"/>
        <v>0</v>
      </c>
      <c r="CW30">
        <f t="shared" si="15"/>
        <v>0</v>
      </c>
      <c r="CY30" s="10">
        <f t="shared" si="16"/>
        <v>-29948</v>
      </c>
      <c r="DE30" s="10">
        <v>472938.13</v>
      </c>
      <c r="DF30" s="10">
        <v>0</v>
      </c>
      <c r="DG30" s="10">
        <v>0</v>
      </c>
      <c r="DH30" s="10">
        <v>0</v>
      </c>
      <c r="DI30" s="10">
        <v>12835</v>
      </c>
      <c r="DJ30" s="10">
        <v>0</v>
      </c>
      <c r="DK30" s="10">
        <v>4481.05</v>
      </c>
      <c r="DL30" s="10">
        <v>5963.69</v>
      </c>
      <c r="DM30">
        <v>0</v>
      </c>
      <c r="DN30">
        <v>5963.69</v>
      </c>
      <c r="DO30" s="10">
        <v>4956.67</v>
      </c>
      <c r="DP30" s="10">
        <v>0</v>
      </c>
      <c r="DQ30" s="10">
        <v>0</v>
      </c>
      <c r="DR30" s="10">
        <v>5318.91</v>
      </c>
      <c r="DS30" s="10">
        <v>1231.3800000000001</v>
      </c>
      <c r="DT30" s="10">
        <v>0</v>
      </c>
      <c r="DU30" s="10">
        <v>0</v>
      </c>
      <c r="DV30" s="10">
        <v>0</v>
      </c>
      <c r="DW30" s="10">
        <v>0</v>
      </c>
      <c r="DX30">
        <v>0</v>
      </c>
      <c r="DY30" s="10">
        <v>0</v>
      </c>
      <c r="DZ30">
        <v>0</v>
      </c>
      <c r="EA30" s="10">
        <v>29948</v>
      </c>
      <c r="EB30">
        <v>220</v>
      </c>
      <c r="EC30" s="68" t="e">
        <f>VLOOKUP(B30,#REF!,3,FALSE)</f>
        <v>#REF!</v>
      </c>
      <c r="ED30" t="e">
        <f>VLOOKUP(B30,#REF!,4,FALSE)</f>
        <v>#REF!</v>
      </c>
      <c r="EE30" t="e">
        <f>VLOOKUP(EC30,'[3]EDUBASE data 18.4.23'!$E$2:$AF$327,28,FALSE)</f>
        <v>#REF!</v>
      </c>
      <c r="EF30" t="str">
        <f>VLOOKUP(B30,'[4]CFR Report to DCSF'!$B$8:$EM$116,142,FALSE)</f>
        <v>admin@copdock.suffolk.sch.uk</v>
      </c>
      <c r="EG30" t="e">
        <f>VLOOKUP(EC30,'[3]EDUBASE data 18.4.23'!$E$2:$AF$327,24,FALSE)</f>
        <v>#REF!</v>
      </c>
      <c r="ES30" t="s">
        <v>394</v>
      </c>
      <c r="ET30" t="s">
        <v>397</v>
      </c>
      <c r="EU30" s="9" t="s">
        <v>394</v>
      </c>
      <c r="EV30" t="s">
        <v>396</v>
      </c>
      <c r="EW30" t="s">
        <v>395</v>
      </c>
      <c r="EX30" t="s">
        <v>395</v>
      </c>
      <c r="EY30">
        <f>VLOOKUP(B30,'[2]22-23 Balances'!$E$5:$J$110,2,FALSE)</f>
        <v>139469.85000000009</v>
      </c>
      <c r="EZ30">
        <v>0</v>
      </c>
      <c r="FA30">
        <f>VLOOKUP(B30,'[4]CFR Report to DCSF'!$B$8:$IA$116,234,FALSE)</f>
        <v>10412.199999999999</v>
      </c>
      <c r="FB30" s="10">
        <f t="shared" si="17"/>
        <v>472938.13</v>
      </c>
      <c r="FC30" s="10">
        <f t="shared" si="18"/>
        <v>0</v>
      </c>
      <c r="FD30" s="10">
        <f t="shared" si="19"/>
        <v>0</v>
      </c>
      <c r="FE30" s="10">
        <f t="shared" si="20"/>
        <v>0</v>
      </c>
      <c r="FF30" s="10">
        <f t="shared" si="21"/>
        <v>12835</v>
      </c>
      <c r="FG30" s="10">
        <f t="shared" si="22"/>
        <v>0</v>
      </c>
      <c r="FH30" s="10">
        <f t="shared" si="23"/>
        <v>4481.05</v>
      </c>
      <c r="FI30" s="10">
        <f t="shared" si="24"/>
        <v>0</v>
      </c>
      <c r="FJ30" s="10">
        <f t="shared" si="25"/>
        <v>5963.69</v>
      </c>
      <c r="FK30" s="10">
        <f t="shared" si="26"/>
        <v>4956.67</v>
      </c>
      <c r="FL30" s="10">
        <f t="shared" si="27"/>
        <v>0</v>
      </c>
      <c r="FM30" s="10">
        <f t="shared" si="28"/>
        <v>0</v>
      </c>
      <c r="FN30" s="10">
        <f t="shared" si="29"/>
        <v>5318.91</v>
      </c>
      <c r="FO30" s="10">
        <f t="shared" si="30"/>
        <v>1231.3800000000001</v>
      </c>
      <c r="FP30" s="10">
        <f t="shared" si="31"/>
        <v>0</v>
      </c>
      <c r="FQ30" s="10">
        <f t="shared" si="32"/>
        <v>0</v>
      </c>
      <c r="FR30" s="10">
        <f t="shared" si="33"/>
        <v>0</v>
      </c>
      <c r="FS30">
        <f t="shared" si="34"/>
        <v>0</v>
      </c>
      <c r="FT30">
        <f t="shared" si="35"/>
        <v>0</v>
      </c>
      <c r="FU30">
        <f t="shared" si="36"/>
        <v>0</v>
      </c>
      <c r="FV30">
        <f t="shared" si="37"/>
        <v>29948</v>
      </c>
      <c r="FW30" s="10">
        <f t="shared" si="38"/>
        <v>261183.65</v>
      </c>
      <c r="FX30" s="10">
        <f t="shared" si="39"/>
        <v>417.27</v>
      </c>
      <c r="FY30" s="158">
        <v>63169.379999999946</v>
      </c>
      <c r="FZ30" s="10">
        <f t="shared" si="40"/>
        <v>0</v>
      </c>
      <c r="GA30" s="10">
        <f t="shared" si="41"/>
        <v>33513.269999999997</v>
      </c>
      <c r="GB30" s="10">
        <f t="shared" si="42"/>
        <v>0</v>
      </c>
      <c r="GC30" s="90">
        <v>7468.19</v>
      </c>
      <c r="GD30" s="90">
        <v>2878.41</v>
      </c>
      <c r="GE30" s="158">
        <v>3509.9</v>
      </c>
      <c r="GF30" s="10">
        <f t="shared" si="43"/>
        <v>1672</v>
      </c>
      <c r="GG30" s="10">
        <f t="shared" si="44"/>
        <v>0</v>
      </c>
      <c r="GH30" s="10">
        <f t="shared" si="45"/>
        <v>7795.56</v>
      </c>
      <c r="GI30" s="90">
        <v>2301.17</v>
      </c>
      <c r="GJ30" s="10">
        <f t="shared" si="46"/>
        <v>12149.96</v>
      </c>
      <c r="GK30" s="10">
        <f t="shared" si="47"/>
        <v>1041.6400000000001</v>
      </c>
      <c r="GL30" s="10">
        <f t="shared" si="48"/>
        <v>9103.17</v>
      </c>
      <c r="GM30" s="10">
        <f t="shared" si="49"/>
        <v>0</v>
      </c>
      <c r="GN30" s="10">
        <f t="shared" si="50"/>
        <v>3268.03</v>
      </c>
      <c r="GO30" s="80">
        <f t="shared" si="51"/>
        <v>34191.360000000001</v>
      </c>
      <c r="GP30" s="10">
        <f t="shared" si="52"/>
        <v>8375.36</v>
      </c>
      <c r="GQ30" s="10">
        <f t="shared" si="53"/>
        <v>0</v>
      </c>
      <c r="GR30" s="10">
        <f t="shared" si="54"/>
        <v>3762.42</v>
      </c>
      <c r="GS30" s="10">
        <f t="shared" si="55"/>
        <v>2836</v>
      </c>
      <c r="GT30" s="10">
        <f t="shared" si="56"/>
        <v>40</v>
      </c>
      <c r="GU30" s="10">
        <f t="shared" si="57"/>
        <v>28175.01</v>
      </c>
      <c r="GV30" s="10">
        <f t="shared" si="58"/>
        <v>11012.62</v>
      </c>
      <c r="GW30" s="10">
        <f t="shared" si="59"/>
        <v>7486</v>
      </c>
      <c r="GX30" s="10">
        <f t="shared" si="60"/>
        <v>12311.67</v>
      </c>
      <c r="GY30">
        <v>0</v>
      </c>
      <c r="GZ30" s="10">
        <f t="shared" si="61"/>
        <v>0</v>
      </c>
      <c r="HA30" s="10">
        <f t="shared" si="62"/>
        <v>18007.580000000002</v>
      </c>
      <c r="HB30" s="10">
        <f t="shared" si="63"/>
        <v>0</v>
      </c>
      <c r="HC30" s="10">
        <f t="shared" si="64"/>
        <v>0</v>
      </c>
      <c r="HD30" s="10">
        <v>16630.04</v>
      </c>
      <c r="HE30" s="10">
        <f t="shared" si="65"/>
        <v>0</v>
      </c>
      <c r="HF30">
        <v>0</v>
      </c>
      <c r="HG30">
        <v>1</v>
      </c>
      <c r="HH30">
        <v>0</v>
      </c>
      <c r="HI30">
        <f t="shared" si="66"/>
        <v>0</v>
      </c>
      <c r="HJ30">
        <f t="shared" si="67"/>
        <v>0</v>
      </c>
      <c r="HK30">
        <f t="shared" si="68"/>
        <v>9196</v>
      </c>
      <c r="HM30" s="10">
        <f>VLOOKUP(B30,'[2]22-23 Balances'!$E$5:$J$110,6,FALSE)</f>
        <v>141473.06</v>
      </c>
      <c r="HN30" s="10">
        <f>VLOOKUP(B30,'carry forward data'!A33:G214,7,FALSE)</f>
        <v>17846.240000000002</v>
      </c>
      <c r="HW30" s="10">
        <f t="shared" si="69"/>
        <v>0</v>
      </c>
      <c r="HY30" s="10">
        <f t="shared" si="70"/>
        <v>0</v>
      </c>
      <c r="IC30">
        <f t="shared" si="71"/>
        <v>139469.85000000009</v>
      </c>
      <c r="ID30" s="10">
        <f t="shared" si="72"/>
        <v>537672.82999999996</v>
      </c>
      <c r="IE30" s="10">
        <f t="shared" si="73"/>
        <v>535669.61999999988</v>
      </c>
      <c r="IF30" s="10">
        <f t="shared" si="74"/>
        <v>141473.06000000017</v>
      </c>
    </row>
    <row r="31" spans="1:240" x14ac:dyDescent="0.25">
      <c r="B31" s="71" t="s">
        <v>271</v>
      </c>
      <c r="C31" s="72">
        <v>-27463.13</v>
      </c>
      <c r="D31" s="72">
        <v>0</v>
      </c>
      <c r="E31" s="72">
        <v>-37700</v>
      </c>
      <c r="F31" s="72">
        <v>0</v>
      </c>
      <c r="G31" s="72">
        <v>-51579.25</v>
      </c>
      <c r="H31" s="72">
        <v>-53926</v>
      </c>
      <c r="I31" s="72">
        <v>-1750.51</v>
      </c>
      <c r="J31" s="72">
        <v>-12895.32</v>
      </c>
      <c r="K31" s="72">
        <v>-23072.36</v>
      </c>
      <c r="L31" s="72">
        <v>-7704</v>
      </c>
      <c r="M31" s="72">
        <v>-2158.75</v>
      </c>
      <c r="N31" s="72">
        <v>-11924.6</v>
      </c>
      <c r="O31" s="72">
        <v>-4553.43</v>
      </c>
      <c r="P31" s="72">
        <v>0</v>
      </c>
      <c r="Q31" s="72">
        <v>0</v>
      </c>
      <c r="R31" s="72">
        <v>0</v>
      </c>
      <c r="S31" s="72">
        <v>0</v>
      </c>
      <c r="T31" s="72">
        <v>541269.41</v>
      </c>
      <c r="U31" s="72">
        <v>2477.5700000000002</v>
      </c>
      <c r="V31" s="72">
        <v>0</v>
      </c>
      <c r="W31" s="72">
        <v>19812.88</v>
      </c>
      <c r="X31" s="72">
        <v>50268.47</v>
      </c>
      <c r="Y31" s="72">
        <v>0</v>
      </c>
      <c r="Z31" s="72">
        <v>33617.120000000003</v>
      </c>
      <c r="AA31" s="72">
        <v>19234.52</v>
      </c>
      <c r="AB31" s="72">
        <v>188988.68</v>
      </c>
      <c r="AC31" s="72">
        <v>10216.61</v>
      </c>
      <c r="AD31" s="72">
        <v>2364.86</v>
      </c>
      <c r="AE31" s="72">
        <v>11147.93</v>
      </c>
      <c r="AF31" s="72">
        <v>5633.25</v>
      </c>
      <c r="AG31" s="72">
        <v>16750</v>
      </c>
      <c r="AH31" s="72">
        <v>2998.18</v>
      </c>
      <c r="AI31" s="72">
        <v>36323.01</v>
      </c>
      <c r="AJ31" s="72">
        <v>0</v>
      </c>
      <c r="AK31" s="72">
        <v>7417.35</v>
      </c>
      <c r="AL31" s="72">
        <v>60638.81</v>
      </c>
      <c r="AM31" s="72">
        <v>9902.58</v>
      </c>
      <c r="AN31" s="72">
        <v>0</v>
      </c>
      <c r="AO31" s="72">
        <v>11645.37</v>
      </c>
      <c r="AP31" s="72">
        <v>4490</v>
      </c>
      <c r="AQ31" s="72">
        <v>938.27</v>
      </c>
      <c r="AR31" s="72">
        <v>53727.67</v>
      </c>
      <c r="AS31" s="72">
        <v>14538.44</v>
      </c>
      <c r="AT31" s="72">
        <v>5811.7</v>
      </c>
      <c r="AU31" s="72">
        <v>13669.65</v>
      </c>
      <c r="AV31" s="72">
        <v>0</v>
      </c>
      <c r="AW31" s="72">
        <v>0</v>
      </c>
      <c r="AX31" s="72">
        <v>0</v>
      </c>
      <c r="AY31" s="72">
        <v>0</v>
      </c>
      <c r="AZ31" s="72">
        <v>-1170.25</v>
      </c>
      <c r="BA31" s="72">
        <v>1465.63</v>
      </c>
      <c r="BC31" s="10">
        <f>VLOOKUP(B31,[1]Sheet1!$A$11:$G$222,5,FALSE)</f>
        <v>869188.35999999987</v>
      </c>
      <c r="BE31">
        <v>-20262</v>
      </c>
      <c r="BF31">
        <v>0</v>
      </c>
      <c r="BG31">
        <v>0</v>
      </c>
      <c r="BH31">
        <v>0</v>
      </c>
      <c r="BI31">
        <f t="shared" si="0"/>
        <v>0</v>
      </c>
      <c r="BJ31">
        <v>0</v>
      </c>
      <c r="BK31">
        <v>0</v>
      </c>
      <c r="BL31">
        <f t="shared" si="1"/>
        <v>0</v>
      </c>
      <c r="BM31">
        <v>0</v>
      </c>
      <c r="BN31">
        <v>0</v>
      </c>
      <c r="BO31">
        <f t="shared" si="2"/>
        <v>0</v>
      </c>
      <c r="BP31">
        <f t="shared" si="3"/>
        <v>-20262</v>
      </c>
      <c r="BR31" s="10">
        <f t="shared" si="4"/>
        <v>295.38000000000011</v>
      </c>
      <c r="BS31">
        <f t="shared" si="5"/>
        <v>0</v>
      </c>
      <c r="BT31">
        <f t="shared" si="6"/>
        <v>295.38000000000011</v>
      </c>
      <c r="BU31" s="10">
        <f t="shared" si="7"/>
        <v>-11924.6</v>
      </c>
      <c r="BV31" s="10">
        <f t="shared" si="8"/>
        <v>60934.189999999995</v>
      </c>
      <c r="BX31" s="10">
        <f t="shared" si="9"/>
        <v>889450.36</v>
      </c>
      <c r="BY31" s="10">
        <f t="shared" si="10"/>
        <v>869188.36</v>
      </c>
      <c r="BZ31" s="10">
        <f t="shared" si="11"/>
        <v>869188.35999999987</v>
      </c>
      <c r="CB31" s="10">
        <f t="shared" si="12"/>
        <v>0</v>
      </c>
      <c r="CC31">
        <v>0</v>
      </c>
      <c r="CD31">
        <v>0</v>
      </c>
      <c r="CE31" s="73">
        <v>223</v>
      </c>
      <c r="CF31">
        <v>109755.39000000013</v>
      </c>
      <c r="CG31">
        <v>59512.640000000014</v>
      </c>
      <c r="CH31">
        <v>14439.34</v>
      </c>
      <c r="CI31">
        <v>34701.339999999997</v>
      </c>
      <c r="CK31" s="10">
        <f>VLOOKUP(CE31,'[2]Budget Share 22-23'!$B$6:$BV$326,73,FALSE)</f>
        <v>839208</v>
      </c>
      <c r="CL31" s="10">
        <f>VLOOKUP(CE31,'[2]Budget Share 22-23'!$B$6:$BV$326,57,FALSE)</f>
        <v>0</v>
      </c>
      <c r="CM31" s="10">
        <v>0</v>
      </c>
      <c r="CN31" s="10">
        <v>0</v>
      </c>
      <c r="CO31">
        <v>0</v>
      </c>
      <c r="CP31" s="10">
        <v>0</v>
      </c>
      <c r="CQ31" s="10">
        <v>-17688</v>
      </c>
      <c r="CR31" s="10">
        <v>-31238</v>
      </c>
      <c r="CS31" s="10"/>
      <c r="CT31" s="10">
        <f t="shared" si="13"/>
        <v>866671.13</v>
      </c>
      <c r="CU31" s="10">
        <f t="shared" si="14"/>
        <v>-5000</v>
      </c>
      <c r="CW31">
        <f t="shared" si="15"/>
        <v>0</v>
      </c>
      <c r="CY31" s="10">
        <f t="shared" si="16"/>
        <v>-48926</v>
      </c>
      <c r="DE31" s="10">
        <v>866671.13</v>
      </c>
      <c r="DF31" s="10">
        <v>0</v>
      </c>
      <c r="DG31" s="10">
        <v>37700</v>
      </c>
      <c r="DH31" s="10">
        <v>0</v>
      </c>
      <c r="DI31" s="10">
        <v>51579.25</v>
      </c>
      <c r="DJ31" s="10">
        <v>5000</v>
      </c>
      <c r="DK31" s="10">
        <v>1750.51</v>
      </c>
      <c r="DL31" s="10">
        <v>12895.32</v>
      </c>
      <c r="DM31">
        <v>0</v>
      </c>
      <c r="DN31">
        <v>12895.32</v>
      </c>
      <c r="DO31" s="10">
        <v>23072.36</v>
      </c>
      <c r="DP31" s="10">
        <v>7704</v>
      </c>
      <c r="DQ31" s="10">
        <v>2158.75</v>
      </c>
      <c r="DR31" s="10">
        <v>11924.6</v>
      </c>
      <c r="DS31" s="10">
        <v>4553.43</v>
      </c>
      <c r="DT31" s="10">
        <v>0</v>
      </c>
      <c r="DU31" s="10">
        <v>0</v>
      </c>
      <c r="DV31" s="10">
        <v>0</v>
      </c>
      <c r="DW31" s="10">
        <v>0</v>
      </c>
      <c r="DX31">
        <v>0</v>
      </c>
      <c r="DY31" s="10">
        <v>0</v>
      </c>
      <c r="DZ31">
        <v>0</v>
      </c>
      <c r="EA31" s="10">
        <v>48926</v>
      </c>
      <c r="EB31">
        <v>223</v>
      </c>
      <c r="EC31" s="68" t="e">
        <f>VLOOKUP(B31,#REF!,3,FALSE)</f>
        <v>#REF!</v>
      </c>
      <c r="ED31" t="e">
        <f>VLOOKUP(B31,#REF!,4,FALSE)</f>
        <v>#REF!</v>
      </c>
      <c r="EE31" t="e">
        <f>VLOOKUP(EC31,'[3]EDUBASE data 18.4.23'!$E$2:$AF$327,28,FALSE)</f>
        <v>#REF!</v>
      </c>
      <c r="EF31" t="str">
        <f>VLOOKUP(B31,'[4]CFR Report to DCSF'!$B$8:$EM$116,142,FALSE)</f>
        <v>admin@eastbergholt-pri.suffolk.sch.uk</v>
      </c>
      <c r="EG31" t="e">
        <f>VLOOKUP(EC31,'[3]EDUBASE data 18.4.23'!$E$2:$AF$327,24,FALSE)</f>
        <v>#REF!</v>
      </c>
      <c r="ES31" t="s">
        <v>394</v>
      </c>
      <c r="ET31" t="s">
        <v>397</v>
      </c>
      <c r="EU31" s="9" t="s">
        <v>394</v>
      </c>
      <c r="EV31" t="s">
        <v>396</v>
      </c>
      <c r="EW31" t="s">
        <v>395</v>
      </c>
      <c r="EX31" t="s">
        <v>395</v>
      </c>
      <c r="EY31">
        <f>VLOOKUP(B31,'[2]22-23 Balances'!$E$5:$J$110,2,FALSE)</f>
        <v>109755.39000000013</v>
      </c>
      <c r="EZ31">
        <v>0</v>
      </c>
      <c r="FA31">
        <f>VLOOKUP(B31,'[4]CFR Report to DCSF'!$B$8:$IA$116,234,FALSE)</f>
        <v>14439.34</v>
      </c>
      <c r="FB31" s="10">
        <f t="shared" si="17"/>
        <v>866671.13</v>
      </c>
      <c r="FC31" s="10">
        <f t="shared" si="18"/>
        <v>0</v>
      </c>
      <c r="FD31" s="10">
        <f t="shared" si="19"/>
        <v>37700</v>
      </c>
      <c r="FE31" s="10">
        <f t="shared" si="20"/>
        <v>0</v>
      </c>
      <c r="FF31" s="10">
        <f t="shared" si="21"/>
        <v>51579.25</v>
      </c>
      <c r="FG31" s="10">
        <f t="shared" si="22"/>
        <v>5000</v>
      </c>
      <c r="FH31" s="10">
        <f t="shared" si="23"/>
        <v>1750.51</v>
      </c>
      <c r="FI31" s="10">
        <f t="shared" si="24"/>
        <v>0</v>
      </c>
      <c r="FJ31" s="10">
        <f t="shared" si="25"/>
        <v>12895.32</v>
      </c>
      <c r="FK31" s="10">
        <f t="shared" si="26"/>
        <v>23072.36</v>
      </c>
      <c r="FL31" s="10">
        <f t="shared" si="27"/>
        <v>7704</v>
      </c>
      <c r="FM31" s="10">
        <f t="shared" si="28"/>
        <v>2158.75</v>
      </c>
      <c r="FN31" s="10">
        <f t="shared" si="29"/>
        <v>11924.6</v>
      </c>
      <c r="FO31" s="10">
        <f t="shared" si="30"/>
        <v>4553.43</v>
      </c>
      <c r="FP31" s="10">
        <f t="shared" si="31"/>
        <v>0</v>
      </c>
      <c r="FQ31" s="10">
        <f t="shared" si="32"/>
        <v>0</v>
      </c>
      <c r="FR31" s="10">
        <f t="shared" si="33"/>
        <v>0</v>
      </c>
      <c r="FS31">
        <f t="shared" si="34"/>
        <v>0</v>
      </c>
      <c r="FT31">
        <f t="shared" si="35"/>
        <v>0</v>
      </c>
      <c r="FU31">
        <f t="shared" si="36"/>
        <v>0</v>
      </c>
      <c r="FV31">
        <f t="shared" si="37"/>
        <v>48926</v>
      </c>
      <c r="FW31" s="10">
        <f t="shared" si="38"/>
        <v>541269.41</v>
      </c>
      <c r="FX31" s="10">
        <f t="shared" si="39"/>
        <v>2477.5700000000002</v>
      </c>
      <c r="FY31" s="158">
        <v>180358.49</v>
      </c>
      <c r="FZ31" s="10">
        <f t="shared" si="40"/>
        <v>19812.88</v>
      </c>
      <c r="GA31" s="10">
        <f t="shared" si="41"/>
        <v>50268.47</v>
      </c>
      <c r="GB31" s="10">
        <f t="shared" si="42"/>
        <v>0</v>
      </c>
      <c r="GC31" s="90">
        <v>33617.120000000003</v>
      </c>
      <c r="GD31" s="90">
        <v>19234.52</v>
      </c>
      <c r="GE31" s="158">
        <v>8630.19</v>
      </c>
      <c r="GF31" s="10">
        <f t="shared" si="43"/>
        <v>10216.61</v>
      </c>
      <c r="GG31" s="10">
        <f t="shared" si="44"/>
        <v>2364.86</v>
      </c>
      <c r="GH31" s="10">
        <f t="shared" si="45"/>
        <v>11147.93</v>
      </c>
      <c r="GI31" s="90">
        <v>5633.25</v>
      </c>
      <c r="GJ31" s="10">
        <f t="shared" si="46"/>
        <v>16750</v>
      </c>
      <c r="GK31" s="10">
        <f t="shared" si="47"/>
        <v>2998.18</v>
      </c>
      <c r="GL31" s="10">
        <f t="shared" si="48"/>
        <v>36323.01</v>
      </c>
      <c r="GM31" s="10">
        <f t="shared" si="49"/>
        <v>0</v>
      </c>
      <c r="GN31" s="10">
        <f t="shared" si="50"/>
        <v>7417.35</v>
      </c>
      <c r="GO31" s="80">
        <f t="shared" si="51"/>
        <v>60934.189999999995</v>
      </c>
      <c r="GP31" s="10">
        <f t="shared" si="52"/>
        <v>9902.58</v>
      </c>
      <c r="GQ31" s="10">
        <f t="shared" si="53"/>
        <v>0</v>
      </c>
      <c r="GR31" s="10">
        <f t="shared" si="54"/>
        <v>11645.37</v>
      </c>
      <c r="GS31" s="10">
        <f t="shared" si="55"/>
        <v>4490</v>
      </c>
      <c r="GT31" s="10">
        <f t="shared" si="56"/>
        <v>938.27</v>
      </c>
      <c r="GU31" s="10">
        <f t="shared" si="57"/>
        <v>53727.67</v>
      </c>
      <c r="GV31" s="10">
        <f t="shared" si="58"/>
        <v>14538.44</v>
      </c>
      <c r="GW31" s="10">
        <f t="shared" si="59"/>
        <v>5811.7</v>
      </c>
      <c r="GX31" s="10">
        <f t="shared" si="60"/>
        <v>13669.65</v>
      </c>
      <c r="GY31">
        <v>0</v>
      </c>
      <c r="GZ31" s="10">
        <f t="shared" si="61"/>
        <v>0</v>
      </c>
      <c r="HA31" s="10">
        <f t="shared" si="62"/>
        <v>0</v>
      </c>
      <c r="HB31" s="10">
        <f t="shared" si="63"/>
        <v>0</v>
      </c>
      <c r="HC31" s="10">
        <f t="shared" si="64"/>
        <v>0</v>
      </c>
      <c r="HD31" s="10">
        <v>20262</v>
      </c>
      <c r="HE31" s="10">
        <f t="shared" si="65"/>
        <v>0</v>
      </c>
      <c r="HF31">
        <v>0</v>
      </c>
      <c r="HG31">
        <v>1</v>
      </c>
      <c r="HH31">
        <v>0</v>
      </c>
      <c r="HI31">
        <f t="shared" si="66"/>
        <v>0</v>
      </c>
      <c r="HJ31">
        <f t="shared" si="67"/>
        <v>0</v>
      </c>
      <c r="HK31">
        <f t="shared" si="68"/>
        <v>0</v>
      </c>
      <c r="HM31" s="10">
        <f>VLOOKUP(B31,'[2]22-23 Balances'!$E$5:$J$110,6,FALSE)</f>
        <v>59513.030000000261</v>
      </c>
      <c r="HN31" s="10">
        <f>VLOOKUP(B31,'carry forward data'!A34:G215,7,FALSE)</f>
        <v>34701.339999999997</v>
      </c>
      <c r="HW31" s="10">
        <f t="shared" si="69"/>
        <v>2.3283064365386963E-10</v>
      </c>
      <c r="HY31" s="10">
        <f t="shared" si="70"/>
        <v>0</v>
      </c>
      <c r="IC31">
        <f t="shared" si="71"/>
        <v>109755.39000000013</v>
      </c>
      <c r="ID31" s="10">
        <f t="shared" si="72"/>
        <v>1073935.3500000001</v>
      </c>
      <c r="IE31" s="10">
        <f t="shared" si="73"/>
        <v>1124177.7099999997</v>
      </c>
      <c r="IF31" s="10">
        <f t="shared" si="74"/>
        <v>59513.030000000494</v>
      </c>
    </row>
    <row r="32" spans="1:240" x14ac:dyDescent="0.25">
      <c r="B32" s="71" t="s">
        <v>272</v>
      </c>
      <c r="C32" s="72">
        <v>-51561.5</v>
      </c>
      <c r="D32" s="72">
        <v>0</v>
      </c>
      <c r="E32" s="72">
        <v>-86733.34</v>
      </c>
      <c r="F32" s="72">
        <v>0</v>
      </c>
      <c r="G32" s="72">
        <v>-82127.5</v>
      </c>
      <c r="H32" s="72">
        <v>-24633</v>
      </c>
      <c r="I32" s="72">
        <v>-1107.45</v>
      </c>
      <c r="J32" s="72">
        <v>-16615.21</v>
      </c>
      <c r="K32" s="72">
        <v>-30811.99</v>
      </c>
      <c r="L32" s="72">
        <v>-6739.5</v>
      </c>
      <c r="M32" s="72">
        <v>0</v>
      </c>
      <c r="N32" s="72">
        <v>-76645.83</v>
      </c>
      <c r="O32" s="72">
        <v>9153</v>
      </c>
      <c r="P32" s="72">
        <v>0</v>
      </c>
      <c r="Q32" s="72">
        <v>0</v>
      </c>
      <c r="R32" s="72">
        <v>0</v>
      </c>
      <c r="S32" s="72">
        <v>0</v>
      </c>
      <c r="T32" s="72">
        <v>910753.51</v>
      </c>
      <c r="U32" s="72">
        <v>20642.25</v>
      </c>
      <c r="V32" s="72">
        <v>0</v>
      </c>
      <c r="W32" s="72">
        <v>33576.58</v>
      </c>
      <c r="X32" s="72">
        <v>64084.24</v>
      </c>
      <c r="Y32" s="72">
        <v>0</v>
      </c>
      <c r="Z32" s="72">
        <v>23904.13</v>
      </c>
      <c r="AA32" s="72">
        <v>7393.71</v>
      </c>
      <c r="AB32" s="72">
        <v>452088.87</v>
      </c>
      <c r="AC32" s="72">
        <v>0</v>
      </c>
      <c r="AD32" s="72">
        <v>16037.03</v>
      </c>
      <c r="AE32" s="72">
        <v>11379.34</v>
      </c>
      <c r="AF32" s="72">
        <v>6651.08</v>
      </c>
      <c r="AG32" s="72">
        <v>4432.72</v>
      </c>
      <c r="AH32" s="72">
        <v>-3099.68</v>
      </c>
      <c r="AI32" s="72">
        <v>32793.26</v>
      </c>
      <c r="AJ32" s="72">
        <v>0</v>
      </c>
      <c r="AK32" s="72">
        <v>6434.77</v>
      </c>
      <c r="AL32" s="72">
        <v>112486.26</v>
      </c>
      <c r="AM32" s="72">
        <v>18223.05</v>
      </c>
      <c r="AN32" s="72">
        <v>0</v>
      </c>
      <c r="AO32" s="72">
        <v>11045.09</v>
      </c>
      <c r="AP32" s="72">
        <v>7080</v>
      </c>
      <c r="AQ32" s="72">
        <v>0</v>
      </c>
      <c r="AR32" s="72">
        <v>61006.93</v>
      </c>
      <c r="AS32" s="72">
        <v>0</v>
      </c>
      <c r="AT32" s="72">
        <v>43368.09</v>
      </c>
      <c r="AU32" s="72">
        <v>26183.24</v>
      </c>
      <c r="AV32" s="72">
        <v>0</v>
      </c>
      <c r="AW32" s="72">
        <v>44750.52</v>
      </c>
      <c r="AX32" s="72">
        <v>0</v>
      </c>
      <c r="AY32" s="72">
        <v>0</v>
      </c>
      <c r="AZ32" s="72">
        <v>-5581.99</v>
      </c>
      <c r="BA32" s="72">
        <v>3034.51</v>
      </c>
      <c r="BC32" s="10">
        <f>VLOOKUP(B32,[1]Sheet1!$A$11:$G$222,5,FALSE)</f>
        <v>1515761.4500000009</v>
      </c>
      <c r="BE32">
        <v>-25083.74</v>
      </c>
      <c r="BF32">
        <v>0</v>
      </c>
      <c r="BG32">
        <v>0</v>
      </c>
      <c r="BH32">
        <v>0</v>
      </c>
      <c r="BI32">
        <f t="shared" si="0"/>
        <v>0</v>
      </c>
      <c r="BJ32">
        <v>0</v>
      </c>
      <c r="BK32">
        <v>0</v>
      </c>
      <c r="BL32">
        <f t="shared" si="1"/>
        <v>0</v>
      </c>
      <c r="BM32">
        <v>0</v>
      </c>
      <c r="BN32">
        <v>0</v>
      </c>
      <c r="BO32">
        <f t="shared" si="2"/>
        <v>0</v>
      </c>
      <c r="BP32">
        <f t="shared" si="3"/>
        <v>-25083.74</v>
      </c>
      <c r="BR32" s="10">
        <f t="shared" si="4"/>
        <v>-2547.4799999999996</v>
      </c>
      <c r="BS32">
        <f t="shared" si="5"/>
        <v>-2547.4799999999996</v>
      </c>
      <c r="BT32">
        <f t="shared" si="6"/>
        <v>0</v>
      </c>
      <c r="BU32" s="10">
        <f t="shared" si="7"/>
        <v>-79193.31</v>
      </c>
      <c r="BV32" s="10">
        <f t="shared" si="8"/>
        <v>112486.26</v>
      </c>
      <c r="BX32" s="10">
        <f t="shared" si="9"/>
        <v>1540845.1900000002</v>
      </c>
      <c r="BY32" s="10">
        <f t="shared" si="10"/>
        <v>1515761.4500000002</v>
      </c>
      <c r="BZ32" s="10">
        <f t="shared" si="11"/>
        <v>1515761.4500000009</v>
      </c>
      <c r="CB32" s="10">
        <f t="shared" si="12"/>
        <v>0</v>
      </c>
      <c r="CC32">
        <v>0</v>
      </c>
      <c r="CD32">
        <v>0</v>
      </c>
      <c r="CE32" s="73">
        <v>229</v>
      </c>
      <c r="CF32">
        <v>227005.29000000004</v>
      </c>
      <c r="CG32">
        <v>195030.80999999912</v>
      </c>
      <c r="CH32">
        <v>6973.75</v>
      </c>
      <c r="CI32">
        <v>32057.49</v>
      </c>
      <c r="CK32" s="10">
        <f>VLOOKUP(CE32,'[2]Budget Share 22-23'!$B$6:$BV$326,73,FALSE)</f>
        <v>1508871</v>
      </c>
      <c r="CL32" s="10">
        <f>VLOOKUP(CE32,'[2]Budget Share 22-23'!$B$6:$BV$326,57,FALSE)</f>
        <v>0</v>
      </c>
      <c r="CM32" s="10">
        <v>0</v>
      </c>
      <c r="CN32" s="10">
        <v>0</v>
      </c>
      <c r="CO32">
        <v>0</v>
      </c>
      <c r="CP32" s="10">
        <v>-7200</v>
      </c>
      <c r="CQ32" s="10">
        <v>-19558</v>
      </c>
      <c r="CR32" s="10">
        <v>0</v>
      </c>
      <c r="CS32" s="10"/>
      <c r="CT32" s="10">
        <f t="shared" si="13"/>
        <v>1560432.5</v>
      </c>
      <c r="CU32" s="10">
        <f t="shared" si="14"/>
        <v>-5075</v>
      </c>
      <c r="CW32">
        <f t="shared" si="15"/>
        <v>0</v>
      </c>
      <c r="CY32" s="10">
        <f t="shared" si="16"/>
        <v>-19558</v>
      </c>
      <c r="DE32" s="10">
        <v>1560432.5</v>
      </c>
      <c r="DF32" s="10">
        <v>0</v>
      </c>
      <c r="DG32" s="10">
        <v>86733.34</v>
      </c>
      <c r="DH32" s="10">
        <v>0</v>
      </c>
      <c r="DI32" s="10">
        <v>82127.5</v>
      </c>
      <c r="DJ32" s="10">
        <v>5075</v>
      </c>
      <c r="DK32" s="10">
        <v>1107.45</v>
      </c>
      <c r="DL32" s="10">
        <v>16615.21</v>
      </c>
      <c r="DM32">
        <v>1435.38</v>
      </c>
      <c r="DN32">
        <v>15179.83</v>
      </c>
      <c r="DO32" s="10">
        <v>30811.99</v>
      </c>
      <c r="DP32" s="10">
        <v>6739.5</v>
      </c>
      <c r="DQ32" s="10">
        <v>0</v>
      </c>
      <c r="DR32" s="10">
        <v>79193.31</v>
      </c>
      <c r="DS32" s="80">
        <v>-9153</v>
      </c>
      <c r="DT32" s="10">
        <v>0</v>
      </c>
      <c r="DU32" s="10">
        <v>0</v>
      </c>
      <c r="DV32" s="10">
        <v>0</v>
      </c>
      <c r="DW32" s="10">
        <v>0</v>
      </c>
      <c r="DX32">
        <v>0</v>
      </c>
      <c r="DY32" s="10">
        <v>0</v>
      </c>
      <c r="DZ32">
        <v>0</v>
      </c>
      <c r="EA32" s="10">
        <v>19558</v>
      </c>
      <c r="EB32">
        <v>229</v>
      </c>
      <c r="EC32" s="68" t="e">
        <f>VLOOKUP(B32,#REF!,3,FALSE)</f>
        <v>#REF!</v>
      </c>
      <c r="ED32" t="e">
        <f>VLOOKUP(B32,#REF!,4,FALSE)</f>
        <v>#REF!</v>
      </c>
      <c r="EE32" t="e">
        <f>VLOOKUP(EC32,'[3]EDUBASE data 18.4.23'!$E$2:$AF$327,28,FALSE)</f>
        <v>#REF!</v>
      </c>
      <c r="EF32" t="str">
        <f>VLOOKUP(B32,'[4]CFR Report to DCSF'!$B$8:$EM$116,142,FALSE)</f>
        <v>SBM@fairfieldandcolneis.co.uk</v>
      </c>
      <c r="EG32" t="e">
        <f>VLOOKUP(EC32,'[3]EDUBASE data 18.4.23'!$E$2:$AF$327,24,FALSE)</f>
        <v>#REF!</v>
      </c>
      <c r="ES32" t="s">
        <v>394</v>
      </c>
      <c r="ET32" t="s">
        <v>397</v>
      </c>
      <c r="EU32" s="9" t="s">
        <v>394</v>
      </c>
      <c r="EV32" t="s">
        <v>396</v>
      </c>
      <c r="EW32" t="s">
        <v>395</v>
      </c>
      <c r="EX32" t="s">
        <v>395</v>
      </c>
      <c r="EY32">
        <f>VLOOKUP(B32,'[2]22-23 Balances'!$E$5:$J$110,2,FALSE)</f>
        <v>227005.29000000004</v>
      </c>
      <c r="EZ32">
        <v>0</v>
      </c>
      <c r="FA32">
        <f>VLOOKUP(B32,'[4]CFR Report to DCSF'!$B$8:$IA$116,234,FALSE)</f>
        <v>6973.75</v>
      </c>
      <c r="FB32" s="10">
        <f t="shared" si="17"/>
        <v>1560432.5</v>
      </c>
      <c r="FC32" s="10">
        <f t="shared" si="18"/>
        <v>0</v>
      </c>
      <c r="FD32" s="10">
        <f t="shared" si="19"/>
        <v>86733.34</v>
      </c>
      <c r="FE32" s="10">
        <f t="shared" si="20"/>
        <v>0</v>
      </c>
      <c r="FF32" s="10">
        <f t="shared" si="21"/>
        <v>82127.5</v>
      </c>
      <c r="FG32" s="10">
        <f t="shared" si="22"/>
        <v>5075</v>
      </c>
      <c r="FH32" s="10">
        <f t="shared" si="23"/>
        <v>1107.45</v>
      </c>
      <c r="FI32" s="10">
        <f t="shared" si="24"/>
        <v>1435.38</v>
      </c>
      <c r="FJ32" s="10">
        <f t="shared" si="25"/>
        <v>15179.83</v>
      </c>
      <c r="FK32" s="10">
        <f t="shared" si="26"/>
        <v>30811.99</v>
      </c>
      <c r="FL32" s="10">
        <f t="shared" si="27"/>
        <v>6739.5</v>
      </c>
      <c r="FM32" s="10">
        <f t="shared" si="28"/>
        <v>0</v>
      </c>
      <c r="FN32" s="10">
        <f t="shared" si="29"/>
        <v>79193.31</v>
      </c>
      <c r="FO32" s="80">
        <f t="shared" si="30"/>
        <v>-9153</v>
      </c>
      <c r="FP32" s="10">
        <f t="shared" si="31"/>
        <v>0</v>
      </c>
      <c r="FQ32" s="10">
        <f t="shared" si="32"/>
        <v>0</v>
      </c>
      <c r="FR32" s="10">
        <f t="shared" si="33"/>
        <v>0</v>
      </c>
      <c r="FS32">
        <f t="shared" si="34"/>
        <v>0</v>
      </c>
      <c r="FT32">
        <f t="shared" si="35"/>
        <v>0</v>
      </c>
      <c r="FU32">
        <f t="shared" si="36"/>
        <v>0</v>
      </c>
      <c r="FV32">
        <f t="shared" si="37"/>
        <v>19558</v>
      </c>
      <c r="FW32" s="10">
        <f t="shared" si="38"/>
        <v>910753.51</v>
      </c>
      <c r="FX32" s="10">
        <f t="shared" si="39"/>
        <v>20642.25</v>
      </c>
      <c r="FY32" s="158">
        <v>447863.88</v>
      </c>
      <c r="FZ32" s="10">
        <f t="shared" si="40"/>
        <v>33576.58</v>
      </c>
      <c r="GA32" s="10">
        <f t="shared" si="41"/>
        <v>64084.24</v>
      </c>
      <c r="GB32" s="10">
        <f t="shared" si="42"/>
        <v>0</v>
      </c>
      <c r="GC32" s="90">
        <v>23904.13</v>
      </c>
      <c r="GD32" s="90">
        <v>7393.71</v>
      </c>
      <c r="GE32" s="158">
        <v>4224.99</v>
      </c>
      <c r="GF32" s="10">
        <f t="shared" si="43"/>
        <v>0</v>
      </c>
      <c r="GG32" s="10">
        <f t="shared" si="44"/>
        <v>16037.03</v>
      </c>
      <c r="GH32" s="10">
        <f t="shared" si="45"/>
        <v>11379.34</v>
      </c>
      <c r="GI32" s="90">
        <v>6651.08</v>
      </c>
      <c r="GJ32" s="10">
        <f t="shared" si="46"/>
        <v>4432.72</v>
      </c>
      <c r="GK32" s="80">
        <f t="shared" si="47"/>
        <v>-3099.68</v>
      </c>
      <c r="GL32" s="10">
        <f t="shared" si="48"/>
        <v>32793.26</v>
      </c>
      <c r="GM32" s="10">
        <f t="shared" si="49"/>
        <v>0</v>
      </c>
      <c r="GN32" s="10">
        <f t="shared" si="50"/>
        <v>6434.77</v>
      </c>
      <c r="GO32" s="80">
        <f t="shared" si="51"/>
        <v>112486.26</v>
      </c>
      <c r="GP32" s="10">
        <f t="shared" si="52"/>
        <v>18223.05</v>
      </c>
      <c r="GQ32" s="10">
        <f t="shared" si="53"/>
        <v>0</v>
      </c>
      <c r="GR32" s="10">
        <f t="shared" si="54"/>
        <v>11045.09</v>
      </c>
      <c r="GS32" s="10">
        <f t="shared" si="55"/>
        <v>7080</v>
      </c>
      <c r="GT32" s="10">
        <f t="shared" si="56"/>
        <v>0</v>
      </c>
      <c r="GU32" s="10">
        <f t="shared" si="57"/>
        <v>61006.93</v>
      </c>
      <c r="GV32" s="10">
        <f t="shared" si="58"/>
        <v>0</v>
      </c>
      <c r="GW32" s="10">
        <f t="shared" si="59"/>
        <v>43368.09</v>
      </c>
      <c r="GX32" s="10">
        <f t="shared" si="60"/>
        <v>26183.24</v>
      </c>
      <c r="GY32">
        <v>0</v>
      </c>
      <c r="GZ32" s="10">
        <f t="shared" si="61"/>
        <v>0</v>
      </c>
      <c r="HA32" s="10">
        <f t="shared" si="62"/>
        <v>44750.52</v>
      </c>
      <c r="HB32" s="10">
        <f t="shared" si="63"/>
        <v>0</v>
      </c>
      <c r="HC32" s="10">
        <f t="shared" si="64"/>
        <v>0</v>
      </c>
      <c r="HD32" s="10">
        <v>25083.74</v>
      </c>
      <c r="HE32" s="10">
        <f t="shared" si="65"/>
        <v>0</v>
      </c>
      <c r="HF32">
        <v>0</v>
      </c>
      <c r="HG32">
        <v>1</v>
      </c>
      <c r="HH32">
        <v>0</v>
      </c>
      <c r="HI32">
        <f t="shared" si="66"/>
        <v>0</v>
      </c>
      <c r="HJ32">
        <f t="shared" si="67"/>
        <v>0</v>
      </c>
      <c r="HK32">
        <f t="shared" si="68"/>
        <v>0</v>
      </c>
      <c r="HM32" s="10">
        <f>VLOOKUP(B32,'[2]22-23 Balances'!$E$5:$J$110,6,FALSE)</f>
        <v>195031.09999999893</v>
      </c>
      <c r="HN32" s="10">
        <f>VLOOKUP(B32,'carry forward data'!A35:G216,7,FALSE)</f>
        <v>32057.49</v>
      </c>
      <c r="HW32" s="10">
        <f t="shared" si="69"/>
        <v>4.6566128730773926E-10</v>
      </c>
      <c r="HY32" s="10">
        <f t="shared" si="70"/>
        <v>0</v>
      </c>
      <c r="IC32">
        <f t="shared" si="71"/>
        <v>227005.29000000004</v>
      </c>
      <c r="ID32" s="10">
        <f t="shared" si="72"/>
        <v>1879240.8</v>
      </c>
      <c r="IE32" s="10">
        <f t="shared" si="73"/>
        <v>1911214.9900000005</v>
      </c>
      <c r="IF32" s="10">
        <f t="shared" si="74"/>
        <v>195031.09999999939</v>
      </c>
    </row>
    <row r="33" spans="2:240" x14ac:dyDescent="0.25">
      <c r="B33" s="71" t="s">
        <v>273</v>
      </c>
      <c r="C33" s="72">
        <v>-207799.33</v>
      </c>
      <c r="D33" s="72">
        <v>0</v>
      </c>
      <c r="E33" s="72">
        <v>-39633.33</v>
      </c>
      <c r="F33" s="72">
        <v>0</v>
      </c>
      <c r="G33" s="72">
        <v>-65847.5</v>
      </c>
      <c r="H33" s="72">
        <v>-98101</v>
      </c>
      <c r="I33" s="72">
        <v>-5700</v>
      </c>
      <c r="J33" s="72">
        <v>-38859.279999999999</v>
      </c>
      <c r="K33" s="72">
        <v>-418.47</v>
      </c>
      <c r="L33" s="72">
        <v>-11431.94</v>
      </c>
      <c r="M33" s="72">
        <v>0</v>
      </c>
      <c r="N33" s="72">
        <v>-2092.0500000000002</v>
      </c>
      <c r="O33" s="72">
        <v>-1206.29</v>
      </c>
      <c r="P33" s="72">
        <v>0</v>
      </c>
      <c r="Q33" s="72">
        <v>0</v>
      </c>
      <c r="R33" s="72">
        <v>0</v>
      </c>
      <c r="S33" s="72">
        <v>0</v>
      </c>
      <c r="T33" s="72">
        <v>656011.04</v>
      </c>
      <c r="U33" s="72">
        <v>22911.3</v>
      </c>
      <c r="V33" s="72">
        <v>0</v>
      </c>
      <c r="W33" s="72">
        <v>42494.37</v>
      </c>
      <c r="X33" s="72">
        <v>61845</v>
      </c>
      <c r="Y33" s="72">
        <v>0</v>
      </c>
      <c r="Z33" s="72">
        <v>52092.69</v>
      </c>
      <c r="AA33" s="72">
        <v>17101.97</v>
      </c>
      <c r="AB33" s="72">
        <v>461035.7</v>
      </c>
      <c r="AC33" s="72">
        <v>0</v>
      </c>
      <c r="AD33" s="72">
        <v>16394.740000000002</v>
      </c>
      <c r="AE33" s="72">
        <v>31809.56</v>
      </c>
      <c r="AF33" s="72">
        <v>2813.96</v>
      </c>
      <c r="AG33" s="72">
        <v>5247.37</v>
      </c>
      <c r="AH33" s="72">
        <v>3249.02</v>
      </c>
      <c r="AI33" s="72">
        <v>23680.73</v>
      </c>
      <c r="AJ33" s="72">
        <v>0</v>
      </c>
      <c r="AK33" s="72">
        <v>5137.62</v>
      </c>
      <c r="AL33" s="72">
        <v>42366.15</v>
      </c>
      <c r="AM33" s="72">
        <v>15087</v>
      </c>
      <c r="AN33" s="72">
        <v>0</v>
      </c>
      <c r="AO33" s="72">
        <v>14129.94</v>
      </c>
      <c r="AP33" s="72">
        <v>5980</v>
      </c>
      <c r="AQ33" s="72">
        <v>7.5</v>
      </c>
      <c r="AR33" s="72">
        <v>99552.49</v>
      </c>
      <c r="AS33" s="72">
        <v>0</v>
      </c>
      <c r="AT33" s="72">
        <v>10817.5</v>
      </c>
      <c r="AU33" s="72">
        <v>28159.1</v>
      </c>
      <c r="AV33" s="72">
        <v>0</v>
      </c>
      <c r="AW33" s="72">
        <v>22143.31</v>
      </c>
      <c r="AX33" s="72">
        <v>0</v>
      </c>
      <c r="AY33" s="72">
        <v>0</v>
      </c>
      <c r="AZ33" s="72">
        <v>-2281.9899999999998</v>
      </c>
      <c r="BA33" s="72">
        <v>3700.06</v>
      </c>
      <c r="BC33" s="10">
        <f>VLOOKUP(B33,[1]Sheet1!$A$11:$G$222,5,FALSE)</f>
        <v>1184481.7599999995</v>
      </c>
      <c r="BE33">
        <v>-23117.47</v>
      </c>
      <c r="BF33">
        <v>0</v>
      </c>
      <c r="BG33">
        <v>29999.29</v>
      </c>
      <c r="BH33">
        <v>0</v>
      </c>
      <c r="BI33">
        <f t="shared" si="0"/>
        <v>29999.29</v>
      </c>
      <c r="BJ33">
        <v>520</v>
      </c>
      <c r="BK33">
        <v>0</v>
      </c>
      <c r="BL33">
        <f t="shared" si="1"/>
        <v>520</v>
      </c>
      <c r="BM33">
        <v>6683</v>
      </c>
      <c r="BN33">
        <v>0</v>
      </c>
      <c r="BO33">
        <f t="shared" si="2"/>
        <v>6683</v>
      </c>
      <c r="BP33">
        <f t="shared" si="3"/>
        <v>14084.82</v>
      </c>
      <c r="BR33" s="10">
        <f t="shared" si="4"/>
        <v>1418.0700000000002</v>
      </c>
      <c r="BS33">
        <f t="shared" si="5"/>
        <v>0</v>
      </c>
      <c r="BT33">
        <f t="shared" si="6"/>
        <v>1418.0700000000002</v>
      </c>
      <c r="BU33" s="10">
        <f t="shared" si="7"/>
        <v>-2092.0500000000002</v>
      </c>
      <c r="BV33" s="10">
        <f t="shared" si="8"/>
        <v>43784.22</v>
      </c>
      <c r="BX33" s="10">
        <f t="shared" si="9"/>
        <v>1170396.9400000004</v>
      </c>
      <c r="BY33" s="10">
        <f t="shared" si="10"/>
        <v>1184481.7600000005</v>
      </c>
      <c r="BZ33" s="10">
        <f t="shared" si="11"/>
        <v>1184481.7599999995</v>
      </c>
      <c r="CB33" s="10">
        <f t="shared" si="12"/>
        <v>0</v>
      </c>
      <c r="CC33">
        <v>0</v>
      </c>
      <c r="CD33">
        <v>0</v>
      </c>
      <c r="CE33" s="73">
        <v>230</v>
      </c>
      <c r="CF33">
        <v>223556.58000000031</v>
      </c>
      <c r="CG33">
        <v>160081.06000000029</v>
      </c>
      <c r="CH33">
        <v>33437.86</v>
      </c>
      <c r="CI33">
        <v>19353.04</v>
      </c>
      <c r="CK33" s="10">
        <f>VLOOKUP(CE33,'[2]Budget Share 22-23'!$B$6:$BV$326,73,FALSE)</f>
        <v>1106921</v>
      </c>
      <c r="CL33" s="10">
        <f>VLOOKUP(CE33,'[2]Budget Share 22-23'!$B$6:$BV$326,57,FALSE)</f>
        <v>0</v>
      </c>
      <c r="CM33" s="10">
        <v>-141575.79</v>
      </c>
      <c r="CN33" s="10">
        <v>-2304</v>
      </c>
      <c r="CO33">
        <v>0</v>
      </c>
      <c r="CP33" s="10">
        <v>-6000</v>
      </c>
      <c r="CQ33" s="10">
        <v>-17693</v>
      </c>
      <c r="CR33" s="10">
        <v>-76533</v>
      </c>
      <c r="CS33" s="10"/>
      <c r="CT33" s="10">
        <f t="shared" si="13"/>
        <v>1314720.33</v>
      </c>
      <c r="CU33" s="10">
        <f t="shared" si="14"/>
        <v>-3875</v>
      </c>
      <c r="CW33">
        <f t="shared" si="15"/>
        <v>0</v>
      </c>
      <c r="CY33" s="10">
        <f t="shared" si="16"/>
        <v>-94226</v>
      </c>
      <c r="DE33" s="10">
        <v>1314720.33</v>
      </c>
      <c r="DF33" s="10">
        <v>0</v>
      </c>
      <c r="DG33" s="10">
        <v>39633.33</v>
      </c>
      <c r="DH33" s="10">
        <v>0</v>
      </c>
      <c r="DI33" s="10">
        <v>65847.5</v>
      </c>
      <c r="DJ33" s="10">
        <v>3875</v>
      </c>
      <c r="DK33" s="10">
        <v>5700</v>
      </c>
      <c r="DL33" s="10">
        <v>38859.279999999999</v>
      </c>
      <c r="DM33">
        <v>0</v>
      </c>
      <c r="DN33">
        <v>38859.279999999999</v>
      </c>
      <c r="DO33" s="10">
        <v>418.47</v>
      </c>
      <c r="DP33" s="10">
        <v>11431.94</v>
      </c>
      <c r="DQ33" s="10">
        <v>0</v>
      </c>
      <c r="DR33" s="10">
        <v>2092.0500000000002</v>
      </c>
      <c r="DS33" s="10">
        <v>1206.29</v>
      </c>
      <c r="DT33" s="10">
        <v>0</v>
      </c>
      <c r="DU33" s="10">
        <v>0</v>
      </c>
      <c r="DV33" s="10">
        <v>0</v>
      </c>
      <c r="DW33" s="10">
        <v>0</v>
      </c>
      <c r="DX33">
        <v>0</v>
      </c>
      <c r="DY33" s="10">
        <v>0</v>
      </c>
      <c r="DZ33">
        <v>0</v>
      </c>
      <c r="EA33" s="10">
        <v>94226</v>
      </c>
      <c r="EB33">
        <v>230</v>
      </c>
      <c r="EC33" s="68" t="e">
        <f>VLOOKUP(B33,#REF!,3,FALSE)</f>
        <v>#REF!</v>
      </c>
      <c r="ED33" t="e">
        <f>VLOOKUP(B33,#REF!,4,FALSE)</f>
        <v>#REF!</v>
      </c>
      <c r="EE33" t="e">
        <f>VLOOKUP(EC33,'[3]EDUBASE data 18.4.23'!$E$2:$AF$327,28,FALSE)</f>
        <v>#REF!</v>
      </c>
      <c r="EF33" t="str">
        <f>VLOOKUP(B33,'[4]CFR Report to DCSF'!$B$8:$EM$116,142,FALSE)</f>
        <v>Fairfieldoffice@fairfieldandcolneis.co.uk</v>
      </c>
      <c r="EG33" t="e">
        <f>VLOOKUP(EC33,'[3]EDUBASE data 18.4.23'!$E$2:$AF$327,24,FALSE)</f>
        <v>#REF!</v>
      </c>
      <c r="ES33" t="s">
        <v>394</v>
      </c>
      <c r="ET33" t="s">
        <v>397</v>
      </c>
      <c r="EU33" s="9" t="s">
        <v>394</v>
      </c>
      <c r="EV33" t="s">
        <v>396</v>
      </c>
      <c r="EW33" t="s">
        <v>395</v>
      </c>
      <c r="EX33" t="s">
        <v>395</v>
      </c>
      <c r="EY33">
        <f>VLOOKUP(B33,'[2]22-23 Balances'!$E$5:$J$110,2,FALSE)</f>
        <v>223556.58000000031</v>
      </c>
      <c r="EZ33">
        <v>0</v>
      </c>
      <c r="FA33">
        <f>VLOOKUP(B33,'[4]CFR Report to DCSF'!$B$8:$IA$116,234,FALSE)</f>
        <v>33437.86</v>
      </c>
      <c r="FB33" s="10">
        <f t="shared" si="17"/>
        <v>1314720.33</v>
      </c>
      <c r="FC33" s="10">
        <f t="shared" si="18"/>
        <v>0</v>
      </c>
      <c r="FD33" s="10">
        <f t="shared" si="19"/>
        <v>39633.33</v>
      </c>
      <c r="FE33" s="10">
        <f t="shared" si="20"/>
        <v>0</v>
      </c>
      <c r="FF33" s="10">
        <f t="shared" si="21"/>
        <v>65847.5</v>
      </c>
      <c r="FG33" s="10">
        <f t="shared" si="22"/>
        <v>3875</v>
      </c>
      <c r="FH33" s="10">
        <f t="shared" si="23"/>
        <v>5700</v>
      </c>
      <c r="FI33" s="10">
        <f t="shared" si="24"/>
        <v>0</v>
      </c>
      <c r="FJ33" s="10">
        <f t="shared" si="25"/>
        <v>38859.279999999999</v>
      </c>
      <c r="FK33" s="10">
        <f t="shared" si="26"/>
        <v>418.47</v>
      </c>
      <c r="FL33" s="10">
        <f t="shared" si="27"/>
        <v>11431.94</v>
      </c>
      <c r="FM33" s="10">
        <f t="shared" si="28"/>
        <v>0</v>
      </c>
      <c r="FN33" s="10">
        <f t="shared" si="29"/>
        <v>2092.0500000000002</v>
      </c>
      <c r="FO33" s="10">
        <f t="shared" si="30"/>
        <v>1206.29</v>
      </c>
      <c r="FP33" s="10">
        <f t="shared" si="31"/>
        <v>0</v>
      </c>
      <c r="FQ33" s="10">
        <f t="shared" si="32"/>
        <v>0</v>
      </c>
      <c r="FR33" s="10">
        <f t="shared" si="33"/>
        <v>0</v>
      </c>
      <c r="FS33">
        <f t="shared" si="34"/>
        <v>0</v>
      </c>
      <c r="FT33">
        <f t="shared" si="35"/>
        <v>0</v>
      </c>
      <c r="FU33">
        <f t="shared" si="36"/>
        <v>0</v>
      </c>
      <c r="FV33">
        <f t="shared" si="37"/>
        <v>94226</v>
      </c>
      <c r="FW33" s="10">
        <f t="shared" si="38"/>
        <v>656011.04</v>
      </c>
      <c r="FX33" s="10">
        <f t="shared" si="39"/>
        <v>22911.3</v>
      </c>
      <c r="FY33" s="158">
        <v>454967.15000000008</v>
      </c>
      <c r="FZ33" s="10">
        <f t="shared" si="40"/>
        <v>42494.37</v>
      </c>
      <c r="GA33" s="10">
        <f t="shared" si="41"/>
        <v>61845</v>
      </c>
      <c r="GB33" s="10">
        <f t="shared" si="42"/>
        <v>0</v>
      </c>
      <c r="GC33" s="90">
        <v>59984.920000000006</v>
      </c>
      <c r="GD33" s="90">
        <v>9209.739999999998</v>
      </c>
      <c r="GE33" s="158">
        <v>6068.55</v>
      </c>
      <c r="GF33" s="10">
        <f t="shared" si="43"/>
        <v>0</v>
      </c>
      <c r="GG33" s="10">
        <f t="shared" si="44"/>
        <v>16394.740000000002</v>
      </c>
      <c r="GH33" s="10">
        <f t="shared" si="45"/>
        <v>31809.56</v>
      </c>
      <c r="GI33" s="90">
        <v>2813.96</v>
      </c>
      <c r="GJ33" s="10">
        <f t="shared" si="46"/>
        <v>5247.37</v>
      </c>
      <c r="GK33" s="10">
        <f t="shared" si="47"/>
        <v>3249.02</v>
      </c>
      <c r="GL33" s="10">
        <f t="shared" si="48"/>
        <v>23680.73</v>
      </c>
      <c r="GM33" s="10">
        <f t="shared" si="49"/>
        <v>0</v>
      </c>
      <c r="GN33" s="10">
        <f t="shared" si="50"/>
        <v>5137.62</v>
      </c>
      <c r="GO33" s="80">
        <f t="shared" si="51"/>
        <v>43784.22</v>
      </c>
      <c r="GP33" s="10">
        <f t="shared" si="52"/>
        <v>15087</v>
      </c>
      <c r="GQ33" s="10">
        <f t="shared" si="53"/>
        <v>0</v>
      </c>
      <c r="GR33" s="10">
        <f t="shared" si="54"/>
        <v>14129.94</v>
      </c>
      <c r="GS33" s="10">
        <f t="shared" si="55"/>
        <v>5980</v>
      </c>
      <c r="GT33" s="10">
        <f t="shared" si="56"/>
        <v>7.5</v>
      </c>
      <c r="GU33" s="10">
        <f t="shared" si="57"/>
        <v>99552.49</v>
      </c>
      <c r="GV33" s="10">
        <f t="shared" si="58"/>
        <v>0</v>
      </c>
      <c r="GW33" s="10">
        <f t="shared" si="59"/>
        <v>10817.5</v>
      </c>
      <c r="GX33" s="10">
        <f t="shared" si="60"/>
        <v>28159.1</v>
      </c>
      <c r="GY33">
        <v>0</v>
      </c>
      <c r="GZ33" s="10">
        <f t="shared" si="61"/>
        <v>0</v>
      </c>
      <c r="HA33" s="10">
        <f t="shared" si="62"/>
        <v>22143.31</v>
      </c>
      <c r="HB33" s="10">
        <f t="shared" si="63"/>
        <v>0</v>
      </c>
      <c r="HC33" s="10">
        <f t="shared" si="64"/>
        <v>0</v>
      </c>
      <c r="HD33" s="10">
        <v>23117.47</v>
      </c>
      <c r="HE33" s="10">
        <f t="shared" si="65"/>
        <v>0</v>
      </c>
      <c r="HF33">
        <v>0</v>
      </c>
      <c r="HG33">
        <v>1</v>
      </c>
      <c r="HH33">
        <v>0</v>
      </c>
      <c r="HI33">
        <f t="shared" si="66"/>
        <v>29999.29</v>
      </c>
      <c r="HJ33">
        <f t="shared" si="67"/>
        <v>520</v>
      </c>
      <c r="HK33">
        <f t="shared" si="68"/>
        <v>6683</v>
      </c>
      <c r="HM33" s="10">
        <f>VLOOKUP(B33,'[2]22-23 Balances'!$E$5:$J$110,6,FALSE)</f>
        <v>160080.64000000083</v>
      </c>
      <c r="HN33" s="10">
        <f>VLOOKUP(B33,'carry forward data'!A36:G217,7,FALSE)</f>
        <v>19353.04</v>
      </c>
      <c r="HW33" s="10">
        <f t="shared" si="69"/>
        <v>-9.3132257461547852E-10</v>
      </c>
      <c r="HY33" s="10">
        <f t="shared" si="70"/>
        <v>0</v>
      </c>
      <c r="IC33">
        <f t="shared" si="71"/>
        <v>223556.58000000031</v>
      </c>
      <c r="ID33" s="10">
        <f t="shared" si="72"/>
        <v>1578010.1900000002</v>
      </c>
      <c r="IE33" s="10">
        <f t="shared" si="73"/>
        <v>1641486.1300000006</v>
      </c>
      <c r="IF33" s="10">
        <f t="shared" si="74"/>
        <v>160080.6399999999</v>
      </c>
    </row>
    <row r="34" spans="2:240" x14ac:dyDescent="0.25">
      <c r="B34" s="71" t="s">
        <v>274</v>
      </c>
      <c r="C34" s="72">
        <v>-29100.38</v>
      </c>
      <c r="D34" s="72">
        <v>0</v>
      </c>
      <c r="E34" s="72">
        <v>-3300</v>
      </c>
      <c r="F34" s="72">
        <v>0</v>
      </c>
      <c r="G34" s="72">
        <v>-32070</v>
      </c>
      <c r="H34" s="72">
        <v>-37455</v>
      </c>
      <c r="I34" s="72">
        <v>-8450</v>
      </c>
      <c r="J34" s="72">
        <v>-21111.59</v>
      </c>
      <c r="K34" s="72">
        <v>-15890.45</v>
      </c>
      <c r="L34" s="72">
        <v>-1170</v>
      </c>
      <c r="M34" s="72">
        <v>0</v>
      </c>
      <c r="N34" s="72">
        <v>-7112</v>
      </c>
      <c r="O34" s="72">
        <v>-1000</v>
      </c>
      <c r="P34" s="72">
        <v>0</v>
      </c>
      <c r="Q34" s="72">
        <v>0</v>
      </c>
      <c r="R34" s="72">
        <v>0</v>
      </c>
      <c r="S34" s="72">
        <v>0</v>
      </c>
      <c r="T34" s="72">
        <v>523740.79</v>
      </c>
      <c r="U34" s="72">
        <v>5029.67</v>
      </c>
      <c r="V34" s="72">
        <v>0</v>
      </c>
      <c r="W34" s="72">
        <v>0</v>
      </c>
      <c r="X34" s="72">
        <v>57684.65</v>
      </c>
      <c r="Y34" s="72">
        <v>0</v>
      </c>
      <c r="Z34" s="72">
        <v>15434.9</v>
      </c>
      <c r="AA34" s="72">
        <v>9860.65</v>
      </c>
      <c r="AB34" s="72">
        <v>147628.95000000001</v>
      </c>
      <c r="AC34" s="72">
        <v>0</v>
      </c>
      <c r="AD34" s="72">
        <v>6889.65</v>
      </c>
      <c r="AE34" s="72">
        <v>19472.68</v>
      </c>
      <c r="AF34" s="72">
        <v>16223.95</v>
      </c>
      <c r="AG34" s="72">
        <v>24474.94</v>
      </c>
      <c r="AH34" s="72">
        <v>3966.51</v>
      </c>
      <c r="AI34" s="72">
        <v>19082.009999999998</v>
      </c>
      <c r="AJ34" s="72">
        <v>0</v>
      </c>
      <c r="AK34" s="72">
        <v>4306.57</v>
      </c>
      <c r="AL34" s="72">
        <v>25949.68</v>
      </c>
      <c r="AM34" s="72">
        <v>13023.65</v>
      </c>
      <c r="AN34" s="72">
        <v>0</v>
      </c>
      <c r="AO34" s="72">
        <v>11313.15</v>
      </c>
      <c r="AP34" s="72">
        <v>3880</v>
      </c>
      <c r="AQ34" s="72">
        <v>13182.38</v>
      </c>
      <c r="AR34" s="72">
        <v>39602.120000000003</v>
      </c>
      <c r="AS34" s="72">
        <v>1984</v>
      </c>
      <c r="AT34" s="72">
        <v>28085.7</v>
      </c>
      <c r="AU34" s="72">
        <v>13522.95</v>
      </c>
      <c r="AV34" s="72">
        <v>0</v>
      </c>
      <c r="AW34" s="72">
        <v>17986.97</v>
      </c>
      <c r="AX34" s="72">
        <v>0</v>
      </c>
      <c r="AY34" s="72">
        <v>0</v>
      </c>
      <c r="AZ34" s="72">
        <v>-1263.75</v>
      </c>
      <c r="BA34" s="72">
        <v>866.79</v>
      </c>
      <c r="BC34" s="10">
        <f>VLOOKUP(B34,[1]Sheet1!$A$11:$G$222,5,FALSE)</f>
        <v>844992.48999999976</v>
      </c>
      <c r="BE34">
        <v>-20277.650000000001</v>
      </c>
      <c r="BF34">
        <v>0</v>
      </c>
      <c r="BG34">
        <v>0</v>
      </c>
      <c r="BH34">
        <v>0</v>
      </c>
      <c r="BI34">
        <f t="shared" si="0"/>
        <v>0</v>
      </c>
      <c r="BJ34">
        <v>0</v>
      </c>
      <c r="BK34">
        <v>0</v>
      </c>
      <c r="BL34">
        <f t="shared" si="1"/>
        <v>0</v>
      </c>
      <c r="BM34">
        <v>0</v>
      </c>
      <c r="BN34">
        <v>0</v>
      </c>
      <c r="BO34">
        <f t="shared" si="2"/>
        <v>0</v>
      </c>
      <c r="BP34">
        <f t="shared" si="3"/>
        <v>-20277.650000000001</v>
      </c>
      <c r="BR34" s="10">
        <f t="shared" si="4"/>
        <v>-396.96000000000004</v>
      </c>
      <c r="BS34">
        <f t="shared" si="5"/>
        <v>-396.96000000000004</v>
      </c>
      <c r="BT34">
        <f t="shared" si="6"/>
        <v>0</v>
      </c>
      <c r="BU34" s="10">
        <f t="shared" si="7"/>
        <v>-7508.96</v>
      </c>
      <c r="BV34" s="10">
        <f t="shared" si="8"/>
        <v>25949.68</v>
      </c>
      <c r="BX34" s="10">
        <f t="shared" si="9"/>
        <v>865270.14</v>
      </c>
      <c r="BY34" s="10">
        <f t="shared" si="10"/>
        <v>844992.49</v>
      </c>
      <c r="BZ34" s="10">
        <f t="shared" si="11"/>
        <v>844992.48999999976</v>
      </c>
      <c r="CB34" s="10">
        <f t="shared" si="12"/>
        <v>0</v>
      </c>
      <c r="CC34">
        <v>0</v>
      </c>
      <c r="CD34">
        <v>0</v>
      </c>
      <c r="CE34" s="73">
        <v>232</v>
      </c>
      <c r="CF34">
        <v>332025.91999999993</v>
      </c>
      <c r="CG34">
        <v>308737.86000000022</v>
      </c>
      <c r="CH34">
        <v>18525.5</v>
      </c>
      <c r="CI34">
        <v>38803.15</v>
      </c>
      <c r="CK34" s="10">
        <f>VLOOKUP(CE34,'[2]Budget Share 22-23'!$B$6:$BV$326,73,FALSE)</f>
        <v>841982</v>
      </c>
      <c r="CL34" s="10">
        <f>VLOOKUP(CE34,'[2]Budget Share 22-23'!$B$6:$BV$326,57,FALSE)</f>
        <v>0</v>
      </c>
      <c r="CM34" s="10">
        <v>0</v>
      </c>
      <c r="CN34" s="10">
        <v>0</v>
      </c>
      <c r="CO34">
        <v>0</v>
      </c>
      <c r="CP34" s="10">
        <v>0</v>
      </c>
      <c r="CQ34" s="10">
        <v>-17704</v>
      </c>
      <c r="CR34" s="10">
        <v>-21876</v>
      </c>
      <c r="CS34" s="10"/>
      <c r="CT34" s="10">
        <f t="shared" si="13"/>
        <v>871082.38</v>
      </c>
      <c r="CU34" s="10">
        <f t="shared" si="14"/>
        <v>2125</v>
      </c>
      <c r="CW34">
        <f t="shared" si="15"/>
        <v>0</v>
      </c>
      <c r="CY34" s="10">
        <f t="shared" si="16"/>
        <v>-39580</v>
      </c>
      <c r="DE34" s="10">
        <v>871082.38</v>
      </c>
      <c r="DF34" s="10">
        <v>0</v>
      </c>
      <c r="DG34" s="10">
        <v>3300</v>
      </c>
      <c r="DH34" s="10">
        <v>0</v>
      </c>
      <c r="DI34" s="10">
        <v>32070</v>
      </c>
      <c r="DJ34" s="80">
        <v>-2125</v>
      </c>
      <c r="DK34" s="10">
        <v>8450</v>
      </c>
      <c r="DL34" s="10">
        <v>21111.59</v>
      </c>
      <c r="DM34">
        <v>477</v>
      </c>
      <c r="DN34">
        <v>20634.59</v>
      </c>
      <c r="DO34" s="10">
        <v>15890.45</v>
      </c>
      <c r="DP34" s="10">
        <v>1170</v>
      </c>
      <c r="DQ34" s="10">
        <v>0</v>
      </c>
      <c r="DR34" s="10">
        <v>7508.96</v>
      </c>
      <c r="DS34" s="10">
        <v>1000</v>
      </c>
      <c r="DT34" s="10">
        <v>0</v>
      </c>
      <c r="DU34" s="10">
        <v>0</v>
      </c>
      <c r="DV34" s="10">
        <v>0</v>
      </c>
      <c r="DW34" s="10">
        <v>0</v>
      </c>
      <c r="DX34">
        <v>0</v>
      </c>
      <c r="DY34" s="10">
        <v>0</v>
      </c>
      <c r="DZ34">
        <v>0</v>
      </c>
      <c r="EA34" s="10">
        <v>39580</v>
      </c>
      <c r="EB34">
        <v>232</v>
      </c>
      <c r="EC34" s="68" t="e">
        <f>VLOOKUP(B34,#REF!,3,FALSE)</f>
        <v>#REF!</v>
      </c>
      <c r="ED34" t="e">
        <f>VLOOKUP(B34,#REF!,4,FALSE)</f>
        <v>#REF!</v>
      </c>
      <c r="EE34" t="e">
        <f>VLOOKUP(EC34,'[3]EDUBASE data 18.4.23'!$E$2:$AF$327,28,FALSE)</f>
        <v>#REF!</v>
      </c>
      <c r="EF34" t="str">
        <f>VLOOKUP(B34,'[4]CFR Report to DCSF'!$B$8:$EM$116,142,FALSE)</f>
        <v>admin@kingsfleet.suffolk.sch.uk</v>
      </c>
      <c r="EG34" t="e">
        <f>VLOOKUP(EC34,'[3]EDUBASE data 18.4.23'!$E$2:$AF$327,24,FALSE)</f>
        <v>#REF!</v>
      </c>
      <c r="ES34" t="s">
        <v>394</v>
      </c>
      <c r="ET34" t="s">
        <v>397</v>
      </c>
      <c r="EU34" s="9" t="s">
        <v>394</v>
      </c>
      <c r="EV34" t="s">
        <v>396</v>
      </c>
      <c r="EW34" t="s">
        <v>395</v>
      </c>
      <c r="EX34" t="s">
        <v>395</v>
      </c>
      <c r="EY34">
        <f>VLOOKUP(B34,'[2]22-23 Balances'!$E$5:$J$110,2,FALSE)</f>
        <v>332025.91999999993</v>
      </c>
      <c r="EZ34">
        <v>0</v>
      </c>
      <c r="FA34">
        <f>VLOOKUP(B34,'[4]CFR Report to DCSF'!$B$8:$IA$116,234,FALSE)</f>
        <v>18525.5</v>
      </c>
      <c r="FB34" s="10">
        <f t="shared" si="17"/>
        <v>871082.38</v>
      </c>
      <c r="FC34" s="10">
        <f t="shared" si="18"/>
        <v>0</v>
      </c>
      <c r="FD34" s="10">
        <f t="shared" si="19"/>
        <v>3300</v>
      </c>
      <c r="FE34" s="10">
        <f t="shared" si="20"/>
        <v>0</v>
      </c>
      <c r="FF34" s="10">
        <f t="shared" si="21"/>
        <v>32070</v>
      </c>
      <c r="FG34" s="80">
        <f t="shared" si="22"/>
        <v>-2125</v>
      </c>
      <c r="FH34" s="10">
        <f t="shared" si="23"/>
        <v>8450</v>
      </c>
      <c r="FI34" s="10">
        <f t="shared" si="24"/>
        <v>477</v>
      </c>
      <c r="FJ34" s="10">
        <f t="shared" si="25"/>
        <v>20634.59</v>
      </c>
      <c r="FK34" s="10">
        <f t="shared" si="26"/>
        <v>15890.45</v>
      </c>
      <c r="FL34" s="10">
        <f t="shared" si="27"/>
        <v>1170</v>
      </c>
      <c r="FM34" s="10">
        <f t="shared" si="28"/>
        <v>0</v>
      </c>
      <c r="FN34" s="10">
        <f t="shared" si="29"/>
        <v>7508.96</v>
      </c>
      <c r="FO34" s="10">
        <f t="shared" si="30"/>
        <v>1000</v>
      </c>
      <c r="FP34" s="10">
        <f t="shared" si="31"/>
        <v>0</v>
      </c>
      <c r="FQ34" s="10">
        <f t="shared" si="32"/>
        <v>0</v>
      </c>
      <c r="FR34" s="10">
        <f t="shared" si="33"/>
        <v>0</v>
      </c>
      <c r="FS34">
        <f t="shared" si="34"/>
        <v>0</v>
      </c>
      <c r="FT34">
        <f t="shared" si="35"/>
        <v>0</v>
      </c>
      <c r="FU34">
        <f t="shared" si="36"/>
        <v>0</v>
      </c>
      <c r="FV34">
        <f t="shared" si="37"/>
        <v>39580</v>
      </c>
      <c r="FW34" s="10">
        <f t="shared" si="38"/>
        <v>523740.79</v>
      </c>
      <c r="FX34" s="10">
        <f t="shared" si="39"/>
        <v>5029.67</v>
      </c>
      <c r="FY34" s="158">
        <v>141042.59000000005</v>
      </c>
      <c r="FZ34" s="10">
        <f t="shared" si="40"/>
        <v>0</v>
      </c>
      <c r="GA34" s="10">
        <f t="shared" si="41"/>
        <v>57684.65</v>
      </c>
      <c r="GB34" s="10">
        <f t="shared" si="42"/>
        <v>0</v>
      </c>
      <c r="GC34" s="90">
        <v>21898.22</v>
      </c>
      <c r="GD34" s="90">
        <v>3397.329999999999</v>
      </c>
      <c r="GE34" s="158">
        <v>6586.3600000000006</v>
      </c>
      <c r="GF34" s="10">
        <f t="shared" si="43"/>
        <v>0</v>
      </c>
      <c r="GG34" s="10">
        <f t="shared" si="44"/>
        <v>6889.65</v>
      </c>
      <c r="GH34" s="10">
        <f t="shared" si="45"/>
        <v>19472.68</v>
      </c>
      <c r="GI34" s="90">
        <v>16223.95</v>
      </c>
      <c r="GJ34" s="10">
        <f t="shared" si="46"/>
        <v>24474.94</v>
      </c>
      <c r="GK34" s="10">
        <f t="shared" si="47"/>
        <v>3966.51</v>
      </c>
      <c r="GL34" s="10">
        <f t="shared" si="48"/>
        <v>19082.009999999998</v>
      </c>
      <c r="GM34" s="10">
        <f t="shared" si="49"/>
        <v>0</v>
      </c>
      <c r="GN34" s="10">
        <f t="shared" si="50"/>
        <v>4306.57</v>
      </c>
      <c r="GO34" s="80">
        <f t="shared" si="51"/>
        <v>25949.68</v>
      </c>
      <c r="GP34" s="10">
        <f t="shared" si="52"/>
        <v>13023.65</v>
      </c>
      <c r="GQ34" s="10">
        <f t="shared" si="53"/>
        <v>0</v>
      </c>
      <c r="GR34" s="10">
        <f t="shared" si="54"/>
        <v>11313.15</v>
      </c>
      <c r="GS34" s="10">
        <f t="shared" si="55"/>
        <v>3880</v>
      </c>
      <c r="GT34" s="10">
        <f t="shared" si="56"/>
        <v>13182.38</v>
      </c>
      <c r="GU34" s="10">
        <f t="shared" si="57"/>
        <v>39602.120000000003</v>
      </c>
      <c r="GV34" s="10">
        <f t="shared" si="58"/>
        <v>1984</v>
      </c>
      <c r="GW34" s="10">
        <f t="shared" si="59"/>
        <v>28085.7</v>
      </c>
      <c r="GX34" s="10">
        <f t="shared" si="60"/>
        <v>13522.95</v>
      </c>
      <c r="GY34">
        <v>0</v>
      </c>
      <c r="GZ34" s="10">
        <f t="shared" si="61"/>
        <v>0</v>
      </c>
      <c r="HA34" s="10">
        <f t="shared" si="62"/>
        <v>17986.97</v>
      </c>
      <c r="HB34" s="10">
        <f t="shared" si="63"/>
        <v>0</v>
      </c>
      <c r="HC34" s="10">
        <f t="shared" si="64"/>
        <v>0</v>
      </c>
      <c r="HD34" s="10">
        <v>20277.650000000001</v>
      </c>
      <c r="HE34" s="10">
        <f t="shared" si="65"/>
        <v>0</v>
      </c>
      <c r="HF34">
        <v>0</v>
      </c>
      <c r="HG34">
        <v>1</v>
      </c>
      <c r="HH34">
        <v>0</v>
      </c>
      <c r="HI34">
        <f t="shared" si="66"/>
        <v>0</v>
      </c>
      <c r="HJ34">
        <f t="shared" si="67"/>
        <v>0</v>
      </c>
      <c r="HK34">
        <f t="shared" si="68"/>
        <v>0</v>
      </c>
      <c r="HM34" s="10">
        <f>VLOOKUP(B34,'[2]22-23 Balances'!$E$5:$J$110,6,FALSE)</f>
        <v>308737.78000000014</v>
      </c>
      <c r="HN34" s="10">
        <f>VLOOKUP(B34,'carry forward data'!A37:G218,7,FALSE)</f>
        <v>38803.15</v>
      </c>
      <c r="HW34" s="10">
        <f t="shared" si="69"/>
        <v>0</v>
      </c>
      <c r="HY34" s="10">
        <f t="shared" si="70"/>
        <v>0</v>
      </c>
      <c r="IC34">
        <f t="shared" si="71"/>
        <v>332025.91999999993</v>
      </c>
      <c r="ID34" s="10">
        <f t="shared" si="72"/>
        <v>999038.37999999989</v>
      </c>
      <c r="IE34" s="10">
        <f t="shared" si="73"/>
        <v>1022326.5199999999</v>
      </c>
      <c r="IF34" s="10">
        <f t="shared" si="74"/>
        <v>308737.77999999991</v>
      </c>
    </row>
    <row r="35" spans="2:240" x14ac:dyDescent="0.25">
      <c r="B35" s="71" t="s">
        <v>275</v>
      </c>
      <c r="C35" s="72">
        <v>-25944.38</v>
      </c>
      <c r="D35" s="72">
        <v>0</v>
      </c>
      <c r="E35" s="72">
        <v>-12800.01</v>
      </c>
      <c r="F35" s="72">
        <v>0</v>
      </c>
      <c r="G35" s="72">
        <v>-44366.25</v>
      </c>
      <c r="H35" s="72">
        <v>-42449</v>
      </c>
      <c r="I35" s="72">
        <v>0</v>
      </c>
      <c r="J35" s="72">
        <v>-18403.09</v>
      </c>
      <c r="K35" s="72">
        <v>-17754.28</v>
      </c>
      <c r="L35" s="72">
        <v>-8334</v>
      </c>
      <c r="M35" s="72">
        <v>-3440.33</v>
      </c>
      <c r="N35" s="72">
        <v>-10812</v>
      </c>
      <c r="O35" s="72">
        <v>-6374.48</v>
      </c>
      <c r="P35" s="72">
        <v>0</v>
      </c>
      <c r="Q35" s="72">
        <v>0</v>
      </c>
      <c r="R35" s="72">
        <v>0</v>
      </c>
      <c r="S35" s="72">
        <v>0</v>
      </c>
      <c r="T35" s="72">
        <v>457808.61</v>
      </c>
      <c r="U35" s="72">
        <v>788.89</v>
      </c>
      <c r="V35" s="72">
        <v>0</v>
      </c>
      <c r="W35" s="72">
        <v>3720.12</v>
      </c>
      <c r="X35" s="72">
        <v>53760.97</v>
      </c>
      <c r="Y35" s="72">
        <v>0</v>
      </c>
      <c r="Z35" s="72">
        <v>42844.28</v>
      </c>
      <c r="AA35" s="72">
        <v>3642.66</v>
      </c>
      <c r="AB35" s="72">
        <v>136459.28</v>
      </c>
      <c r="AC35" s="72">
        <v>3541.5</v>
      </c>
      <c r="AD35" s="72">
        <v>0</v>
      </c>
      <c r="AE35" s="72">
        <v>16382.4</v>
      </c>
      <c r="AF35" s="72">
        <v>5594.36</v>
      </c>
      <c r="AG35" s="72">
        <v>17820.34</v>
      </c>
      <c r="AH35" s="72">
        <v>2647.27</v>
      </c>
      <c r="AI35" s="72">
        <v>17667.75</v>
      </c>
      <c r="AJ35" s="72">
        <v>0</v>
      </c>
      <c r="AK35" s="72">
        <v>6643.9</v>
      </c>
      <c r="AL35" s="72">
        <v>18096.099999999999</v>
      </c>
      <c r="AM35" s="72">
        <v>13009.22</v>
      </c>
      <c r="AN35" s="72">
        <v>0</v>
      </c>
      <c r="AO35" s="72">
        <v>15003.01</v>
      </c>
      <c r="AP35" s="72">
        <v>3240</v>
      </c>
      <c r="AQ35" s="72">
        <v>1917.28</v>
      </c>
      <c r="AR35" s="72">
        <v>43898.04</v>
      </c>
      <c r="AS35" s="72">
        <v>12334.11</v>
      </c>
      <c r="AT35" s="72">
        <v>10228.709999999999</v>
      </c>
      <c r="AU35" s="72">
        <v>21340.51</v>
      </c>
      <c r="AV35" s="72">
        <v>0</v>
      </c>
      <c r="AW35" s="72">
        <v>1009.16</v>
      </c>
      <c r="AX35" s="72">
        <v>0</v>
      </c>
      <c r="AY35" s="72">
        <v>0</v>
      </c>
      <c r="AZ35" s="72">
        <v>-2830.05</v>
      </c>
      <c r="BA35" s="72">
        <v>2956.22</v>
      </c>
      <c r="BC35" s="10">
        <f>VLOOKUP(B35,[1]Sheet1!$A$11:$G$222,5,FALSE)</f>
        <v>703045.74999999942</v>
      </c>
      <c r="BE35">
        <v>-19354.010000000002</v>
      </c>
      <c r="BF35">
        <v>0</v>
      </c>
      <c r="BG35">
        <v>2244.58</v>
      </c>
      <c r="BH35">
        <v>0</v>
      </c>
      <c r="BI35">
        <f t="shared" si="0"/>
        <v>2244.58</v>
      </c>
      <c r="BJ35">
        <v>202.86</v>
      </c>
      <c r="BK35">
        <v>0</v>
      </c>
      <c r="BL35">
        <f t="shared" si="1"/>
        <v>202.86</v>
      </c>
      <c r="BM35">
        <v>1105.5</v>
      </c>
      <c r="BN35">
        <v>0</v>
      </c>
      <c r="BO35">
        <f t="shared" si="2"/>
        <v>1105.5</v>
      </c>
      <c r="BP35">
        <f t="shared" si="3"/>
        <v>-15801.07</v>
      </c>
      <c r="BR35" s="10">
        <f t="shared" si="4"/>
        <v>126.16999999999962</v>
      </c>
      <c r="BS35">
        <f t="shared" si="5"/>
        <v>0</v>
      </c>
      <c r="BT35">
        <f t="shared" si="6"/>
        <v>126.16999999999962</v>
      </c>
      <c r="BU35" s="10">
        <f t="shared" si="7"/>
        <v>-10812</v>
      </c>
      <c r="BV35" s="10">
        <f t="shared" si="8"/>
        <v>18222.269999999997</v>
      </c>
      <c r="BX35" s="10">
        <f t="shared" si="9"/>
        <v>718846.82</v>
      </c>
      <c r="BY35" s="10">
        <f t="shared" si="10"/>
        <v>703045.75</v>
      </c>
      <c r="BZ35" s="10">
        <f t="shared" si="11"/>
        <v>703045.74999999942</v>
      </c>
      <c r="CB35" s="10">
        <f t="shared" si="12"/>
        <v>0</v>
      </c>
      <c r="CC35">
        <v>0</v>
      </c>
      <c r="CD35">
        <v>0</v>
      </c>
      <c r="CE35" s="73">
        <v>237</v>
      </c>
      <c r="CF35">
        <v>105235.15000000026</v>
      </c>
      <c r="CG35">
        <v>85532.180000000633</v>
      </c>
      <c r="CH35">
        <v>668.56000000000017</v>
      </c>
      <c r="CI35">
        <v>16469.629999999997</v>
      </c>
      <c r="CK35" s="10">
        <f>VLOOKUP(CE35,'[2]Budget Share 22-23'!$B$6:$BV$326,73,FALSE)</f>
        <v>699144</v>
      </c>
      <c r="CL35" s="10">
        <f>VLOOKUP(CE35,'[2]Budget Share 22-23'!$B$6:$BV$326,57,FALSE)</f>
        <v>0</v>
      </c>
      <c r="CM35" s="10">
        <v>0</v>
      </c>
      <c r="CN35" s="10">
        <v>0</v>
      </c>
      <c r="CO35">
        <v>0</v>
      </c>
      <c r="CP35" s="10">
        <v>-2400</v>
      </c>
      <c r="CQ35" s="10">
        <v>-17431</v>
      </c>
      <c r="CR35" s="10">
        <v>-21868</v>
      </c>
      <c r="CS35" s="10"/>
      <c r="CT35" s="10">
        <f t="shared" si="13"/>
        <v>725088.38</v>
      </c>
      <c r="CU35" s="10">
        <f t="shared" si="14"/>
        <v>-3150</v>
      </c>
      <c r="CW35">
        <f t="shared" si="15"/>
        <v>0</v>
      </c>
      <c r="CY35" s="10">
        <f t="shared" si="16"/>
        <v>-39299</v>
      </c>
      <c r="DE35" s="10">
        <v>725088.38</v>
      </c>
      <c r="DF35" s="10">
        <v>0</v>
      </c>
      <c r="DG35" s="10">
        <v>12800.01</v>
      </c>
      <c r="DH35" s="10">
        <v>0</v>
      </c>
      <c r="DI35" s="10">
        <v>44366.25</v>
      </c>
      <c r="DJ35" s="10">
        <v>3150</v>
      </c>
      <c r="DK35" s="10">
        <v>0</v>
      </c>
      <c r="DL35" s="10">
        <v>18403.09</v>
      </c>
      <c r="DM35">
        <v>0</v>
      </c>
      <c r="DN35">
        <v>18403.09</v>
      </c>
      <c r="DO35" s="10">
        <v>17754.28</v>
      </c>
      <c r="DP35" s="10">
        <v>8334</v>
      </c>
      <c r="DQ35" s="10">
        <v>3440.33</v>
      </c>
      <c r="DR35" s="10">
        <v>10812</v>
      </c>
      <c r="DS35" s="10">
        <v>6374.48</v>
      </c>
      <c r="DT35" s="10">
        <v>0</v>
      </c>
      <c r="DU35" s="10">
        <v>0</v>
      </c>
      <c r="DV35" s="10">
        <v>0</v>
      </c>
      <c r="DW35" s="10">
        <v>0</v>
      </c>
      <c r="DX35">
        <v>0</v>
      </c>
      <c r="DY35" s="10">
        <v>0</v>
      </c>
      <c r="DZ35">
        <v>0</v>
      </c>
      <c r="EA35" s="10">
        <v>39299</v>
      </c>
      <c r="EB35">
        <v>237</v>
      </c>
      <c r="EC35" s="68" t="e">
        <f>VLOOKUP(B35,#REF!,3,FALSE)</f>
        <v>#REF!</v>
      </c>
      <c r="ED35" t="e">
        <f>VLOOKUP(B35,#REF!,4,FALSE)</f>
        <v>#REF!</v>
      </c>
      <c r="EE35" t="e">
        <f>VLOOKUP(EC35,'[3]EDUBASE data 18.4.23'!$E$2:$AF$327,28,FALSE)</f>
        <v>#REF!</v>
      </c>
      <c r="EF35" t="str">
        <f>VLOOKUP(B35,'[4]CFR Report to DCSF'!$B$8:$EM$116,142,FALSE)</f>
        <v xml:space="preserve">admin@grundisburgh.suffolk.sch.uk </v>
      </c>
      <c r="EG35" t="e">
        <f>VLOOKUP(EC35,'[3]EDUBASE data 18.4.23'!$E$2:$AF$327,24,FALSE)</f>
        <v>#REF!</v>
      </c>
      <c r="ES35" t="s">
        <v>394</v>
      </c>
      <c r="ET35" t="s">
        <v>397</v>
      </c>
      <c r="EU35" s="9" t="s">
        <v>394</v>
      </c>
      <c r="EV35" t="s">
        <v>396</v>
      </c>
      <c r="EW35" t="s">
        <v>395</v>
      </c>
      <c r="EX35" t="s">
        <v>395</v>
      </c>
      <c r="EY35">
        <f>VLOOKUP(B35,'[2]22-23 Balances'!$E$5:$J$110,2,FALSE)</f>
        <v>105235.15000000026</v>
      </c>
      <c r="EZ35">
        <v>0</v>
      </c>
      <c r="FA35">
        <f>VLOOKUP(B35,'[4]CFR Report to DCSF'!$B$8:$IA$116,234,FALSE)</f>
        <v>668.56000000000017</v>
      </c>
      <c r="FB35" s="10">
        <f t="shared" si="17"/>
        <v>725088.38</v>
      </c>
      <c r="FC35" s="10">
        <f t="shared" si="18"/>
        <v>0</v>
      </c>
      <c r="FD35" s="10">
        <f t="shared" si="19"/>
        <v>12800.01</v>
      </c>
      <c r="FE35" s="10">
        <f t="shared" si="20"/>
        <v>0</v>
      </c>
      <c r="FF35" s="10">
        <f t="shared" si="21"/>
        <v>44366.25</v>
      </c>
      <c r="FG35" s="10">
        <f t="shared" si="22"/>
        <v>3150</v>
      </c>
      <c r="FH35" s="10">
        <f t="shared" si="23"/>
        <v>0</v>
      </c>
      <c r="FI35" s="10">
        <f t="shared" si="24"/>
        <v>0</v>
      </c>
      <c r="FJ35" s="10">
        <f t="shared" si="25"/>
        <v>18403.09</v>
      </c>
      <c r="FK35" s="10">
        <f t="shared" si="26"/>
        <v>17754.28</v>
      </c>
      <c r="FL35" s="10">
        <f t="shared" si="27"/>
        <v>8334</v>
      </c>
      <c r="FM35" s="10">
        <f t="shared" si="28"/>
        <v>3440.33</v>
      </c>
      <c r="FN35" s="10">
        <f t="shared" si="29"/>
        <v>10812</v>
      </c>
      <c r="FO35" s="10">
        <f t="shared" si="30"/>
        <v>6374.48</v>
      </c>
      <c r="FP35" s="10">
        <f t="shared" si="31"/>
        <v>0</v>
      </c>
      <c r="FQ35" s="10">
        <f t="shared" si="32"/>
        <v>0</v>
      </c>
      <c r="FR35" s="10">
        <f t="shared" si="33"/>
        <v>0</v>
      </c>
      <c r="FS35">
        <f t="shared" si="34"/>
        <v>0</v>
      </c>
      <c r="FT35">
        <f t="shared" si="35"/>
        <v>0</v>
      </c>
      <c r="FU35">
        <f t="shared" si="36"/>
        <v>0</v>
      </c>
      <c r="FV35">
        <f t="shared" si="37"/>
        <v>39299</v>
      </c>
      <c r="FW35" s="10">
        <f t="shared" si="38"/>
        <v>457808.61</v>
      </c>
      <c r="FX35" s="10">
        <f t="shared" si="39"/>
        <v>788.89</v>
      </c>
      <c r="FY35" s="158">
        <v>133213.29000000012</v>
      </c>
      <c r="FZ35" s="10">
        <f t="shared" si="40"/>
        <v>3720.12</v>
      </c>
      <c r="GA35" s="10">
        <f t="shared" si="41"/>
        <v>53760.97</v>
      </c>
      <c r="GB35" s="10">
        <f t="shared" si="42"/>
        <v>0</v>
      </c>
      <c r="GC35" s="90">
        <v>42844.28</v>
      </c>
      <c r="GD35" s="90">
        <v>3642.66</v>
      </c>
      <c r="GE35" s="158">
        <v>3245.99</v>
      </c>
      <c r="GF35" s="10">
        <f t="shared" si="43"/>
        <v>3541.5</v>
      </c>
      <c r="GG35" s="10">
        <f t="shared" si="44"/>
        <v>0</v>
      </c>
      <c r="GH35" s="10">
        <f t="shared" si="45"/>
        <v>16382.4</v>
      </c>
      <c r="GI35" s="90">
        <v>5594.36</v>
      </c>
      <c r="GJ35" s="10">
        <f t="shared" si="46"/>
        <v>17820.34</v>
      </c>
      <c r="GK35" s="10">
        <f t="shared" si="47"/>
        <v>2647.27</v>
      </c>
      <c r="GL35" s="10">
        <f t="shared" si="48"/>
        <v>17667.75</v>
      </c>
      <c r="GM35" s="10">
        <f t="shared" si="49"/>
        <v>0</v>
      </c>
      <c r="GN35" s="10">
        <f t="shared" si="50"/>
        <v>6643.9</v>
      </c>
      <c r="GO35" s="80">
        <f t="shared" si="51"/>
        <v>18222.269999999997</v>
      </c>
      <c r="GP35" s="10">
        <f t="shared" si="52"/>
        <v>13009.22</v>
      </c>
      <c r="GQ35" s="10">
        <f t="shared" si="53"/>
        <v>0</v>
      </c>
      <c r="GR35" s="10">
        <f t="shared" si="54"/>
        <v>15003.01</v>
      </c>
      <c r="GS35" s="10">
        <f t="shared" si="55"/>
        <v>3240</v>
      </c>
      <c r="GT35" s="10">
        <f t="shared" si="56"/>
        <v>1917.28</v>
      </c>
      <c r="GU35" s="10">
        <f t="shared" si="57"/>
        <v>43898.04</v>
      </c>
      <c r="GV35" s="10">
        <f t="shared" si="58"/>
        <v>12334.11</v>
      </c>
      <c r="GW35" s="10">
        <f t="shared" si="59"/>
        <v>10228.709999999999</v>
      </c>
      <c r="GX35" s="10">
        <f t="shared" si="60"/>
        <v>21340.51</v>
      </c>
      <c r="GY35">
        <v>0</v>
      </c>
      <c r="GZ35" s="10">
        <f t="shared" si="61"/>
        <v>0</v>
      </c>
      <c r="HA35" s="10">
        <f t="shared" si="62"/>
        <v>1009.16</v>
      </c>
      <c r="HB35" s="10">
        <f t="shared" si="63"/>
        <v>0</v>
      </c>
      <c r="HC35" s="10">
        <f t="shared" si="64"/>
        <v>0</v>
      </c>
      <c r="HD35" s="10">
        <v>19354.009999999998</v>
      </c>
      <c r="HE35" s="10">
        <f t="shared" si="65"/>
        <v>0</v>
      </c>
      <c r="HF35">
        <v>0</v>
      </c>
      <c r="HG35">
        <v>1</v>
      </c>
      <c r="HH35">
        <v>0</v>
      </c>
      <c r="HI35">
        <f t="shared" si="66"/>
        <v>2244.58</v>
      </c>
      <c r="HJ35">
        <f t="shared" si="67"/>
        <v>202.86</v>
      </c>
      <c r="HK35">
        <f t="shared" si="68"/>
        <v>1105.5</v>
      </c>
      <c r="HM35" s="10">
        <f>VLOOKUP(B35,'[2]22-23 Balances'!$E$5:$J$110,6,FALSE)</f>
        <v>85532.330000000773</v>
      </c>
      <c r="HN35" s="10">
        <f>VLOOKUP(B35,'carry forward data'!A38:G219,7,FALSE)</f>
        <v>16469.63</v>
      </c>
      <c r="HW35" s="10">
        <f t="shared" si="69"/>
        <v>-8.149072527885437E-10</v>
      </c>
      <c r="HY35" s="10">
        <f t="shared" si="70"/>
        <v>0</v>
      </c>
      <c r="IC35">
        <f t="shared" si="71"/>
        <v>105235.15000000026</v>
      </c>
      <c r="ID35" s="10">
        <f t="shared" si="72"/>
        <v>889821.82</v>
      </c>
      <c r="IE35" s="10">
        <f t="shared" si="73"/>
        <v>909524.64000000025</v>
      </c>
      <c r="IF35" s="10">
        <f t="shared" si="74"/>
        <v>85532.329999999958</v>
      </c>
    </row>
    <row r="36" spans="2:240" x14ac:dyDescent="0.25">
      <c r="B36" s="71" t="s">
        <v>276</v>
      </c>
      <c r="C36" s="72">
        <v>-69757.87</v>
      </c>
      <c r="D36" s="72">
        <v>0</v>
      </c>
      <c r="E36" s="72">
        <v>-13433.33</v>
      </c>
      <c r="F36" s="72">
        <v>0</v>
      </c>
      <c r="G36" s="72">
        <v>-67507.5</v>
      </c>
      <c r="H36" s="72">
        <v>-37378</v>
      </c>
      <c r="I36" s="72">
        <v>-1534.44</v>
      </c>
      <c r="J36" s="72">
        <v>-11589.66</v>
      </c>
      <c r="K36" s="72">
        <v>-5943.01</v>
      </c>
      <c r="L36" s="72">
        <v>0</v>
      </c>
      <c r="M36" s="72">
        <v>0</v>
      </c>
      <c r="N36" s="72">
        <v>-3711.09</v>
      </c>
      <c r="O36" s="72">
        <v>-5349.48</v>
      </c>
      <c r="P36" s="72">
        <v>0</v>
      </c>
      <c r="Q36" s="72">
        <v>0</v>
      </c>
      <c r="R36" s="72">
        <v>0</v>
      </c>
      <c r="S36" s="72">
        <v>0</v>
      </c>
      <c r="T36" s="72">
        <v>333824.24</v>
      </c>
      <c r="U36" s="72">
        <v>0</v>
      </c>
      <c r="V36" s="72">
        <v>0</v>
      </c>
      <c r="W36" s="72">
        <v>23417.73</v>
      </c>
      <c r="X36" s="72">
        <v>34883.49</v>
      </c>
      <c r="Y36" s="72">
        <v>0</v>
      </c>
      <c r="Z36" s="72">
        <v>1814.43</v>
      </c>
      <c r="AA36" s="72">
        <v>7267.47</v>
      </c>
      <c r="AB36" s="72">
        <v>141241.51999999999</v>
      </c>
      <c r="AC36" s="72">
        <v>1861.75</v>
      </c>
      <c r="AD36" s="72">
        <v>0</v>
      </c>
      <c r="AE36" s="72">
        <v>11525.91</v>
      </c>
      <c r="AF36" s="72">
        <v>4298.3599999999997</v>
      </c>
      <c r="AG36" s="72">
        <v>0</v>
      </c>
      <c r="AH36" s="72">
        <v>2230.9</v>
      </c>
      <c r="AI36" s="72">
        <v>16934.32</v>
      </c>
      <c r="AJ36" s="72">
        <v>0</v>
      </c>
      <c r="AK36" s="72">
        <v>4778.03</v>
      </c>
      <c r="AL36" s="72">
        <v>25525.19</v>
      </c>
      <c r="AM36" s="72">
        <v>563.88</v>
      </c>
      <c r="AN36" s="72">
        <v>0</v>
      </c>
      <c r="AO36" s="72">
        <v>8716.0300000000007</v>
      </c>
      <c r="AP36" s="72">
        <v>2180</v>
      </c>
      <c r="AQ36" s="72">
        <v>540</v>
      </c>
      <c r="AR36" s="72">
        <v>25081.02</v>
      </c>
      <c r="AS36" s="72">
        <v>7986.29</v>
      </c>
      <c r="AT36" s="72">
        <v>20272.5</v>
      </c>
      <c r="AU36" s="72">
        <v>12974.61</v>
      </c>
      <c r="AV36" s="72">
        <v>0</v>
      </c>
      <c r="AW36" s="72">
        <v>33483.800000000003</v>
      </c>
      <c r="AX36" s="72">
        <v>0</v>
      </c>
      <c r="AY36" s="72">
        <v>0</v>
      </c>
      <c r="AZ36" s="72">
        <v>0</v>
      </c>
      <c r="BA36" s="72">
        <v>0</v>
      </c>
      <c r="BC36" s="10">
        <f>VLOOKUP(B36,[1]Sheet1!$A$11:$G$222,5,FALSE)</f>
        <v>489122.75000000012</v>
      </c>
      <c r="BE36">
        <v>-17569.34</v>
      </c>
      <c r="BF36">
        <v>0</v>
      </c>
      <c r="BG36">
        <v>0</v>
      </c>
      <c r="BH36">
        <v>0</v>
      </c>
      <c r="BI36">
        <f t="shared" si="0"/>
        <v>0</v>
      </c>
      <c r="BJ36">
        <v>0</v>
      </c>
      <c r="BK36">
        <v>0</v>
      </c>
      <c r="BL36">
        <f t="shared" si="1"/>
        <v>0</v>
      </c>
      <c r="BM36">
        <v>1495</v>
      </c>
      <c r="BN36">
        <v>0</v>
      </c>
      <c r="BO36">
        <f t="shared" si="2"/>
        <v>1495</v>
      </c>
      <c r="BP36">
        <f t="shared" si="3"/>
        <v>-16074.34</v>
      </c>
      <c r="BR36" s="10">
        <f t="shared" si="4"/>
        <v>0</v>
      </c>
      <c r="BS36">
        <f t="shared" si="5"/>
        <v>0</v>
      </c>
      <c r="BT36">
        <f t="shared" si="6"/>
        <v>0</v>
      </c>
      <c r="BU36" s="10">
        <f t="shared" si="7"/>
        <v>-3711.09</v>
      </c>
      <c r="BV36" s="10">
        <f t="shared" si="8"/>
        <v>25525.19</v>
      </c>
      <c r="BX36" s="10">
        <f t="shared" si="9"/>
        <v>505197.08999999997</v>
      </c>
      <c r="BY36" s="10">
        <f t="shared" si="10"/>
        <v>489122.74999999994</v>
      </c>
      <c r="BZ36" s="10">
        <f t="shared" si="11"/>
        <v>489122.75000000012</v>
      </c>
      <c r="CB36" s="10">
        <f t="shared" si="12"/>
        <v>0</v>
      </c>
      <c r="CC36">
        <v>0</v>
      </c>
      <c r="CD36">
        <v>0</v>
      </c>
      <c r="CE36" s="73">
        <v>238</v>
      </c>
      <c r="CF36">
        <v>161255.94999999966</v>
      </c>
      <c r="CG36">
        <v>189988.90999999974</v>
      </c>
      <c r="CH36">
        <v>3772.9300000000003</v>
      </c>
      <c r="CI36">
        <v>19847.27</v>
      </c>
      <c r="CK36" s="10">
        <f>VLOOKUP(CE36,'[2]Budget Share 22-23'!$B$6:$BV$326,73,FALSE)</f>
        <v>533930</v>
      </c>
      <c r="CL36" s="10">
        <f>VLOOKUP(CE36,'[2]Budget Share 22-23'!$B$6:$BV$326,57,FALSE)</f>
        <v>0</v>
      </c>
      <c r="CM36" s="10">
        <v>-23216.28</v>
      </c>
      <c r="CN36" s="10">
        <v>-705</v>
      </c>
      <c r="CO36">
        <v>0</v>
      </c>
      <c r="CP36" s="10">
        <v>0</v>
      </c>
      <c r="CQ36" s="10">
        <v>-16970</v>
      </c>
      <c r="CR36" s="10">
        <v>-20408</v>
      </c>
      <c r="CS36" s="10"/>
      <c r="CT36" s="10">
        <f t="shared" si="13"/>
        <v>603687.87</v>
      </c>
      <c r="CU36" s="10">
        <f t="shared" si="14"/>
        <v>0</v>
      </c>
      <c r="CW36">
        <f t="shared" si="15"/>
        <v>0</v>
      </c>
      <c r="CY36" s="10">
        <f t="shared" si="16"/>
        <v>-37378</v>
      </c>
      <c r="DE36" s="10">
        <v>603687.87</v>
      </c>
      <c r="DF36" s="10">
        <v>0</v>
      </c>
      <c r="DG36" s="10">
        <v>13433.33</v>
      </c>
      <c r="DH36" s="10">
        <v>0</v>
      </c>
      <c r="DI36" s="10">
        <v>67507.5</v>
      </c>
      <c r="DJ36" s="10">
        <v>0</v>
      </c>
      <c r="DK36" s="10">
        <v>1534.44</v>
      </c>
      <c r="DL36" s="10">
        <v>11589.66</v>
      </c>
      <c r="DM36">
        <v>1638.31</v>
      </c>
      <c r="DN36">
        <v>9951.35</v>
      </c>
      <c r="DO36" s="10">
        <v>5943.01</v>
      </c>
      <c r="DP36" s="10">
        <v>0</v>
      </c>
      <c r="DQ36" s="10">
        <v>0</v>
      </c>
      <c r="DR36" s="10">
        <v>3711.09</v>
      </c>
      <c r="DS36" s="10">
        <v>5349.48</v>
      </c>
      <c r="DT36" s="10">
        <v>0</v>
      </c>
      <c r="DU36" s="10">
        <v>0</v>
      </c>
      <c r="DV36" s="10">
        <v>0</v>
      </c>
      <c r="DW36" s="10">
        <v>0</v>
      </c>
      <c r="DX36">
        <v>0</v>
      </c>
      <c r="DY36" s="10">
        <v>0</v>
      </c>
      <c r="DZ36">
        <v>0</v>
      </c>
      <c r="EA36" s="10">
        <v>37378</v>
      </c>
      <c r="EB36">
        <v>238</v>
      </c>
      <c r="EC36" s="68" t="e">
        <f>VLOOKUP(B36,#REF!,3,FALSE)</f>
        <v>#REF!</v>
      </c>
      <c r="ED36" t="e">
        <f>VLOOKUP(B36,#REF!,4,FALSE)</f>
        <v>#REF!</v>
      </c>
      <c r="EE36" t="e">
        <f>VLOOKUP(EC36,'[3]EDUBASE data 18.4.23'!$E$2:$AF$327,28,FALSE)</f>
        <v>#REF!</v>
      </c>
      <c r="EF36" t="str">
        <f>VLOOKUP(B36,'[4]CFR Report to DCSF'!$B$8:$EM$116,142,FALSE)</f>
        <v>beaumontcpschool@hotmail.com</v>
      </c>
      <c r="EG36" t="e">
        <f>VLOOKUP(EC36,'[3]EDUBASE data 18.4.23'!$E$2:$AF$327,24,FALSE)</f>
        <v>#REF!</v>
      </c>
      <c r="ES36" t="s">
        <v>394</v>
      </c>
      <c r="ET36" t="s">
        <v>397</v>
      </c>
      <c r="EU36" s="9" t="s">
        <v>394</v>
      </c>
      <c r="EV36" t="s">
        <v>396</v>
      </c>
      <c r="EW36" t="s">
        <v>395</v>
      </c>
      <c r="EX36" t="s">
        <v>395</v>
      </c>
      <c r="EY36">
        <f>VLOOKUP(B36,'[2]22-23 Balances'!$E$5:$J$110,2,FALSE)</f>
        <v>161255.94999999966</v>
      </c>
      <c r="EZ36">
        <v>0</v>
      </c>
      <c r="FA36">
        <f>VLOOKUP(B36,'[4]CFR Report to DCSF'!$B$8:$IA$116,234,FALSE)</f>
        <v>3772.9300000000003</v>
      </c>
      <c r="FB36" s="10">
        <f t="shared" si="17"/>
        <v>603687.87</v>
      </c>
      <c r="FC36" s="10">
        <f t="shared" si="18"/>
        <v>0</v>
      </c>
      <c r="FD36" s="10">
        <f t="shared" si="19"/>
        <v>13433.33</v>
      </c>
      <c r="FE36" s="10">
        <f t="shared" si="20"/>
        <v>0</v>
      </c>
      <c r="FF36" s="10">
        <f t="shared" si="21"/>
        <v>67507.5</v>
      </c>
      <c r="FG36" s="10">
        <f t="shared" si="22"/>
        <v>0</v>
      </c>
      <c r="FH36" s="10">
        <f t="shared" si="23"/>
        <v>1534.44</v>
      </c>
      <c r="FI36" s="10">
        <f t="shared" si="24"/>
        <v>1638.31</v>
      </c>
      <c r="FJ36" s="10">
        <f t="shared" si="25"/>
        <v>9951.35</v>
      </c>
      <c r="FK36" s="10">
        <f t="shared" si="26"/>
        <v>5943.01</v>
      </c>
      <c r="FL36" s="10">
        <f t="shared" si="27"/>
        <v>0</v>
      </c>
      <c r="FM36" s="10">
        <f t="shared" si="28"/>
        <v>0</v>
      </c>
      <c r="FN36" s="10">
        <f t="shared" si="29"/>
        <v>3711.09</v>
      </c>
      <c r="FO36" s="10">
        <f t="shared" si="30"/>
        <v>5349.48</v>
      </c>
      <c r="FP36" s="10">
        <f t="shared" si="31"/>
        <v>0</v>
      </c>
      <c r="FQ36" s="10">
        <f t="shared" si="32"/>
        <v>0</v>
      </c>
      <c r="FR36" s="10">
        <f t="shared" si="33"/>
        <v>0</v>
      </c>
      <c r="FS36">
        <f t="shared" si="34"/>
        <v>0</v>
      </c>
      <c r="FT36">
        <f t="shared" si="35"/>
        <v>0</v>
      </c>
      <c r="FU36">
        <f t="shared" si="36"/>
        <v>0</v>
      </c>
      <c r="FV36">
        <f t="shared" si="37"/>
        <v>37378</v>
      </c>
      <c r="FW36" s="10">
        <f t="shared" si="38"/>
        <v>333824.24</v>
      </c>
      <c r="FX36" s="10">
        <f t="shared" si="39"/>
        <v>0</v>
      </c>
      <c r="FY36" s="158">
        <v>133671.52000000016</v>
      </c>
      <c r="FZ36" s="10">
        <f t="shared" si="40"/>
        <v>23417.73</v>
      </c>
      <c r="GA36" s="10">
        <f t="shared" si="41"/>
        <v>34883.49</v>
      </c>
      <c r="GB36" s="10">
        <f t="shared" si="42"/>
        <v>0</v>
      </c>
      <c r="GC36" s="90">
        <v>4781.1200000000008</v>
      </c>
      <c r="GD36" s="90">
        <v>4300.78</v>
      </c>
      <c r="GE36" s="158">
        <v>7570</v>
      </c>
      <c r="GF36" s="10">
        <f t="shared" si="43"/>
        <v>1861.75</v>
      </c>
      <c r="GG36" s="10">
        <f t="shared" si="44"/>
        <v>0</v>
      </c>
      <c r="GH36" s="10">
        <f t="shared" si="45"/>
        <v>11525.91</v>
      </c>
      <c r="GI36" s="90">
        <v>4298.3599999999997</v>
      </c>
      <c r="GJ36" s="10">
        <f t="shared" si="46"/>
        <v>0</v>
      </c>
      <c r="GK36" s="10">
        <f t="shared" si="47"/>
        <v>2230.9</v>
      </c>
      <c r="GL36" s="10">
        <f t="shared" si="48"/>
        <v>16934.32</v>
      </c>
      <c r="GM36" s="10">
        <f t="shared" si="49"/>
        <v>0</v>
      </c>
      <c r="GN36" s="10">
        <f t="shared" si="50"/>
        <v>4778.03</v>
      </c>
      <c r="GO36" s="80">
        <f t="shared" si="51"/>
        <v>25525.19</v>
      </c>
      <c r="GP36" s="10">
        <f t="shared" si="52"/>
        <v>563.88</v>
      </c>
      <c r="GQ36" s="10">
        <f t="shared" si="53"/>
        <v>0</v>
      </c>
      <c r="GR36" s="10">
        <f t="shared" si="54"/>
        <v>8716.0300000000007</v>
      </c>
      <c r="GS36" s="10">
        <f t="shared" si="55"/>
        <v>2180</v>
      </c>
      <c r="GT36" s="10">
        <f t="shared" si="56"/>
        <v>540</v>
      </c>
      <c r="GU36" s="10">
        <f t="shared" si="57"/>
        <v>25081.02</v>
      </c>
      <c r="GV36" s="10">
        <f t="shared" si="58"/>
        <v>7986.29</v>
      </c>
      <c r="GW36" s="10">
        <f t="shared" si="59"/>
        <v>20272.5</v>
      </c>
      <c r="GX36" s="10">
        <f t="shared" si="60"/>
        <v>12974.61</v>
      </c>
      <c r="GY36">
        <v>0</v>
      </c>
      <c r="GZ36" s="10">
        <f t="shared" si="61"/>
        <v>0</v>
      </c>
      <c r="HA36" s="10">
        <f t="shared" si="62"/>
        <v>33483.800000000003</v>
      </c>
      <c r="HB36" s="10">
        <f t="shared" si="63"/>
        <v>0</v>
      </c>
      <c r="HC36" s="10">
        <f t="shared" si="64"/>
        <v>0</v>
      </c>
      <c r="HD36" s="10">
        <v>17569.34</v>
      </c>
      <c r="HE36" s="10">
        <f t="shared" si="65"/>
        <v>0</v>
      </c>
      <c r="HF36">
        <v>0</v>
      </c>
      <c r="HG36">
        <v>1</v>
      </c>
      <c r="HH36">
        <v>0</v>
      </c>
      <c r="HI36">
        <f t="shared" si="66"/>
        <v>0</v>
      </c>
      <c r="HJ36">
        <f t="shared" si="67"/>
        <v>0</v>
      </c>
      <c r="HK36">
        <f t="shared" si="68"/>
        <v>1495</v>
      </c>
      <c r="HM36" s="10">
        <f>VLOOKUP(B36,'[2]22-23 Balances'!$E$5:$J$110,6,FALSE)</f>
        <v>189988.85999999952</v>
      </c>
      <c r="HN36" s="10">
        <f>VLOOKUP(B36,'carry forward data'!A39:G220,7,FALSE)</f>
        <v>19847.27</v>
      </c>
      <c r="HW36" s="10">
        <f t="shared" si="69"/>
        <v>0</v>
      </c>
      <c r="HY36" s="10">
        <f t="shared" si="70"/>
        <v>0</v>
      </c>
      <c r="IC36">
        <f t="shared" si="71"/>
        <v>161255.94999999966</v>
      </c>
      <c r="ID36" s="10">
        <f t="shared" si="72"/>
        <v>750134.37999999989</v>
      </c>
      <c r="IE36" s="10">
        <f t="shared" si="73"/>
        <v>721401.4700000002</v>
      </c>
      <c r="IF36" s="10">
        <f t="shared" si="74"/>
        <v>189988.8599999994</v>
      </c>
    </row>
    <row r="37" spans="2:240" x14ac:dyDescent="0.25">
      <c r="B37" s="71" t="s">
        <v>277</v>
      </c>
      <c r="C37" s="72">
        <v>-315281.43</v>
      </c>
      <c r="D37" s="72">
        <v>0</v>
      </c>
      <c r="E37" s="72">
        <v>-43533.33</v>
      </c>
      <c r="F37" s="72">
        <v>0</v>
      </c>
      <c r="G37" s="72">
        <v>-141427.5</v>
      </c>
      <c r="H37" s="72">
        <v>-101879</v>
      </c>
      <c r="I37" s="72">
        <v>-25167</v>
      </c>
      <c r="J37" s="72">
        <v>-110426.34</v>
      </c>
      <c r="K37" s="72">
        <v>-76305.66</v>
      </c>
      <c r="L37" s="72">
        <v>0</v>
      </c>
      <c r="M37" s="72">
        <v>-1928</v>
      </c>
      <c r="N37" s="72">
        <v>-26348.92</v>
      </c>
      <c r="O37" s="72">
        <v>-6293.28</v>
      </c>
      <c r="P37" s="72">
        <v>0</v>
      </c>
      <c r="Q37" s="72">
        <v>0</v>
      </c>
      <c r="R37" s="72">
        <v>0</v>
      </c>
      <c r="S37" s="72">
        <v>0</v>
      </c>
      <c r="T37" s="72">
        <v>1494829.05</v>
      </c>
      <c r="U37" s="72">
        <v>8359.17</v>
      </c>
      <c r="V37" s="72">
        <v>0</v>
      </c>
      <c r="W37" s="72">
        <v>77108.92</v>
      </c>
      <c r="X37" s="72">
        <v>128492.89</v>
      </c>
      <c r="Y37" s="72">
        <v>87654.96</v>
      </c>
      <c r="Z37" s="72">
        <v>57932.56</v>
      </c>
      <c r="AA37" s="72">
        <v>80868.89</v>
      </c>
      <c r="AB37" s="72">
        <v>565175.81000000006</v>
      </c>
      <c r="AC37" s="72">
        <v>2725.5</v>
      </c>
      <c r="AD37" s="72">
        <v>13262.36</v>
      </c>
      <c r="AE37" s="72">
        <v>15398.36</v>
      </c>
      <c r="AF37" s="72">
        <v>16263.94</v>
      </c>
      <c r="AG37" s="72">
        <v>6188.11</v>
      </c>
      <c r="AH37" s="72">
        <v>2126.35</v>
      </c>
      <c r="AI37" s="72">
        <v>31343.34</v>
      </c>
      <c r="AJ37" s="72">
        <v>0</v>
      </c>
      <c r="AK37" s="72">
        <v>8288.4500000000007</v>
      </c>
      <c r="AL37" s="72">
        <v>57618.89</v>
      </c>
      <c r="AM37" s="72">
        <v>33928.730000000003</v>
      </c>
      <c r="AN37" s="72">
        <v>0</v>
      </c>
      <c r="AO37" s="72">
        <v>15619.49</v>
      </c>
      <c r="AP37" s="72">
        <v>9480</v>
      </c>
      <c r="AQ37" s="72">
        <v>5218.55</v>
      </c>
      <c r="AR37" s="72">
        <v>63710.06</v>
      </c>
      <c r="AS37" s="72">
        <v>9926</v>
      </c>
      <c r="AT37" s="72">
        <v>23138.7</v>
      </c>
      <c r="AU37" s="72">
        <v>26326.04</v>
      </c>
      <c r="AV37" s="72">
        <v>0</v>
      </c>
      <c r="AW37" s="72">
        <v>19944.75</v>
      </c>
      <c r="AX37" s="72">
        <v>0</v>
      </c>
      <c r="AY37" s="72">
        <v>0</v>
      </c>
      <c r="AZ37" s="72">
        <v>-6128.39</v>
      </c>
      <c r="BA37" s="72">
        <v>6893.51</v>
      </c>
      <c r="BC37" s="10">
        <f>VLOOKUP(B37,[1]Sheet1!$A$11:$G$222,5,FALSE)</f>
        <v>1990290.5899999989</v>
      </c>
      <c r="BE37">
        <v>-30021.94</v>
      </c>
      <c r="BF37">
        <v>0</v>
      </c>
      <c r="BG37">
        <v>668</v>
      </c>
      <c r="BH37">
        <v>0</v>
      </c>
      <c r="BI37">
        <f t="shared" si="0"/>
        <v>668</v>
      </c>
      <c r="BJ37">
        <v>0</v>
      </c>
      <c r="BK37">
        <v>0</v>
      </c>
      <c r="BL37">
        <f t="shared" si="1"/>
        <v>0</v>
      </c>
      <c r="BM37">
        <v>6540</v>
      </c>
      <c r="BN37">
        <v>0</v>
      </c>
      <c r="BO37">
        <f t="shared" si="2"/>
        <v>6540</v>
      </c>
      <c r="BP37">
        <f t="shared" si="3"/>
        <v>-22813.94</v>
      </c>
      <c r="BR37" s="10">
        <f t="shared" si="4"/>
        <v>765.11999999999989</v>
      </c>
      <c r="BS37">
        <f t="shared" si="5"/>
        <v>0</v>
      </c>
      <c r="BT37">
        <f t="shared" si="6"/>
        <v>765.11999999999989</v>
      </c>
      <c r="BU37" s="10">
        <f t="shared" si="7"/>
        <v>-26348.92</v>
      </c>
      <c r="BV37" s="10">
        <f t="shared" si="8"/>
        <v>58384.01</v>
      </c>
      <c r="BX37" s="10">
        <f t="shared" si="9"/>
        <v>2013104.5300000005</v>
      </c>
      <c r="BY37" s="10">
        <f t="shared" si="10"/>
        <v>1990290.5900000005</v>
      </c>
      <c r="BZ37" s="10">
        <f t="shared" si="11"/>
        <v>1990290.5899999989</v>
      </c>
      <c r="CB37" s="10">
        <f t="shared" si="12"/>
        <v>0</v>
      </c>
      <c r="CC37">
        <v>0</v>
      </c>
      <c r="CD37">
        <v>0</v>
      </c>
      <c r="CE37" s="73">
        <v>239</v>
      </c>
      <c r="CF37">
        <v>60262.139999998966</v>
      </c>
      <c r="CG37">
        <v>73119.470000001369</v>
      </c>
      <c r="CH37">
        <v>32.319999999999709</v>
      </c>
      <c r="CI37">
        <v>22846.26</v>
      </c>
      <c r="CK37" s="10">
        <f>VLOOKUP(CE37,'[2]Budget Share 22-23'!$B$6:$BV$326,73,FALSE)</f>
        <v>2025962</v>
      </c>
      <c r="CL37" s="10">
        <f>VLOOKUP(CE37,'[2]Budget Share 22-23'!$B$6:$BV$326,57,FALSE)</f>
        <v>0</v>
      </c>
      <c r="CM37" s="10">
        <v>-209974.19999999998</v>
      </c>
      <c r="CN37" s="10">
        <v>0</v>
      </c>
      <c r="CO37">
        <v>0</v>
      </c>
      <c r="CP37" s="10">
        <v>-14400</v>
      </c>
      <c r="CQ37" s="10">
        <v>-20102</v>
      </c>
      <c r="CR37" s="10">
        <v>-75777</v>
      </c>
      <c r="CS37" s="10"/>
      <c r="CT37" s="10">
        <f t="shared" si="13"/>
        <v>2341243.4300000002</v>
      </c>
      <c r="CU37" s="10">
        <f t="shared" si="14"/>
        <v>-6000</v>
      </c>
      <c r="CW37">
        <f t="shared" si="15"/>
        <v>0</v>
      </c>
      <c r="CY37" s="10">
        <f t="shared" si="16"/>
        <v>-95879</v>
      </c>
      <c r="DE37" s="10">
        <v>2341243.4300000002</v>
      </c>
      <c r="DF37" s="10">
        <v>0</v>
      </c>
      <c r="DG37" s="10">
        <v>43533.33</v>
      </c>
      <c r="DH37" s="10">
        <v>0</v>
      </c>
      <c r="DI37" s="10">
        <v>141427.5</v>
      </c>
      <c r="DJ37" s="10">
        <v>6000</v>
      </c>
      <c r="DK37" s="10">
        <v>25167</v>
      </c>
      <c r="DL37" s="10">
        <v>110426.34</v>
      </c>
      <c r="DM37">
        <v>10172</v>
      </c>
      <c r="DN37">
        <v>100254.34</v>
      </c>
      <c r="DO37" s="10">
        <v>76305.66</v>
      </c>
      <c r="DP37" s="10">
        <v>0</v>
      </c>
      <c r="DQ37" s="10">
        <v>1928</v>
      </c>
      <c r="DR37" s="10">
        <v>26348.92</v>
      </c>
      <c r="DS37" s="10">
        <v>6293.28</v>
      </c>
      <c r="DT37" s="10">
        <v>0</v>
      </c>
      <c r="DU37" s="10">
        <v>0</v>
      </c>
      <c r="DV37" s="10">
        <v>0</v>
      </c>
      <c r="DW37" s="10">
        <v>0</v>
      </c>
      <c r="DX37">
        <v>0</v>
      </c>
      <c r="DY37" s="10">
        <v>0</v>
      </c>
      <c r="DZ37">
        <v>0</v>
      </c>
      <c r="EA37" s="10">
        <v>95879</v>
      </c>
      <c r="EB37">
        <v>239</v>
      </c>
      <c r="EC37" s="68" t="e">
        <f>VLOOKUP(B37,#REF!,3,FALSE)</f>
        <v>#REF!</v>
      </c>
      <c r="ED37" t="e">
        <f>VLOOKUP(B37,#REF!,4,FALSE)</f>
        <v>#REF!</v>
      </c>
      <c r="EE37" t="e">
        <f>VLOOKUP(EC37,'[3]EDUBASE data 18.4.23'!$E$2:$AF$327,28,FALSE)</f>
        <v>#REF!</v>
      </c>
      <c r="EF37" t="str">
        <f>VLOOKUP(B37,'[4]CFR Report to DCSF'!$B$8:$EM$116,142,FALSE)</f>
        <v>bursar@hadleigh-pri.suffolk.sch.uk</v>
      </c>
      <c r="EG37" t="e">
        <f>VLOOKUP(EC37,'[3]EDUBASE data 18.4.23'!$E$2:$AF$327,24,FALSE)</f>
        <v>#REF!</v>
      </c>
      <c r="ES37" t="s">
        <v>394</v>
      </c>
      <c r="ET37" t="s">
        <v>397</v>
      </c>
      <c r="EU37" s="9" t="s">
        <v>394</v>
      </c>
      <c r="EV37" t="s">
        <v>396</v>
      </c>
      <c r="EW37" t="s">
        <v>395</v>
      </c>
      <c r="EX37" t="s">
        <v>395</v>
      </c>
      <c r="EY37">
        <f>VLOOKUP(B37,'[2]22-23 Balances'!$E$5:$J$110,2,FALSE)</f>
        <v>60262.139999998966</v>
      </c>
      <c r="EZ37">
        <v>0</v>
      </c>
      <c r="FA37">
        <f>VLOOKUP(B37,'[4]CFR Report to DCSF'!$B$8:$IA$116,234,FALSE)</f>
        <v>32.319999999999709</v>
      </c>
      <c r="FB37" s="10">
        <f t="shared" si="17"/>
        <v>2341243.4300000002</v>
      </c>
      <c r="FC37" s="10">
        <f t="shared" si="18"/>
        <v>0</v>
      </c>
      <c r="FD37" s="10">
        <f t="shared" si="19"/>
        <v>43533.33</v>
      </c>
      <c r="FE37" s="10">
        <f t="shared" si="20"/>
        <v>0</v>
      </c>
      <c r="FF37" s="10">
        <f t="shared" si="21"/>
        <v>141427.5</v>
      </c>
      <c r="FG37" s="10">
        <f t="shared" si="22"/>
        <v>6000</v>
      </c>
      <c r="FH37" s="10">
        <f t="shared" si="23"/>
        <v>25167</v>
      </c>
      <c r="FI37" s="10">
        <f t="shared" si="24"/>
        <v>10172</v>
      </c>
      <c r="FJ37" s="10">
        <f t="shared" si="25"/>
        <v>100254.34</v>
      </c>
      <c r="FK37" s="10">
        <f t="shared" si="26"/>
        <v>76305.66</v>
      </c>
      <c r="FL37" s="10">
        <f t="shared" si="27"/>
        <v>0</v>
      </c>
      <c r="FM37" s="10">
        <f t="shared" si="28"/>
        <v>1928</v>
      </c>
      <c r="FN37" s="10">
        <f t="shared" si="29"/>
        <v>26348.92</v>
      </c>
      <c r="FO37" s="10">
        <f t="shared" si="30"/>
        <v>6293.28</v>
      </c>
      <c r="FP37" s="10">
        <f t="shared" si="31"/>
        <v>0</v>
      </c>
      <c r="FQ37" s="10">
        <f t="shared" si="32"/>
        <v>0</v>
      </c>
      <c r="FR37" s="10">
        <f t="shared" si="33"/>
        <v>0</v>
      </c>
      <c r="FS37">
        <f t="shared" si="34"/>
        <v>0</v>
      </c>
      <c r="FT37">
        <f t="shared" si="35"/>
        <v>0</v>
      </c>
      <c r="FU37">
        <f t="shared" si="36"/>
        <v>0</v>
      </c>
      <c r="FV37">
        <f t="shared" si="37"/>
        <v>95879</v>
      </c>
      <c r="FW37" s="10">
        <f t="shared" si="38"/>
        <v>1494829.05</v>
      </c>
      <c r="FX37" s="10">
        <f t="shared" si="39"/>
        <v>8359.17</v>
      </c>
      <c r="FY37" s="158">
        <v>572771.28</v>
      </c>
      <c r="FZ37" s="10">
        <f t="shared" si="40"/>
        <v>77108.92</v>
      </c>
      <c r="GA37" s="10">
        <f t="shared" si="41"/>
        <v>128492.89</v>
      </c>
      <c r="GB37" s="10">
        <f t="shared" si="42"/>
        <v>87654.96</v>
      </c>
      <c r="GC37" s="90">
        <v>124418.38000000006</v>
      </c>
      <c r="GD37" s="90">
        <v>14383.069999999934</v>
      </c>
      <c r="GE37" s="158">
        <v>3385.75</v>
      </c>
      <c r="GF37" s="10">
        <f t="shared" si="43"/>
        <v>2725.5</v>
      </c>
      <c r="GG37" s="10">
        <f t="shared" si="44"/>
        <v>13262.36</v>
      </c>
      <c r="GH37" s="10">
        <f t="shared" si="45"/>
        <v>15398.36</v>
      </c>
      <c r="GI37" s="90">
        <v>5282.7199999999957</v>
      </c>
      <c r="GJ37" s="10">
        <f t="shared" si="46"/>
        <v>6188.11</v>
      </c>
      <c r="GK37" s="10">
        <f t="shared" si="47"/>
        <v>2126.35</v>
      </c>
      <c r="GL37" s="10">
        <f t="shared" si="48"/>
        <v>31343.34</v>
      </c>
      <c r="GM37" s="10">
        <f t="shared" si="49"/>
        <v>0</v>
      </c>
      <c r="GN37" s="10">
        <f t="shared" si="50"/>
        <v>8288.4500000000007</v>
      </c>
      <c r="GO37" s="80">
        <f t="shared" si="51"/>
        <v>58384.01</v>
      </c>
      <c r="GP37" s="10">
        <f t="shared" si="52"/>
        <v>33928.730000000003</v>
      </c>
      <c r="GQ37" s="10">
        <f t="shared" si="53"/>
        <v>0</v>
      </c>
      <c r="GR37" s="10">
        <f t="shared" si="54"/>
        <v>15619.49</v>
      </c>
      <c r="GS37" s="10">
        <f t="shared" si="55"/>
        <v>9480</v>
      </c>
      <c r="GT37" s="10">
        <f t="shared" si="56"/>
        <v>5218.55</v>
      </c>
      <c r="GU37" s="10">
        <f t="shared" si="57"/>
        <v>63710.06</v>
      </c>
      <c r="GV37" s="10">
        <f t="shared" si="58"/>
        <v>9926</v>
      </c>
      <c r="GW37" s="10">
        <f t="shared" si="59"/>
        <v>23138.7</v>
      </c>
      <c r="GX37" s="10">
        <f t="shared" si="60"/>
        <v>26326.04</v>
      </c>
      <c r="GY37">
        <v>0</v>
      </c>
      <c r="GZ37" s="10">
        <f t="shared" si="61"/>
        <v>0</v>
      </c>
      <c r="HA37" s="10">
        <f t="shared" si="62"/>
        <v>19944.75</v>
      </c>
      <c r="HB37" s="10">
        <f t="shared" si="63"/>
        <v>0</v>
      </c>
      <c r="HC37" s="10">
        <f t="shared" si="64"/>
        <v>0</v>
      </c>
      <c r="HD37" s="10">
        <v>30021.94</v>
      </c>
      <c r="HE37" s="10">
        <f t="shared" si="65"/>
        <v>0</v>
      </c>
      <c r="HF37">
        <v>0</v>
      </c>
      <c r="HG37">
        <v>1</v>
      </c>
      <c r="HH37">
        <v>0</v>
      </c>
      <c r="HI37">
        <f t="shared" si="66"/>
        <v>668</v>
      </c>
      <c r="HJ37">
        <f t="shared" si="67"/>
        <v>0</v>
      </c>
      <c r="HK37">
        <f t="shared" si="68"/>
        <v>6540</v>
      </c>
      <c r="HM37" s="10">
        <f>VLOOKUP(B37,'[2]22-23 Balances'!$E$5:$J$110,6,FALSE)</f>
        <v>73119.610000000102</v>
      </c>
      <c r="HN37" s="10">
        <f>VLOOKUP(B37,'carry forward data'!A40:G221,7,FALSE)</f>
        <v>22846.26</v>
      </c>
      <c r="HW37" s="10">
        <f t="shared" si="69"/>
        <v>-1.1641532182693481E-9</v>
      </c>
      <c r="HY37" s="10">
        <f t="shared" si="70"/>
        <v>0</v>
      </c>
      <c r="IC37">
        <f t="shared" si="71"/>
        <v>60262.139999998966</v>
      </c>
      <c r="ID37" s="10">
        <f t="shared" si="72"/>
        <v>2874552.46</v>
      </c>
      <c r="IE37" s="10">
        <f t="shared" si="73"/>
        <v>2861694.9899999998</v>
      </c>
      <c r="IF37" s="10">
        <f t="shared" si="74"/>
        <v>73119.609999998938</v>
      </c>
    </row>
    <row r="38" spans="2:240" x14ac:dyDescent="0.25">
      <c r="B38" s="71" t="s">
        <v>278</v>
      </c>
      <c r="C38" s="72">
        <v>-30546.63</v>
      </c>
      <c r="D38" s="72">
        <v>0</v>
      </c>
      <c r="E38" s="72">
        <v>-30400.01</v>
      </c>
      <c r="F38" s="72">
        <v>0</v>
      </c>
      <c r="G38" s="72">
        <v>-42962.5</v>
      </c>
      <c r="H38" s="72">
        <v>-50966</v>
      </c>
      <c r="I38" s="72">
        <v>-1500</v>
      </c>
      <c r="J38" s="72">
        <v>-19248.46</v>
      </c>
      <c r="K38" s="72">
        <v>-17544.14</v>
      </c>
      <c r="L38" s="72">
        <v>0</v>
      </c>
      <c r="M38" s="72">
        <v>0</v>
      </c>
      <c r="N38" s="72">
        <v>-27607.4</v>
      </c>
      <c r="O38" s="72">
        <v>-578.20000000000005</v>
      </c>
      <c r="P38" s="72">
        <v>0</v>
      </c>
      <c r="Q38" s="72">
        <v>0</v>
      </c>
      <c r="R38" s="72">
        <v>0</v>
      </c>
      <c r="S38" s="72">
        <v>0</v>
      </c>
      <c r="T38" s="72">
        <v>496369.06</v>
      </c>
      <c r="U38" s="72">
        <v>0</v>
      </c>
      <c r="V38" s="72">
        <v>0</v>
      </c>
      <c r="W38" s="72">
        <v>21540.66</v>
      </c>
      <c r="X38" s="72">
        <v>54992.53</v>
      </c>
      <c r="Y38" s="72">
        <v>0</v>
      </c>
      <c r="Z38" s="72">
        <v>26898.25</v>
      </c>
      <c r="AA38" s="72">
        <v>4322.04</v>
      </c>
      <c r="AB38" s="72">
        <v>160164.54</v>
      </c>
      <c r="AC38" s="72">
        <v>3043</v>
      </c>
      <c r="AD38" s="72">
        <v>0</v>
      </c>
      <c r="AE38" s="72">
        <v>3409.52</v>
      </c>
      <c r="AF38" s="72">
        <v>5290.04</v>
      </c>
      <c r="AG38" s="72">
        <v>0</v>
      </c>
      <c r="AH38" s="72">
        <v>4399.53</v>
      </c>
      <c r="AI38" s="72">
        <v>20849.18</v>
      </c>
      <c r="AJ38" s="72">
        <v>0</v>
      </c>
      <c r="AK38" s="72">
        <v>4254.5</v>
      </c>
      <c r="AL38" s="72">
        <v>35863.65</v>
      </c>
      <c r="AM38" s="72">
        <v>13086.78</v>
      </c>
      <c r="AN38" s="72">
        <v>0</v>
      </c>
      <c r="AO38" s="72">
        <v>14213.02</v>
      </c>
      <c r="AP38" s="72">
        <v>3600</v>
      </c>
      <c r="AQ38" s="72">
        <v>11347.75</v>
      </c>
      <c r="AR38" s="72">
        <v>44872</v>
      </c>
      <c r="AS38" s="72">
        <v>0</v>
      </c>
      <c r="AT38" s="72">
        <v>13302.86</v>
      </c>
      <c r="AU38" s="72">
        <v>15779.95</v>
      </c>
      <c r="AV38" s="72">
        <v>0</v>
      </c>
      <c r="AW38" s="72">
        <v>3854.89</v>
      </c>
      <c r="AX38" s="72">
        <v>0</v>
      </c>
      <c r="AY38" s="72">
        <v>0</v>
      </c>
      <c r="AZ38" s="72">
        <v>-880.6</v>
      </c>
      <c r="BA38" s="72">
        <v>1719.43</v>
      </c>
      <c r="BC38" s="10">
        <f>VLOOKUP(B38,[1]Sheet1!$A$11:$G$222,5,FALSE)</f>
        <v>721334.74999999988</v>
      </c>
      <c r="BE38">
        <v>-19604.489999999998</v>
      </c>
      <c r="BF38">
        <v>0</v>
      </c>
      <c r="BG38">
        <v>0</v>
      </c>
      <c r="BH38">
        <v>0</v>
      </c>
      <c r="BI38">
        <f t="shared" si="0"/>
        <v>0</v>
      </c>
      <c r="BJ38">
        <v>0</v>
      </c>
      <c r="BK38">
        <v>0</v>
      </c>
      <c r="BL38">
        <f t="shared" si="1"/>
        <v>0</v>
      </c>
      <c r="BM38">
        <v>0</v>
      </c>
      <c r="BN38">
        <v>0</v>
      </c>
      <c r="BO38">
        <f t="shared" si="2"/>
        <v>0</v>
      </c>
      <c r="BP38">
        <f t="shared" si="3"/>
        <v>-19604.489999999998</v>
      </c>
      <c r="BR38" s="10">
        <f t="shared" si="4"/>
        <v>838.83</v>
      </c>
      <c r="BS38">
        <f t="shared" si="5"/>
        <v>0</v>
      </c>
      <c r="BT38">
        <f t="shared" si="6"/>
        <v>838.83</v>
      </c>
      <c r="BU38" s="10">
        <f t="shared" si="7"/>
        <v>-27607.4</v>
      </c>
      <c r="BV38" s="10">
        <f t="shared" si="8"/>
        <v>36702.480000000003</v>
      </c>
      <c r="BX38" s="10">
        <f t="shared" si="9"/>
        <v>740939.24000000011</v>
      </c>
      <c r="BY38" s="10">
        <f t="shared" si="10"/>
        <v>721334.75000000012</v>
      </c>
      <c r="BZ38" s="10">
        <f t="shared" si="11"/>
        <v>721334.74999999988</v>
      </c>
      <c r="CB38" s="10">
        <f t="shared" si="12"/>
        <v>0</v>
      </c>
      <c r="CC38">
        <v>0</v>
      </c>
      <c r="CD38">
        <v>0</v>
      </c>
      <c r="CE38" s="73">
        <v>245</v>
      </c>
      <c r="CF38">
        <v>118510.97000000032</v>
      </c>
      <c r="CG38">
        <v>157437.76000000013</v>
      </c>
      <c r="CH38">
        <v>-120.48999999999978</v>
      </c>
      <c r="CI38">
        <v>19484</v>
      </c>
      <c r="CK38" s="10">
        <f>VLOOKUP(CE38,'[2]Budget Share 22-23'!$B$6:$BV$326,73,FALSE)</f>
        <v>779866</v>
      </c>
      <c r="CL38" s="10">
        <f>VLOOKUP(CE38,'[2]Budget Share 22-23'!$B$6:$BV$326,57,FALSE)</f>
        <v>0</v>
      </c>
      <c r="CM38" s="10">
        <v>0</v>
      </c>
      <c r="CN38" s="10">
        <v>0</v>
      </c>
      <c r="CO38">
        <v>0</v>
      </c>
      <c r="CP38" s="10">
        <v>-3600</v>
      </c>
      <c r="CQ38" s="10">
        <v>-17571</v>
      </c>
      <c r="CR38" s="10">
        <v>-29795</v>
      </c>
      <c r="CS38" s="10"/>
      <c r="CT38" s="10">
        <f t="shared" si="13"/>
        <v>810412.63</v>
      </c>
      <c r="CU38" s="10">
        <f t="shared" si="14"/>
        <v>-3600</v>
      </c>
      <c r="CW38">
        <f t="shared" si="15"/>
        <v>0</v>
      </c>
      <c r="CY38" s="10">
        <f t="shared" si="16"/>
        <v>-47366</v>
      </c>
      <c r="DE38" s="10">
        <v>810412.63</v>
      </c>
      <c r="DF38" s="10">
        <v>0</v>
      </c>
      <c r="DG38" s="10">
        <v>30400.01</v>
      </c>
      <c r="DH38" s="10">
        <v>0</v>
      </c>
      <c r="DI38" s="10">
        <v>42962.5</v>
      </c>
      <c r="DJ38" s="10">
        <v>3600</v>
      </c>
      <c r="DK38" s="10">
        <v>1500</v>
      </c>
      <c r="DL38" s="10">
        <v>19248.46</v>
      </c>
      <c r="DM38">
        <v>5</v>
      </c>
      <c r="DN38">
        <v>19243.46</v>
      </c>
      <c r="DO38" s="10">
        <v>17544.14</v>
      </c>
      <c r="DP38" s="10">
        <v>0</v>
      </c>
      <c r="DQ38" s="10">
        <v>0</v>
      </c>
      <c r="DR38" s="10">
        <v>27607.4</v>
      </c>
      <c r="DS38" s="10">
        <v>578.20000000000005</v>
      </c>
      <c r="DT38" s="10">
        <v>0</v>
      </c>
      <c r="DU38" s="10">
        <v>0</v>
      </c>
      <c r="DV38" s="10">
        <v>0</v>
      </c>
      <c r="DW38" s="10">
        <v>0</v>
      </c>
      <c r="DX38">
        <v>0</v>
      </c>
      <c r="DY38" s="10">
        <v>0</v>
      </c>
      <c r="DZ38">
        <v>0</v>
      </c>
      <c r="EA38" s="10">
        <v>47366</v>
      </c>
      <c r="EB38">
        <v>245</v>
      </c>
      <c r="EC38" s="68" t="e">
        <f>VLOOKUP(B38,#REF!,3,FALSE)</f>
        <v>#REF!</v>
      </c>
      <c r="ED38" t="e">
        <f>VLOOKUP(B38,#REF!,4,FALSE)</f>
        <v>#REF!</v>
      </c>
      <c r="EE38" t="e">
        <f>VLOOKUP(EC38,'[3]EDUBASE data 18.4.23'!$E$2:$AF$327,28,FALSE)</f>
        <v>#REF!</v>
      </c>
      <c r="EF38" t="str">
        <f>VLOOKUP(B38,'[4]CFR Report to DCSF'!$B$8:$EM$116,142,FALSE)</f>
        <v>christine.robinson@holbrook-pri.suffolk.sch.uk</v>
      </c>
      <c r="EG38" t="e">
        <f>VLOOKUP(EC38,'[3]EDUBASE data 18.4.23'!$E$2:$AF$327,24,FALSE)</f>
        <v>#REF!</v>
      </c>
      <c r="ES38" t="s">
        <v>394</v>
      </c>
      <c r="ET38" t="s">
        <v>397</v>
      </c>
      <c r="EU38" s="9" t="s">
        <v>394</v>
      </c>
      <c r="EV38" t="s">
        <v>396</v>
      </c>
      <c r="EW38" t="s">
        <v>395</v>
      </c>
      <c r="EX38" t="s">
        <v>395</v>
      </c>
      <c r="EY38">
        <f>VLOOKUP(B38,'[2]22-23 Balances'!$E$5:$J$110,2,FALSE)</f>
        <v>118510.97000000032</v>
      </c>
      <c r="EZ38">
        <v>0</v>
      </c>
      <c r="FA38" s="4">
        <f>VLOOKUP(B38,'[4]CFR Report to DCSF'!$B$8:$IA$116,234,FALSE)</f>
        <v>-120.48999999999978</v>
      </c>
      <c r="FB38" s="10">
        <f t="shared" si="17"/>
        <v>810412.63</v>
      </c>
      <c r="FC38" s="10">
        <f t="shared" si="18"/>
        <v>0</v>
      </c>
      <c r="FD38" s="10">
        <f t="shared" si="19"/>
        <v>30400.01</v>
      </c>
      <c r="FE38" s="10">
        <f t="shared" si="20"/>
        <v>0</v>
      </c>
      <c r="FF38" s="10">
        <f t="shared" si="21"/>
        <v>42962.5</v>
      </c>
      <c r="FG38" s="10">
        <f t="shared" si="22"/>
        <v>3600</v>
      </c>
      <c r="FH38" s="10">
        <f t="shared" si="23"/>
        <v>1500</v>
      </c>
      <c r="FI38" s="10">
        <f t="shared" si="24"/>
        <v>5</v>
      </c>
      <c r="FJ38" s="10">
        <f t="shared" si="25"/>
        <v>19243.46</v>
      </c>
      <c r="FK38" s="10">
        <f t="shared" si="26"/>
        <v>17544.14</v>
      </c>
      <c r="FL38" s="10">
        <f t="shared" si="27"/>
        <v>0</v>
      </c>
      <c r="FM38" s="10">
        <f t="shared" si="28"/>
        <v>0</v>
      </c>
      <c r="FN38" s="10">
        <f t="shared" si="29"/>
        <v>27607.4</v>
      </c>
      <c r="FO38" s="10">
        <f t="shared" si="30"/>
        <v>578.20000000000005</v>
      </c>
      <c r="FP38" s="10">
        <f t="shared" si="31"/>
        <v>0</v>
      </c>
      <c r="FQ38" s="10">
        <f t="shared" si="32"/>
        <v>0</v>
      </c>
      <c r="FR38" s="10">
        <f t="shared" si="33"/>
        <v>0</v>
      </c>
      <c r="FS38">
        <f t="shared" si="34"/>
        <v>0</v>
      </c>
      <c r="FT38">
        <f t="shared" si="35"/>
        <v>0</v>
      </c>
      <c r="FU38">
        <f t="shared" si="36"/>
        <v>0</v>
      </c>
      <c r="FV38">
        <f t="shared" si="37"/>
        <v>47366</v>
      </c>
      <c r="FW38" s="10">
        <f t="shared" si="38"/>
        <v>496369.06</v>
      </c>
      <c r="FX38" s="10">
        <f t="shared" si="39"/>
        <v>0</v>
      </c>
      <c r="FY38" s="158">
        <v>156661.08999999994</v>
      </c>
      <c r="FZ38" s="10">
        <f t="shared" si="40"/>
        <v>21540.66</v>
      </c>
      <c r="GA38" s="10">
        <f t="shared" si="41"/>
        <v>54992.53</v>
      </c>
      <c r="GB38" s="10">
        <f t="shared" si="42"/>
        <v>0</v>
      </c>
      <c r="GC38" s="90">
        <v>26898.25</v>
      </c>
      <c r="GD38" s="90">
        <v>4322.04</v>
      </c>
      <c r="GE38" s="158">
        <v>3503.45</v>
      </c>
      <c r="GF38" s="10">
        <f t="shared" si="43"/>
        <v>3043</v>
      </c>
      <c r="GG38" s="10">
        <f t="shared" si="44"/>
        <v>0</v>
      </c>
      <c r="GH38" s="10">
        <f t="shared" si="45"/>
        <v>3409.52</v>
      </c>
      <c r="GI38" s="90">
        <v>5290.04</v>
      </c>
      <c r="GJ38" s="10">
        <f t="shared" si="46"/>
        <v>0</v>
      </c>
      <c r="GK38" s="10">
        <f t="shared" si="47"/>
        <v>4399.53</v>
      </c>
      <c r="GL38" s="10">
        <f t="shared" si="48"/>
        <v>20849.18</v>
      </c>
      <c r="GM38" s="10">
        <f t="shared" si="49"/>
        <v>0</v>
      </c>
      <c r="GN38" s="10">
        <f t="shared" si="50"/>
        <v>4254.5</v>
      </c>
      <c r="GO38" s="80">
        <f t="shared" si="51"/>
        <v>36702.480000000003</v>
      </c>
      <c r="GP38" s="10">
        <f t="shared" si="52"/>
        <v>13086.78</v>
      </c>
      <c r="GQ38" s="10">
        <f t="shared" si="53"/>
        <v>0</v>
      </c>
      <c r="GR38" s="10">
        <f t="shared" si="54"/>
        <v>14213.02</v>
      </c>
      <c r="GS38" s="10">
        <f t="shared" si="55"/>
        <v>3600</v>
      </c>
      <c r="GT38" s="10">
        <f t="shared" si="56"/>
        <v>11347.75</v>
      </c>
      <c r="GU38" s="10">
        <f t="shared" si="57"/>
        <v>44872</v>
      </c>
      <c r="GV38" s="10">
        <f t="shared" si="58"/>
        <v>0</v>
      </c>
      <c r="GW38" s="10">
        <f t="shared" si="59"/>
        <v>13302.86</v>
      </c>
      <c r="GX38" s="10">
        <f t="shared" si="60"/>
        <v>15779.95</v>
      </c>
      <c r="GY38">
        <v>0</v>
      </c>
      <c r="GZ38" s="10">
        <f t="shared" si="61"/>
        <v>0</v>
      </c>
      <c r="HA38" s="10">
        <f t="shared" si="62"/>
        <v>3854.89</v>
      </c>
      <c r="HB38" s="10">
        <f t="shared" si="63"/>
        <v>0</v>
      </c>
      <c r="HC38" s="10">
        <f t="shared" si="64"/>
        <v>0</v>
      </c>
      <c r="HD38" s="10">
        <v>19604.490000000002</v>
      </c>
      <c r="HE38" s="10">
        <f t="shared" si="65"/>
        <v>0</v>
      </c>
      <c r="HF38">
        <v>0</v>
      </c>
      <c r="HG38">
        <v>1</v>
      </c>
      <c r="HH38">
        <v>0</v>
      </c>
      <c r="HI38">
        <f t="shared" si="66"/>
        <v>0</v>
      </c>
      <c r="HJ38">
        <f t="shared" si="67"/>
        <v>0</v>
      </c>
      <c r="HK38">
        <f t="shared" si="68"/>
        <v>0</v>
      </c>
      <c r="HM38" s="10">
        <f>VLOOKUP(B38,'[2]22-23 Balances'!$E$5:$J$110,6,FALSE)</f>
        <v>157437.73000000045</v>
      </c>
      <c r="HN38" s="10">
        <f>VLOOKUP(B38,'carry forward data'!A41:G222,7,FALSE)</f>
        <v>19484</v>
      </c>
      <c r="HW38" s="10">
        <f t="shared" si="69"/>
        <v>-2.3283064365386963E-10</v>
      </c>
      <c r="HY38" s="10">
        <f t="shared" si="70"/>
        <v>0</v>
      </c>
      <c r="IC38">
        <f t="shared" si="71"/>
        <v>118510.97000000032</v>
      </c>
      <c r="ID38" s="10">
        <f t="shared" si="72"/>
        <v>1001219.34</v>
      </c>
      <c r="IE38" s="10">
        <f t="shared" si="73"/>
        <v>962292.58000000007</v>
      </c>
      <c r="IF38" s="10">
        <f t="shared" si="74"/>
        <v>157437.73000000021</v>
      </c>
    </row>
    <row r="39" spans="2:240" x14ac:dyDescent="0.25">
      <c r="B39" s="71" t="s">
        <v>279</v>
      </c>
      <c r="C39" s="72">
        <v>-33516.43</v>
      </c>
      <c r="D39" s="72">
        <v>0</v>
      </c>
      <c r="E39" s="72">
        <v>-22033.34</v>
      </c>
      <c r="F39" s="72">
        <v>0</v>
      </c>
      <c r="G39" s="72">
        <v>-31382.75</v>
      </c>
      <c r="H39" s="72">
        <v>-29082</v>
      </c>
      <c r="I39" s="72">
        <v>-1576.1</v>
      </c>
      <c r="J39" s="72">
        <v>-19274.7</v>
      </c>
      <c r="K39" s="72">
        <v>-7730.36</v>
      </c>
      <c r="L39" s="72">
        <v>0</v>
      </c>
      <c r="M39" s="72">
        <v>0</v>
      </c>
      <c r="N39" s="72">
        <v>-13779.4</v>
      </c>
      <c r="O39" s="72">
        <v>-315</v>
      </c>
      <c r="P39" s="72">
        <v>0</v>
      </c>
      <c r="Q39" s="72">
        <v>0</v>
      </c>
      <c r="R39" s="72">
        <v>0</v>
      </c>
      <c r="S39" s="72">
        <v>0</v>
      </c>
      <c r="T39" s="72">
        <v>245032.37</v>
      </c>
      <c r="U39" s="72">
        <v>0</v>
      </c>
      <c r="V39" s="72">
        <v>0</v>
      </c>
      <c r="W39" s="72">
        <v>0</v>
      </c>
      <c r="X39" s="72">
        <v>51217.98</v>
      </c>
      <c r="Y39" s="72">
        <v>16202.53</v>
      </c>
      <c r="Z39" s="72">
        <v>5019.78</v>
      </c>
      <c r="AA39" s="72">
        <v>11789.74</v>
      </c>
      <c r="AB39" s="72">
        <v>143685.31</v>
      </c>
      <c r="AC39" s="72">
        <v>1069.25</v>
      </c>
      <c r="AD39" s="72">
        <v>0</v>
      </c>
      <c r="AE39" s="72">
        <v>14748.42</v>
      </c>
      <c r="AF39" s="72">
        <v>1461</v>
      </c>
      <c r="AG39" s="72">
        <v>17821.34</v>
      </c>
      <c r="AH39" s="72">
        <v>2533.9699999999998</v>
      </c>
      <c r="AI39" s="72">
        <v>16513.77</v>
      </c>
      <c r="AJ39" s="72">
        <v>0</v>
      </c>
      <c r="AK39" s="72">
        <v>4555.72</v>
      </c>
      <c r="AL39" s="72">
        <v>34864.21</v>
      </c>
      <c r="AM39" s="72">
        <v>1850</v>
      </c>
      <c r="AN39" s="72">
        <v>0</v>
      </c>
      <c r="AO39" s="72">
        <v>16147.42</v>
      </c>
      <c r="AP39" s="72">
        <v>2140</v>
      </c>
      <c r="AQ39" s="72">
        <v>1583.19</v>
      </c>
      <c r="AR39" s="72">
        <v>10285.16</v>
      </c>
      <c r="AS39" s="72">
        <v>8026.26</v>
      </c>
      <c r="AT39" s="72">
        <v>11692.86</v>
      </c>
      <c r="AU39" s="72">
        <v>17735.57</v>
      </c>
      <c r="AV39" s="72">
        <v>0</v>
      </c>
      <c r="AW39" s="72">
        <v>28172.959999999999</v>
      </c>
      <c r="AX39" s="72">
        <v>0</v>
      </c>
      <c r="AY39" s="72">
        <v>0</v>
      </c>
      <c r="AZ39" s="72">
        <v>-1152.48</v>
      </c>
      <c r="BA39" s="72">
        <v>1722.4</v>
      </c>
      <c r="BC39" s="10">
        <f>VLOOKUP(B39,[1]Sheet1!$A$11:$G$222,5,FALSE)</f>
        <v>494319.47999999981</v>
      </c>
      <c r="BE39">
        <v>-17350.169999999998</v>
      </c>
      <c r="BF39">
        <v>0</v>
      </c>
      <c r="BG39">
        <v>3736</v>
      </c>
      <c r="BH39">
        <v>0</v>
      </c>
      <c r="BI39">
        <f t="shared" si="0"/>
        <v>3736</v>
      </c>
      <c r="BJ39">
        <v>1905</v>
      </c>
      <c r="BK39">
        <v>0</v>
      </c>
      <c r="BL39">
        <f t="shared" si="1"/>
        <v>1905</v>
      </c>
      <c r="BM39">
        <v>0</v>
      </c>
      <c r="BN39">
        <v>0</v>
      </c>
      <c r="BO39">
        <f t="shared" si="2"/>
        <v>0</v>
      </c>
      <c r="BP39">
        <f t="shared" si="3"/>
        <v>-11709.169999999998</v>
      </c>
      <c r="BR39" s="10">
        <f t="shared" si="4"/>
        <v>569.92000000000007</v>
      </c>
      <c r="BS39">
        <f t="shared" si="5"/>
        <v>0</v>
      </c>
      <c r="BT39">
        <f t="shared" si="6"/>
        <v>569.92000000000007</v>
      </c>
      <c r="BU39" s="10">
        <f t="shared" si="7"/>
        <v>-13779.4</v>
      </c>
      <c r="BV39" s="10">
        <f t="shared" si="8"/>
        <v>35434.129999999997</v>
      </c>
      <c r="BX39" s="10">
        <f t="shared" si="9"/>
        <v>506028.65</v>
      </c>
      <c r="BY39" s="10">
        <f t="shared" si="10"/>
        <v>494319.48000000004</v>
      </c>
      <c r="BZ39" s="10">
        <f t="shared" si="11"/>
        <v>494319.47999999981</v>
      </c>
      <c r="CB39" s="10">
        <f t="shared" si="12"/>
        <v>0</v>
      </c>
      <c r="CC39">
        <v>0</v>
      </c>
      <c r="CD39">
        <v>0</v>
      </c>
      <c r="CE39" s="73">
        <v>246</v>
      </c>
      <c r="CF39">
        <v>160021.00999999989</v>
      </c>
      <c r="CG39">
        <v>179658.35000000021</v>
      </c>
      <c r="CH39">
        <v>4091.71</v>
      </c>
      <c r="CI39">
        <v>15800.879999999997</v>
      </c>
      <c r="CK39" s="10">
        <f>VLOOKUP(CE39,'[2]Budget Share 22-23'!$B$6:$BV$326,73,FALSE)</f>
        <v>525666</v>
      </c>
      <c r="CL39" s="10">
        <f>VLOOKUP(CE39,'[2]Budget Share 22-23'!$B$6:$BV$326,57,FALSE)</f>
        <v>0</v>
      </c>
      <c r="CM39" s="10">
        <v>0</v>
      </c>
      <c r="CN39" s="10">
        <v>0</v>
      </c>
      <c r="CO39">
        <v>0</v>
      </c>
      <c r="CP39" s="10">
        <v>0</v>
      </c>
      <c r="CQ39" s="10">
        <v>-16887</v>
      </c>
      <c r="CR39" s="10">
        <v>-13120</v>
      </c>
      <c r="CS39" s="10"/>
      <c r="CT39" s="10">
        <f t="shared" si="13"/>
        <v>559182.43000000005</v>
      </c>
      <c r="CU39" s="10">
        <f t="shared" si="14"/>
        <v>925</v>
      </c>
      <c r="CW39">
        <f t="shared" si="15"/>
        <v>0</v>
      </c>
      <c r="CY39" s="10">
        <f t="shared" si="16"/>
        <v>-30007</v>
      </c>
      <c r="DE39" s="10">
        <v>559182.43000000005</v>
      </c>
      <c r="DF39" s="10">
        <v>0</v>
      </c>
      <c r="DG39" s="10">
        <v>22033.34</v>
      </c>
      <c r="DH39" s="10">
        <v>0</v>
      </c>
      <c r="DI39" s="10">
        <v>31382.75</v>
      </c>
      <c r="DJ39" s="80">
        <v>-925</v>
      </c>
      <c r="DK39" s="10">
        <v>1576.1</v>
      </c>
      <c r="DL39" s="10">
        <v>19274.7</v>
      </c>
      <c r="DM39">
        <v>0</v>
      </c>
      <c r="DN39">
        <v>19274.7</v>
      </c>
      <c r="DO39" s="10">
        <v>7730.36</v>
      </c>
      <c r="DP39" s="10">
        <v>0</v>
      </c>
      <c r="DQ39" s="10">
        <v>0</v>
      </c>
      <c r="DR39" s="10">
        <v>13779.4</v>
      </c>
      <c r="DS39" s="10">
        <v>315</v>
      </c>
      <c r="DT39" s="10">
        <v>0</v>
      </c>
      <c r="DU39" s="10">
        <v>0</v>
      </c>
      <c r="DV39" s="10">
        <v>0</v>
      </c>
      <c r="DW39" s="10">
        <v>0</v>
      </c>
      <c r="DX39">
        <v>0</v>
      </c>
      <c r="DY39" s="10">
        <v>0</v>
      </c>
      <c r="DZ39">
        <v>0</v>
      </c>
      <c r="EA39" s="10">
        <v>30007</v>
      </c>
      <c r="EB39">
        <v>246</v>
      </c>
      <c r="EC39" s="68" t="e">
        <f>VLOOKUP(B39,#REF!,3,FALSE)</f>
        <v>#REF!</v>
      </c>
      <c r="ED39" t="e">
        <f>VLOOKUP(B39,#REF!,4,FALSE)</f>
        <v>#REF!</v>
      </c>
      <c r="EE39" t="e">
        <f>VLOOKUP(EC39,'[3]EDUBASE data 18.4.23'!$E$2:$AF$327,28,FALSE)</f>
        <v>#REF!</v>
      </c>
      <c r="EF39" t="str">
        <f>VLOOKUP(B39,'[4]CFR Report to DCSF'!$B$8:$EM$116,142,FALSE)</f>
        <v>admin@hollesley.suffolk.sch.uk</v>
      </c>
      <c r="EG39" t="e">
        <f>VLOOKUP(EC39,'[3]EDUBASE data 18.4.23'!$E$2:$AF$327,24,FALSE)</f>
        <v>#REF!</v>
      </c>
      <c r="ES39" t="s">
        <v>394</v>
      </c>
      <c r="ET39" t="s">
        <v>397</v>
      </c>
      <c r="EU39" s="9" t="s">
        <v>394</v>
      </c>
      <c r="EV39" t="s">
        <v>396</v>
      </c>
      <c r="EW39" t="s">
        <v>395</v>
      </c>
      <c r="EX39" t="s">
        <v>395</v>
      </c>
      <c r="EY39">
        <f>VLOOKUP(B39,'[2]22-23 Balances'!$E$5:$J$110,2,FALSE)</f>
        <v>160021.00999999989</v>
      </c>
      <c r="EZ39">
        <v>0</v>
      </c>
      <c r="FA39">
        <f>VLOOKUP(B39,'[4]CFR Report to DCSF'!$B$8:$IA$116,234,FALSE)</f>
        <v>4091.71</v>
      </c>
      <c r="FB39" s="10">
        <f t="shared" si="17"/>
        <v>559182.43000000005</v>
      </c>
      <c r="FC39" s="10">
        <f t="shared" si="18"/>
        <v>0</v>
      </c>
      <c r="FD39" s="10">
        <f t="shared" si="19"/>
        <v>22033.34</v>
      </c>
      <c r="FE39" s="10">
        <f t="shared" si="20"/>
        <v>0</v>
      </c>
      <c r="FF39" s="10">
        <f t="shared" si="21"/>
        <v>31382.75</v>
      </c>
      <c r="FG39" s="80">
        <f t="shared" si="22"/>
        <v>-925</v>
      </c>
      <c r="FH39" s="10">
        <f t="shared" si="23"/>
        <v>1576.1</v>
      </c>
      <c r="FI39" s="10">
        <f t="shared" si="24"/>
        <v>0</v>
      </c>
      <c r="FJ39" s="10">
        <f t="shared" si="25"/>
        <v>19274.7</v>
      </c>
      <c r="FK39" s="10">
        <f t="shared" si="26"/>
        <v>7730.36</v>
      </c>
      <c r="FL39" s="10">
        <f t="shared" si="27"/>
        <v>0</v>
      </c>
      <c r="FM39" s="10">
        <f t="shared" si="28"/>
        <v>0</v>
      </c>
      <c r="FN39" s="10">
        <f t="shared" si="29"/>
        <v>13779.4</v>
      </c>
      <c r="FO39" s="10">
        <f t="shared" si="30"/>
        <v>315</v>
      </c>
      <c r="FP39" s="10">
        <f t="shared" si="31"/>
        <v>0</v>
      </c>
      <c r="FQ39" s="10">
        <f t="shared" si="32"/>
        <v>0</v>
      </c>
      <c r="FR39" s="10">
        <f t="shared" si="33"/>
        <v>0</v>
      </c>
      <c r="FS39">
        <f t="shared" si="34"/>
        <v>0</v>
      </c>
      <c r="FT39">
        <f t="shared" si="35"/>
        <v>0</v>
      </c>
      <c r="FU39">
        <f t="shared" si="36"/>
        <v>0</v>
      </c>
      <c r="FV39">
        <f t="shared" si="37"/>
        <v>30007</v>
      </c>
      <c r="FW39" s="10">
        <f t="shared" si="38"/>
        <v>245032.37</v>
      </c>
      <c r="FX39" s="10">
        <f t="shared" si="39"/>
        <v>0</v>
      </c>
      <c r="FY39" s="158">
        <v>136283.84</v>
      </c>
      <c r="FZ39" s="10">
        <f t="shared" si="40"/>
        <v>0</v>
      </c>
      <c r="GA39" s="10">
        <f t="shared" si="41"/>
        <v>51217.98</v>
      </c>
      <c r="GB39" s="10">
        <f t="shared" si="42"/>
        <v>16202.53</v>
      </c>
      <c r="GC39" s="90">
        <v>14009.690000000006</v>
      </c>
      <c r="GD39" s="90">
        <v>2799.8299999999927</v>
      </c>
      <c r="GE39" s="158">
        <v>7401.4699999999993</v>
      </c>
      <c r="GF39" s="10">
        <f t="shared" si="43"/>
        <v>1069.25</v>
      </c>
      <c r="GG39" s="10">
        <f t="shared" si="44"/>
        <v>0</v>
      </c>
      <c r="GH39" s="10">
        <f t="shared" si="45"/>
        <v>14748.42</v>
      </c>
      <c r="GI39" s="90">
        <v>1461</v>
      </c>
      <c r="GJ39" s="10">
        <f t="shared" si="46"/>
        <v>17821.34</v>
      </c>
      <c r="GK39" s="10">
        <f t="shared" si="47"/>
        <v>2533.9699999999998</v>
      </c>
      <c r="GL39" s="10">
        <f t="shared" si="48"/>
        <v>16513.77</v>
      </c>
      <c r="GM39" s="10">
        <f t="shared" si="49"/>
        <v>0</v>
      </c>
      <c r="GN39" s="10">
        <f t="shared" si="50"/>
        <v>4555.72</v>
      </c>
      <c r="GO39" s="80">
        <f t="shared" si="51"/>
        <v>35434.129999999997</v>
      </c>
      <c r="GP39" s="10">
        <f t="shared" si="52"/>
        <v>1850</v>
      </c>
      <c r="GQ39" s="10">
        <f t="shared" si="53"/>
        <v>0</v>
      </c>
      <c r="GR39" s="10">
        <f t="shared" si="54"/>
        <v>16147.42</v>
      </c>
      <c r="GS39" s="10">
        <f t="shared" si="55"/>
        <v>2140</v>
      </c>
      <c r="GT39" s="10">
        <f t="shared" si="56"/>
        <v>1583.19</v>
      </c>
      <c r="GU39" s="10">
        <f t="shared" si="57"/>
        <v>10285.16</v>
      </c>
      <c r="GV39" s="10">
        <f t="shared" si="58"/>
        <v>8026.26</v>
      </c>
      <c r="GW39" s="10">
        <f t="shared" si="59"/>
        <v>11692.86</v>
      </c>
      <c r="GX39" s="10">
        <f t="shared" si="60"/>
        <v>17735.57</v>
      </c>
      <c r="GY39">
        <v>0</v>
      </c>
      <c r="GZ39" s="10">
        <f t="shared" si="61"/>
        <v>0</v>
      </c>
      <c r="HA39" s="10">
        <f t="shared" si="62"/>
        <v>28172.959999999999</v>
      </c>
      <c r="HB39" s="10">
        <f t="shared" si="63"/>
        <v>0</v>
      </c>
      <c r="HC39" s="10">
        <f t="shared" si="64"/>
        <v>0</v>
      </c>
      <c r="HD39" s="10">
        <v>17350.169999999998</v>
      </c>
      <c r="HE39" s="10">
        <f t="shared" si="65"/>
        <v>0</v>
      </c>
      <c r="HF39">
        <v>0</v>
      </c>
      <c r="HG39">
        <v>1</v>
      </c>
      <c r="HH39">
        <v>0</v>
      </c>
      <c r="HI39">
        <f t="shared" si="66"/>
        <v>3736</v>
      </c>
      <c r="HJ39">
        <f t="shared" si="67"/>
        <v>1905</v>
      </c>
      <c r="HK39">
        <f t="shared" si="68"/>
        <v>0</v>
      </c>
      <c r="HM39" s="10">
        <f>VLOOKUP(B39,'[2]22-23 Balances'!$E$5:$J$110,6,FALSE)</f>
        <v>179658.36</v>
      </c>
      <c r="HN39" s="10">
        <f>VLOOKUP(B39,'carry forward data'!A42:G223,7,FALSE)</f>
        <v>15800.880000000001</v>
      </c>
      <c r="HW39" s="10">
        <f t="shared" si="69"/>
        <v>0</v>
      </c>
      <c r="HY39" s="10">
        <f t="shared" si="70"/>
        <v>0</v>
      </c>
      <c r="IC39">
        <f t="shared" si="71"/>
        <v>160021.00999999989</v>
      </c>
      <c r="ID39" s="10">
        <f t="shared" si="72"/>
        <v>684356.08</v>
      </c>
      <c r="IE39" s="10">
        <f t="shared" si="73"/>
        <v>664718.72999999986</v>
      </c>
      <c r="IF39" s="10">
        <f t="shared" si="74"/>
        <v>179658.36</v>
      </c>
    </row>
    <row r="40" spans="2:240" x14ac:dyDescent="0.25">
      <c r="B40" s="71" t="s">
        <v>280</v>
      </c>
      <c r="C40" s="72">
        <v>-137181.66</v>
      </c>
      <c r="D40" s="72">
        <v>0</v>
      </c>
      <c r="E40" s="72">
        <v>-38999.99</v>
      </c>
      <c r="F40" s="72">
        <v>0</v>
      </c>
      <c r="G40" s="72">
        <v>-132863.75</v>
      </c>
      <c r="H40" s="72">
        <v>-75593</v>
      </c>
      <c r="I40" s="72">
        <v>-8335</v>
      </c>
      <c r="J40" s="72">
        <v>-27870.99</v>
      </c>
      <c r="K40" s="72">
        <v>-42286.29</v>
      </c>
      <c r="L40" s="72">
        <v>-3394.2</v>
      </c>
      <c r="M40" s="72">
        <v>-16713</v>
      </c>
      <c r="N40" s="72">
        <v>-22654.31</v>
      </c>
      <c r="O40" s="72">
        <v>-540.83000000000004</v>
      </c>
      <c r="P40" s="72">
        <v>0</v>
      </c>
      <c r="Q40" s="72">
        <v>0</v>
      </c>
      <c r="R40" s="72">
        <v>0</v>
      </c>
      <c r="S40" s="72">
        <v>0</v>
      </c>
      <c r="T40" s="72">
        <v>1092303.3600000001</v>
      </c>
      <c r="U40" s="72">
        <v>29320.53</v>
      </c>
      <c r="V40" s="72">
        <v>0</v>
      </c>
      <c r="W40" s="72">
        <v>72024.070000000007</v>
      </c>
      <c r="X40" s="72">
        <v>128765.06</v>
      </c>
      <c r="Y40" s="72">
        <v>71480.73</v>
      </c>
      <c r="Z40" s="72">
        <v>49115.32</v>
      </c>
      <c r="AA40" s="72">
        <v>13132.49</v>
      </c>
      <c r="AB40" s="72">
        <v>447506.64</v>
      </c>
      <c r="AC40" s="72">
        <v>25355.25</v>
      </c>
      <c r="AD40" s="72">
        <v>52097.71</v>
      </c>
      <c r="AE40" s="72">
        <v>20627.82</v>
      </c>
      <c r="AF40" s="72">
        <v>24379.29</v>
      </c>
      <c r="AG40" s="72">
        <v>4368.1000000000004</v>
      </c>
      <c r="AH40" s="72">
        <v>607.66</v>
      </c>
      <c r="AI40" s="72">
        <v>30026.78</v>
      </c>
      <c r="AJ40" s="72">
        <v>0</v>
      </c>
      <c r="AK40" s="72">
        <v>6236.51</v>
      </c>
      <c r="AL40" s="72">
        <v>72291.289999999994</v>
      </c>
      <c r="AM40" s="72">
        <v>20094.02</v>
      </c>
      <c r="AN40" s="72">
        <v>0</v>
      </c>
      <c r="AO40" s="72">
        <v>19560.48</v>
      </c>
      <c r="AP40" s="72">
        <v>8720</v>
      </c>
      <c r="AQ40" s="72">
        <v>14486.63</v>
      </c>
      <c r="AR40" s="72">
        <v>55775.27</v>
      </c>
      <c r="AS40" s="72">
        <v>2745</v>
      </c>
      <c r="AT40" s="72">
        <v>38052.120000000003</v>
      </c>
      <c r="AU40" s="72">
        <v>21011.97</v>
      </c>
      <c r="AV40" s="72">
        <v>0</v>
      </c>
      <c r="AW40" s="72">
        <v>0</v>
      </c>
      <c r="AX40" s="72">
        <v>0</v>
      </c>
      <c r="AY40" s="72">
        <v>0</v>
      </c>
      <c r="AZ40" s="72">
        <v>-12752.42</v>
      </c>
      <c r="BA40" s="72">
        <v>7234</v>
      </c>
      <c r="BC40" s="10">
        <f>VLOOKUP(B40,[1]Sheet1!$A$11:$G$222,5,FALSE)</f>
        <v>1793551.9800000014</v>
      </c>
      <c r="BE40">
        <v>-27368.12</v>
      </c>
      <c r="BF40">
        <v>0</v>
      </c>
      <c r="BG40">
        <v>3236.56</v>
      </c>
      <c r="BH40">
        <v>0</v>
      </c>
      <c r="BI40">
        <f t="shared" ref="BI40:BI71" si="75">BG40+BH40</f>
        <v>3236.56</v>
      </c>
      <c r="BJ40">
        <v>1724.76</v>
      </c>
      <c r="BK40">
        <v>0</v>
      </c>
      <c r="BL40">
        <f t="shared" ref="BL40:BL71" si="76">BJ40+BK40</f>
        <v>1724.76</v>
      </c>
      <c r="BM40">
        <v>7826.12</v>
      </c>
      <c r="BN40">
        <v>0</v>
      </c>
      <c r="BO40">
        <f t="shared" ref="BO40:BO71" si="77">BM40+BN40</f>
        <v>7826.12</v>
      </c>
      <c r="BP40">
        <f t="shared" ref="BP40:BP71" si="78">BE40+BF40+BI40+BL40+BO40</f>
        <v>-14580.68</v>
      </c>
      <c r="BR40" s="10">
        <f t="shared" ref="BR40:BR71" si="79">AZ40+BA40</f>
        <v>-5518.42</v>
      </c>
      <c r="BS40">
        <f t="shared" ref="BS40:BS71" si="80">IF(BR40&lt;0,BR40,0)</f>
        <v>-5518.42</v>
      </c>
      <c r="BT40">
        <f t="shared" ref="BT40:BT71" si="81">IF(BR40&gt;0,BR40,0)</f>
        <v>0</v>
      </c>
      <c r="BU40" s="10">
        <f t="shared" ref="BU40:BU71" si="82">BS40+N40</f>
        <v>-28172.730000000003</v>
      </c>
      <c r="BV40" s="10">
        <f t="shared" ref="BV40:BV71" si="83">BT40+AL40</f>
        <v>72291.289999999994</v>
      </c>
      <c r="BX40" s="10">
        <f t="shared" ref="BX40:BX71" si="84">SUM(C40:BA40)</f>
        <v>1808132.6600000004</v>
      </c>
      <c r="BY40" s="10">
        <f t="shared" ref="BY40:BY71" si="85">BX40+BP40</f>
        <v>1793551.9800000004</v>
      </c>
      <c r="BZ40" s="10">
        <f t="shared" ref="BZ40:BZ71" si="86">BC40</f>
        <v>1793551.9800000014</v>
      </c>
      <c r="CB40" s="10">
        <f t="shared" ref="CB40:CB71" si="87">BY40-BC40</f>
        <v>0</v>
      </c>
      <c r="CC40">
        <v>0</v>
      </c>
      <c r="CD40">
        <v>0</v>
      </c>
      <c r="CE40" s="73">
        <v>258</v>
      </c>
      <c r="CF40">
        <v>-18747.229999999749</v>
      </c>
      <c r="CG40">
        <v>-106090.66000000131</v>
      </c>
      <c r="CH40">
        <v>10553.41</v>
      </c>
      <c r="CI40">
        <v>14580.68</v>
      </c>
      <c r="CK40" s="10">
        <f>VLOOKUP(CE40,'[2]Budget Share 22-23'!$B$6:$BV$326,73,FALSE)</f>
        <v>1720789</v>
      </c>
      <c r="CL40" s="10">
        <f>VLOOKUP(CE40,'[2]Budget Share 22-23'!$B$6:$BV$326,57,FALSE)</f>
        <v>0</v>
      </c>
      <c r="CM40" s="10">
        <v>-57354.99</v>
      </c>
      <c r="CN40" s="10">
        <v>-1128</v>
      </c>
      <c r="CO40">
        <v>0</v>
      </c>
      <c r="CP40" s="10">
        <v>0</v>
      </c>
      <c r="CQ40" s="10">
        <v>-19575</v>
      </c>
      <c r="CR40" s="10">
        <v>-56018</v>
      </c>
      <c r="CS40" s="10"/>
      <c r="CT40" s="10">
        <f t="shared" ref="CT40:CT71" si="88">CK40+-C40</f>
        <v>1857970.66</v>
      </c>
      <c r="CU40" s="10">
        <f t="shared" ref="CU40:CU71" si="89">H40-(CO40+CQ40+CR40)</f>
        <v>0</v>
      </c>
      <c r="CW40">
        <f t="shared" ref="CW40:CW71" si="90">CO40</f>
        <v>0</v>
      </c>
      <c r="CY40" s="10">
        <f t="shared" ref="CY40:CY71" si="91">CQ40+CR40</f>
        <v>-75593</v>
      </c>
      <c r="DE40" s="10">
        <v>1857970.66</v>
      </c>
      <c r="DF40" s="10">
        <v>0</v>
      </c>
      <c r="DG40" s="10">
        <v>38999.99</v>
      </c>
      <c r="DH40" s="10">
        <v>0</v>
      </c>
      <c r="DI40" s="10">
        <v>132863.75</v>
      </c>
      <c r="DJ40" s="10">
        <v>0</v>
      </c>
      <c r="DK40" s="10">
        <v>8335</v>
      </c>
      <c r="DL40" s="10">
        <v>27870.99</v>
      </c>
      <c r="DM40">
        <v>10879</v>
      </c>
      <c r="DN40">
        <v>16991.990000000002</v>
      </c>
      <c r="DO40" s="10">
        <v>42286.29</v>
      </c>
      <c r="DP40" s="10">
        <v>3394.2</v>
      </c>
      <c r="DQ40" s="10">
        <v>16713</v>
      </c>
      <c r="DR40" s="10">
        <v>28172.73</v>
      </c>
      <c r="DS40" s="10">
        <v>540.83000000000004</v>
      </c>
      <c r="DT40" s="10">
        <v>0</v>
      </c>
      <c r="DU40" s="10">
        <v>0</v>
      </c>
      <c r="DV40" s="10">
        <v>0</v>
      </c>
      <c r="DW40" s="10">
        <v>0</v>
      </c>
      <c r="DX40">
        <v>0</v>
      </c>
      <c r="DY40" s="10">
        <v>0</v>
      </c>
      <c r="DZ40">
        <v>0</v>
      </c>
      <c r="EA40" s="10">
        <v>75593</v>
      </c>
      <c r="EB40">
        <v>258</v>
      </c>
      <c r="EC40" s="68" t="e">
        <f>VLOOKUP(B40,#REF!,3,FALSE)</f>
        <v>#REF!</v>
      </c>
      <c r="ED40" t="e">
        <f>VLOOKUP(B40,#REF!,4,FALSE)</f>
        <v>#REF!</v>
      </c>
      <c r="EE40" t="e">
        <f>VLOOKUP(EC40,'[3]EDUBASE data 18.4.23'!$E$2:$AF$327,28,FALSE)</f>
        <v>#REF!</v>
      </c>
      <c r="EF40" t="str">
        <f>VLOOKUP(B40,'[4]CFR Report to DCSF'!$B$8:$EM$116,142,FALSE)</f>
        <v>head@cliffordroad.suffolk.sch.uk</v>
      </c>
      <c r="EG40" t="e">
        <f>VLOOKUP(EC40,'[3]EDUBASE data 18.4.23'!$E$2:$AF$327,24,FALSE)</f>
        <v>#REF!</v>
      </c>
      <c r="ES40" t="s">
        <v>394</v>
      </c>
      <c r="ET40" t="s">
        <v>397</v>
      </c>
      <c r="EU40" s="9" t="s">
        <v>394</v>
      </c>
      <c r="EV40" t="s">
        <v>396</v>
      </c>
      <c r="EW40" t="s">
        <v>395</v>
      </c>
      <c r="EX40" t="s">
        <v>395</v>
      </c>
      <c r="EY40" s="4">
        <f>VLOOKUP(B40,'[2]22-23 Balances'!$E$5:$J$110,2,FALSE)</f>
        <v>-18747.229999999749</v>
      </c>
      <c r="EZ40">
        <v>0</v>
      </c>
      <c r="FA40" s="153">
        <f>VLOOKUP(B40,'[4]CFR Report to DCSF'!$B$8:$IA$116,234,FALSE)</f>
        <v>10553.41</v>
      </c>
      <c r="FB40" s="10">
        <f t="shared" ref="FB40:FB71" si="92">DE40</f>
        <v>1857970.66</v>
      </c>
      <c r="FC40" s="10">
        <f t="shared" ref="FC40:FC71" si="93">DF40</f>
        <v>0</v>
      </c>
      <c r="FD40" s="10">
        <f t="shared" ref="FD40:FD71" si="94">DG40</f>
        <v>38999.99</v>
      </c>
      <c r="FE40" s="10">
        <f t="shared" ref="FE40:FE71" si="95">DH40</f>
        <v>0</v>
      </c>
      <c r="FF40" s="10">
        <f t="shared" ref="FF40:FF71" si="96">DI40</f>
        <v>132863.75</v>
      </c>
      <c r="FG40" s="10">
        <f t="shared" ref="FG40:FG71" si="97">DJ40</f>
        <v>0</v>
      </c>
      <c r="FH40" s="10">
        <f t="shared" ref="FH40:FH71" si="98">DK40</f>
        <v>8335</v>
      </c>
      <c r="FI40" s="10">
        <f t="shared" ref="FI40:FI71" si="99">DM40</f>
        <v>10879</v>
      </c>
      <c r="FJ40" s="10">
        <f t="shared" ref="FJ40:FJ71" si="100">DN40</f>
        <v>16991.990000000002</v>
      </c>
      <c r="FK40" s="10">
        <f t="shared" ref="FK40:FK71" si="101">DO40</f>
        <v>42286.29</v>
      </c>
      <c r="FL40" s="10">
        <f t="shared" ref="FL40:FL71" si="102">DP40</f>
        <v>3394.2</v>
      </c>
      <c r="FM40" s="10">
        <f t="shared" ref="FM40:FM71" si="103">DQ40</f>
        <v>16713</v>
      </c>
      <c r="FN40" s="10">
        <f t="shared" ref="FN40:FN71" si="104">DR40</f>
        <v>28172.73</v>
      </c>
      <c r="FO40" s="10">
        <f t="shared" ref="FO40:FO71" si="105">DS40</f>
        <v>540.83000000000004</v>
      </c>
      <c r="FP40" s="10">
        <f t="shared" ref="FP40:FP71" si="106">DU40</f>
        <v>0</v>
      </c>
      <c r="FQ40" s="10">
        <f t="shared" ref="FQ40:FQ71" si="107">DV40</f>
        <v>0</v>
      </c>
      <c r="FR40" s="10">
        <f t="shared" ref="FR40:FR71" si="108">DW40</f>
        <v>0</v>
      </c>
      <c r="FS40">
        <f t="shared" ref="FS40:FS71" si="109">DX40</f>
        <v>0</v>
      </c>
      <c r="FT40">
        <f t="shared" ref="FT40:FT71" si="110">DY40</f>
        <v>0</v>
      </c>
      <c r="FU40">
        <f t="shared" ref="FU40:FU71" si="111">DZ40</f>
        <v>0</v>
      </c>
      <c r="FV40">
        <f t="shared" ref="FV40:FV71" si="112">EA40</f>
        <v>75593</v>
      </c>
      <c r="FW40" s="10">
        <f t="shared" ref="FW40:FW71" si="113">T40</f>
        <v>1092303.3600000001</v>
      </c>
      <c r="FX40" s="10">
        <f t="shared" ref="FX40:FX71" si="114">U40</f>
        <v>29320.53</v>
      </c>
      <c r="FY40" s="158">
        <v>469448.73000000004</v>
      </c>
      <c r="FZ40" s="10">
        <f t="shared" ref="FZ40:FZ71" si="115">W40</f>
        <v>72024.070000000007</v>
      </c>
      <c r="GA40" s="10">
        <f t="shared" ref="GA40:GA71" si="116">X40</f>
        <v>128765.06</v>
      </c>
      <c r="GB40" s="10">
        <f t="shared" ref="GB40:GB71" si="117">Y40</f>
        <v>71480.73</v>
      </c>
      <c r="GC40" s="90">
        <v>49115.32</v>
      </c>
      <c r="GD40" s="90">
        <v>13132.49</v>
      </c>
      <c r="GE40" s="158">
        <v>2437.1999999999998</v>
      </c>
      <c r="GF40" s="10">
        <f t="shared" ref="GF40:GF71" si="118">AC40</f>
        <v>25355.25</v>
      </c>
      <c r="GG40" s="10">
        <f t="shared" ref="GG40:GG71" si="119">AD40</f>
        <v>52097.71</v>
      </c>
      <c r="GH40" s="10">
        <f t="shared" ref="GH40:GH71" si="120">AE40</f>
        <v>20627.82</v>
      </c>
      <c r="GI40" s="90">
        <v>0</v>
      </c>
      <c r="GJ40" s="10">
        <f t="shared" ref="GJ40:GJ71" si="121">AG40</f>
        <v>4368.1000000000004</v>
      </c>
      <c r="GK40" s="10">
        <f t="shared" ref="GK40:GK71" si="122">AH40</f>
        <v>607.66</v>
      </c>
      <c r="GL40" s="10">
        <f t="shared" ref="GL40:GL71" si="123">AI40</f>
        <v>30026.78</v>
      </c>
      <c r="GM40" s="10">
        <f t="shared" ref="GM40:GM71" si="124">AJ40</f>
        <v>0</v>
      </c>
      <c r="GN40" s="10">
        <f t="shared" ref="GN40:GN71" si="125">AK40</f>
        <v>6236.51</v>
      </c>
      <c r="GO40" s="80">
        <f t="shared" ref="GO40:GO71" si="126">BV40</f>
        <v>72291.289999999994</v>
      </c>
      <c r="GP40" s="10">
        <f t="shared" ref="GP40:GP71" si="127">AM40</f>
        <v>20094.02</v>
      </c>
      <c r="GQ40" s="10">
        <f t="shared" ref="GQ40:GQ71" si="128">AN40</f>
        <v>0</v>
      </c>
      <c r="GR40" s="10">
        <f t="shared" ref="GR40:GR71" si="129">AO40</f>
        <v>19560.48</v>
      </c>
      <c r="GS40" s="10">
        <f t="shared" ref="GS40:GS71" si="130">AP40</f>
        <v>8720</v>
      </c>
      <c r="GT40" s="10">
        <f t="shared" ref="GT40:GT71" si="131">AQ40+(CC40+CD40)</f>
        <v>14486.63</v>
      </c>
      <c r="GU40" s="10">
        <f t="shared" ref="GU40:GU71" si="132">AR40</f>
        <v>55775.27</v>
      </c>
      <c r="GV40" s="10">
        <f t="shared" ref="GV40:GV71" si="133">AS40</f>
        <v>2745</v>
      </c>
      <c r="GW40" s="10">
        <f t="shared" ref="GW40:GW71" si="134">AT40</f>
        <v>38052.120000000003</v>
      </c>
      <c r="GX40" s="10">
        <f t="shared" ref="GX40:GX71" si="135">AU40</f>
        <v>21011.97</v>
      </c>
      <c r="GY40">
        <v>0</v>
      </c>
      <c r="GZ40" s="10">
        <f t="shared" ref="GZ40:GZ71" si="136">AV40</f>
        <v>0</v>
      </c>
      <c r="HA40" s="10">
        <f t="shared" ref="HA40:HA71" si="137">AW40</f>
        <v>0</v>
      </c>
      <c r="HB40" s="10">
        <f t="shared" ref="HB40:HB71" si="138">AX40</f>
        <v>0</v>
      </c>
      <c r="HC40" s="10">
        <f t="shared" ref="HC40:HC71" si="139">AY40</f>
        <v>0</v>
      </c>
      <c r="HD40" s="10">
        <v>27368.12</v>
      </c>
      <c r="HE40" s="10">
        <f t="shared" ref="HE40:HE71" si="140">BF40</f>
        <v>0</v>
      </c>
      <c r="HF40">
        <v>0</v>
      </c>
      <c r="HG40">
        <v>1</v>
      </c>
      <c r="HH40">
        <v>0</v>
      </c>
      <c r="HI40">
        <f t="shared" ref="HI40:HI71" si="141">BI40</f>
        <v>3236.56</v>
      </c>
      <c r="HJ40">
        <f t="shared" ref="HJ40:HJ71" si="142">BL40</f>
        <v>1724.76</v>
      </c>
      <c r="HK40">
        <f t="shared" ref="HK40:HK71" si="143">BO40</f>
        <v>7826.12</v>
      </c>
      <c r="HM40" s="156">
        <f>VLOOKUP(B40,'[2]22-23 Balances'!$E$5:$J$110,6,FALSE)</f>
        <v>-106090.89000000083</v>
      </c>
      <c r="HN40" s="10">
        <f>VLOOKUP(B40,'carry forward data'!A43:G224,7,FALSE)+10553.41</f>
        <v>25134.09</v>
      </c>
      <c r="HW40" s="10">
        <f t="shared" ref="HW40:HW71" si="144">EY40+SUM(FB40:FV40)-SUM(FW40:HC40)-HM40</f>
        <v>2.3283064365386963E-10</v>
      </c>
      <c r="HY40" s="80">
        <f t="shared" ref="HY40:HY71" si="145">FA40+SUM(HD40:HF40)-SUM(HH40:HK40)-HN40</f>
        <v>0</v>
      </c>
      <c r="IA40" t="s">
        <v>463</v>
      </c>
      <c r="IC40">
        <f t="shared" si="71"/>
        <v>-18747.229999999749</v>
      </c>
      <c r="ID40" s="10">
        <f t="shared" si="72"/>
        <v>2232740.44</v>
      </c>
      <c r="IE40" s="10">
        <f t="shared" si="73"/>
        <v>2320084.1000000006</v>
      </c>
      <c r="IF40" s="10">
        <f t="shared" si="74"/>
        <v>-106090.8900000006</v>
      </c>
    </row>
    <row r="41" spans="2:240" x14ac:dyDescent="0.25">
      <c r="B41" s="71" t="s">
        <v>281</v>
      </c>
      <c r="C41" s="72">
        <v>-54111.38</v>
      </c>
      <c r="D41" s="72">
        <v>0</v>
      </c>
      <c r="E41" s="72">
        <v>-73266.67</v>
      </c>
      <c r="F41" s="72">
        <v>0</v>
      </c>
      <c r="G41" s="72">
        <v>-70598.75</v>
      </c>
      <c r="H41" s="72">
        <v>-86470</v>
      </c>
      <c r="I41" s="72">
        <v>-32673.8</v>
      </c>
      <c r="J41" s="72">
        <v>-28128.17</v>
      </c>
      <c r="K41" s="72">
        <v>-16774.650000000001</v>
      </c>
      <c r="L41" s="72">
        <v>-338</v>
      </c>
      <c r="M41" s="72">
        <v>-25910.95</v>
      </c>
      <c r="N41" s="72">
        <v>-13633</v>
      </c>
      <c r="O41" s="72">
        <v>-2041.67</v>
      </c>
      <c r="P41" s="72">
        <v>0</v>
      </c>
      <c r="Q41" s="72">
        <v>0</v>
      </c>
      <c r="R41" s="72">
        <v>0</v>
      </c>
      <c r="S41" s="72">
        <v>0</v>
      </c>
      <c r="T41" s="72">
        <v>1128468.23</v>
      </c>
      <c r="U41" s="72">
        <v>1921.6</v>
      </c>
      <c r="V41" s="72">
        <v>0</v>
      </c>
      <c r="W41" s="72">
        <v>81036.460000000006</v>
      </c>
      <c r="X41" s="72">
        <v>101532.77</v>
      </c>
      <c r="Y41" s="72">
        <v>61865.81</v>
      </c>
      <c r="Z41" s="72">
        <v>62802.19</v>
      </c>
      <c r="AA41" s="72">
        <v>11143.54</v>
      </c>
      <c r="AB41" s="72">
        <v>460322.28</v>
      </c>
      <c r="AC41" s="72">
        <v>7869.5</v>
      </c>
      <c r="AD41" s="72">
        <v>0</v>
      </c>
      <c r="AE41" s="72">
        <v>27045.62</v>
      </c>
      <c r="AF41" s="72">
        <v>12663.7</v>
      </c>
      <c r="AG41" s="72">
        <v>5492.99</v>
      </c>
      <c r="AH41" s="72">
        <v>4934.42</v>
      </c>
      <c r="AI41" s="72">
        <v>29165.66</v>
      </c>
      <c r="AJ41" s="72">
        <v>0</v>
      </c>
      <c r="AK41" s="72">
        <v>11290.36</v>
      </c>
      <c r="AL41" s="72">
        <v>73124.44</v>
      </c>
      <c r="AM41" s="72">
        <v>2587.75</v>
      </c>
      <c r="AN41" s="72">
        <v>0</v>
      </c>
      <c r="AO41" s="72">
        <v>17152.509999999998</v>
      </c>
      <c r="AP41" s="72">
        <v>8360</v>
      </c>
      <c r="AQ41" s="72">
        <v>0</v>
      </c>
      <c r="AR41" s="72">
        <v>37889.21</v>
      </c>
      <c r="AS41" s="72">
        <v>2997</v>
      </c>
      <c r="AT41" s="72">
        <v>19575.099999999999</v>
      </c>
      <c r="AU41" s="72">
        <v>29824.62</v>
      </c>
      <c r="AV41" s="72">
        <v>0</v>
      </c>
      <c r="AW41" s="72">
        <v>13504.04</v>
      </c>
      <c r="AX41" s="72">
        <v>0</v>
      </c>
      <c r="AY41" s="72">
        <v>0</v>
      </c>
      <c r="AZ41" s="72">
        <v>-548.45000000000005</v>
      </c>
      <c r="BA41" s="72">
        <v>2999.16</v>
      </c>
      <c r="BC41" s="10">
        <f>VLOOKUP(B41,[1]Sheet1!$A$11:$G$222,5,FALSE)</f>
        <v>1795469.8900000004</v>
      </c>
      <c r="BE41">
        <v>-27087.58</v>
      </c>
      <c r="BF41">
        <v>0</v>
      </c>
      <c r="BG41">
        <v>4363</v>
      </c>
      <c r="BH41">
        <v>0</v>
      </c>
      <c r="BI41">
        <f t="shared" si="75"/>
        <v>4363</v>
      </c>
      <c r="BJ41">
        <v>5463</v>
      </c>
      <c r="BK41">
        <v>0</v>
      </c>
      <c r="BL41">
        <f t="shared" si="76"/>
        <v>5463</v>
      </c>
      <c r="BM41">
        <v>1658</v>
      </c>
      <c r="BN41">
        <v>0</v>
      </c>
      <c r="BO41">
        <f t="shared" si="77"/>
        <v>1658</v>
      </c>
      <c r="BP41">
        <f t="shared" si="78"/>
        <v>-15603.580000000002</v>
      </c>
      <c r="BR41" s="10">
        <f t="shared" si="79"/>
        <v>2450.71</v>
      </c>
      <c r="BS41">
        <f t="shared" si="80"/>
        <v>0</v>
      </c>
      <c r="BT41">
        <f t="shared" si="81"/>
        <v>2450.71</v>
      </c>
      <c r="BU41" s="10">
        <f t="shared" si="82"/>
        <v>-13633</v>
      </c>
      <c r="BV41" s="10">
        <f t="shared" si="83"/>
        <v>75575.150000000009</v>
      </c>
      <c r="BX41" s="10">
        <f t="shared" si="84"/>
        <v>1811073.47</v>
      </c>
      <c r="BY41" s="10">
        <f t="shared" si="85"/>
        <v>1795469.89</v>
      </c>
      <c r="BZ41" s="10">
        <f t="shared" si="86"/>
        <v>1795469.8900000004</v>
      </c>
      <c r="CB41" s="10">
        <f t="shared" si="87"/>
        <v>0</v>
      </c>
      <c r="CC41">
        <v>0</v>
      </c>
      <c r="CD41">
        <v>0</v>
      </c>
      <c r="CE41" s="73">
        <v>259</v>
      </c>
      <c r="CF41">
        <v>120782.08000000031</v>
      </c>
      <c r="CG41">
        <v>-185794.47000000044</v>
      </c>
      <c r="CH41">
        <v>3805.3500000000013</v>
      </c>
      <c r="CI41">
        <v>19408.93</v>
      </c>
      <c r="CK41" s="10">
        <f>VLOOKUP(CE41,'[2]Budget Share 22-23'!$B$6:$BV$326,73,FALSE)</f>
        <v>1754701</v>
      </c>
      <c r="CL41" s="10">
        <f>VLOOKUP(CE41,'[2]Budget Share 22-23'!$B$6:$BV$326,57,FALSE)</f>
        <v>0</v>
      </c>
      <c r="CM41" s="10">
        <v>0</v>
      </c>
      <c r="CN41" s="10">
        <v>0</v>
      </c>
      <c r="CO41">
        <v>0</v>
      </c>
      <c r="CP41" s="10">
        <v>-1700</v>
      </c>
      <c r="CQ41" s="10">
        <v>-19556</v>
      </c>
      <c r="CR41" s="10">
        <v>-65214</v>
      </c>
      <c r="CS41" s="10"/>
      <c r="CT41" s="10">
        <f t="shared" si="88"/>
        <v>1808812.38</v>
      </c>
      <c r="CU41" s="10">
        <f t="shared" si="89"/>
        <v>-1700</v>
      </c>
      <c r="CW41">
        <f t="shared" si="90"/>
        <v>0</v>
      </c>
      <c r="CY41" s="10">
        <f t="shared" si="91"/>
        <v>-84770</v>
      </c>
      <c r="DE41" s="10">
        <v>1808812.38</v>
      </c>
      <c r="DF41" s="10">
        <v>0</v>
      </c>
      <c r="DG41" s="10">
        <v>73266.67</v>
      </c>
      <c r="DH41" s="10">
        <v>0</v>
      </c>
      <c r="DI41" s="10">
        <v>70598.75</v>
      </c>
      <c r="DJ41" s="10">
        <v>1700</v>
      </c>
      <c r="DK41" s="10">
        <v>32673.8</v>
      </c>
      <c r="DL41" s="10">
        <v>28128.17</v>
      </c>
      <c r="DM41">
        <v>6649.8</v>
      </c>
      <c r="DN41">
        <v>21478.37</v>
      </c>
      <c r="DO41" s="10">
        <v>16774.650000000001</v>
      </c>
      <c r="DP41" s="10">
        <v>338</v>
      </c>
      <c r="DQ41" s="10">
        <v>25910.95</v>
      </c>
      <c r="DR41" s="10">
        <v>13633</v>
      </c>
      <c r="DS41" s="10">
        <v>2041.67</v>
      </c>
      <c r="DT41" s="10">
        <v>0</v>
      </c>
      <c r="DU41" s="10">
        <v>0</v>
      </c>
      <c r="DV41" s="10">
        <v>0</v>
      </c>
      <c r="DW41" s="10">
        <v>0</v>
      </c>
      <c r="DX41">
        <v>0</v>
      </c>
      <c r="DY41" s="10">
        <v>0</v>
      </c>
      <c r="DZ41">
        <v>0</v>
      </c>
      <c r="EA41" s="10">
        <v>84770</v>
      </c>
      <c r="EB41">
        <v>259</v>
      </c>
      <c r="EC41" s="68" t="e">
        <f>VLOOKUP(B41,#REF!,3,FALSE)</f>
        <v>#REF!</v>
      </c>
      <c r="ED41" t="e">
        <f>VLOOKUP(B41,#REF!,4,FALSE)</f>
        <v>#REF!</v>
      </c>
      <c r="EE41" t="e">
        <f>VLOOKUP(EC41,'[3]EDUBASE data 18.4.23'!$E$2:$AF$327,28,FALSE)</f>
        <v>#REF!</v>
      </c>
      <c r="EF41" t="str">
        <f>VLOOKUP(B41,'[4]CFR Report to DCSF'!$B$8:$EM$116,142,FALSE)</f>
        <v>gill.durrant@dalehall.suffolk.sch.uk</v>
      </c>
      <c r="EG41" t="e">
        <f>VLOOKUP(EC41,'[3]EDUBASE data 18.4.23'!$E$2:$AF$327,24,FALSE)</f>
        <v>#REF!</v>
      </c>
      <c r="ES41" t="s">
        <v>394</v>
      </c>
      <c r="ET41" t="s">
        <v>397</v>
      </c>
      <c r="EU41" s="9" t="s">
        <v>394</v>
      </c>
      <c r="EV41" t="s">
        <v>396</v>
      </c>
      <c r="EW41" t="s">
        <v>395</v>
      </c>
      <c r="EX41" t="s">
        <v>395</v>
      </c>
      <c r="EY41">
        <f>VLOOKUP(B41,'[2]22-23 Balances'!$E$5:$J$110,2,FALSE)</f>
        <v>120782.08000000031</v>
      </c>
      <c r="EZ41">
        <v>0</v>
      </c>
      <c r="FA41">
        <f>VLOOKUP(B41,'[4]CFR Report to DCSF'!$B$8:$IA$116,234,FALSE)</f>
        <v>3805.3500000000013</v>
      </c>
      <c r="FB41" s="10">
        <f t="shared" si="92"/>
        <v>1808812.38</v>
      </c>
      <c r="FC41" s="10">
        <f t="shared" si="93"/>
        <v>0</v>
      </c>
      <c r="FD41" s="10">
        <f t="shared" si="94"/>
        <v>73266.67</v>
      </c>
      <c r="FE41" s="10">
        <f t="shared" si="95"/>
        <v>0</v>
      </c>
      <c r="FF41" s="10">
        <f t="shared" si="96"/>
        <v>70598.75</v>
      </c>
      <c r="FG41" s="10">
        <f t="shared" si="97"/>
        <v>1700</v>
      </c>
      <c r="FH41" s="10">
        <f t="shared" si="98"/>
        <v>32673.8</v>
      </c>
      <c r="FI41" s="10">
        <f t="shared" si="99"/>
        <v>6649.8</v>
      </c>
      <c r="FJ41" s="10">
        <f t="shared" si="100"/>
        <v>21478.37</v>
      </c>
      <c r="FK41" s="10">
        <f t="shared" si="101"/>
        <v>16774.650000000001</v>
      </c>
      <c r="FL41" s="10">
        <f t="shared" si="102"/>
        <v>338</v>
      </c>
      <c r="FM41" s="10">
        <f t="shared" si="103"/>
        <v>25910.95</v>
      </c>
      <c r="FN41" s="10">
        <f t="shared" si="104"/>
        <v>13633</v>
      </c>
      <c r="FO41" s="10">
        <f t="shared" si="105"/>
        <v>2041.67</v>
      </c>
      <c r="FP41" s="10">
        <f t="shared" si="106"/>
        <v>0</v>
      </c>
      <c r="FQ41" s="10">
        <f t="shared" si="107"/>
        <v>0</v>
      </c>
      <c r="FR41" s="10">
        <f t="shared" si="108"/>
        <v>0</v>
      </c>
      <c r="FS41">
        <f t="shared" si="109"/>
        <v>0</v>
      </c>
      <c r="FT41">
        <f t="shared" si="110"/>
        <v>0</v>
      </c>
      <c r="FU41">
        <f t="shared" si="111"/>
        <v>0</v>
      </c>
      <c r="FV41">
        <f t="shared" si="112"/>
        <v>84770</v>
      </c>
      <c r="FW41" s="10">
        <f t="shared" si="113"/>
        <v>1128468.23</v>
      </c>
      <c r="FX41" s="10">
        <f t="shared" si="114"/>
        <v>1921.6</v>
      </c>
      <c r="FY41" s="158">
        <v>449224.26000000007</v>
      </c>
      <c r="FZ41" s="10">
        <f t="shared" si="115"/>
        <v>81036.460000000006</v>
      </c>
      <c r="GA41" s="10">
        <f t="shared" si="116"/>
        <v>101532.77</v>
      </c>
      <c r="GB41" s="10">
        <f t="shared" si="117"/>
        <v>61865.81</v>
      </c>
      <c r="GC41" s="90">
        <v>62802.19</v>
      </c>
      <c r="GD41" s="90">
        <v>11143.54</v>
      </c>
      <c r="GE41" s="158">
        <v>17941.3</v>
      </c>
      <c r="GF41" s="10">
        <f t="shared" si="118"/>
        <v>7869.5</v>
      </c>
      <c r="GG41" s="10">
        <f t="shared" si="119"/>
        <v>0</v>
      </c>
      <c r="GH41" s="10">
        <f t="shared" si="120"/>
        <v>27045.62</v>
      </c>
      <c r="GI41" s="90">
        <v>5820.4199999999973</v>
      </c>
      <c r="GJ41" s="10">
        <f t="shared" si="121"/>
        <v>5492.99</v>
      </c>
      <c r="GK41" s="10">
        <f t="shared" si="122"/>
        <v>4934.42</v>
      </c>
      <c r="GL41" s="10">
        <f t="shared" si="123"/>
        <v>29165.66</v>
      </c>
      <c r="GM41" s="10">
        <f t="shared" si="124"/>
        <v>0</v>
      </c>
      <c r="GN41" s="10">
        <f t="shared" si="125"/>
        <v>11290.36</v>
      </c>
      <c r="GO41" s="80">
        <f t="shared" si="126"/>
        <v>75575.150000000009</v>
      </c>
      <c r="GP41" s="10">
        <f t="shared" si="127"/>
        <v>2587.75</v>
      </c>
      <c r="GQ41" s="10">
        <f t="shared" si="128"/>
        <v>0</v>
      </c>
      <c r="GR41" s="10">
        <f t="shared" si="129"/>
        <v>17152.509999999998</v>
      </c>
      <c r="GS41" s="10">
        <f t="shared" si="130"/>
        <v>8360</v>
      </c>
      <c r="GT41" s="10">
        <f t="shared" si="131"/>
        <v>0</v>
      </c>
      <c r="GU41" s="10">
        <f t="shared" si="132"/>
        <v>37889.21</v>
      </c>
      <c r="GV41" s="10">
        <f t="shared" si="133"/>
        <v>2997</v>
      </c>
      <c r="GW41" s="10">
        <f t="shared" si="134"/>
        <v>19575.099999999999</v>
      </c>
      <c r="GX41" s="10">
        <f t="shared" si="135"/>
        <v>29824.62</v>
      </c>
      <c r="GY41">
        <v>0</v>
      </c>
      <c r="GZ41" s="10">
        <f t="shared" si="136"/>
        <v>0</v>
      </c>
      <c r="HA41" s="10">
        <f t="shared" si="137"/>
        <v>13504.04</v>
      </c>
      <c r="HB41" s="10">
        <f t="shared" si="138"/>
        <v>0</v>
      </c>
      <c r="HC41" s="10">
        <f t="shared" si="139"/>
        <v>0</v>
      </c>
      <c r="HD41" s="10">
        <v>27087.58</v>
      </c>
      <c r="HE41" s="10">
        <f t="shared" si="140"/>
        <v>0</v>
      </c>
      <c r="HF41">
        <v>0</v>
      </c>
      <c r="HG41">
        <v>1</v>
      </c>
      <c r="HH41">
        <v>0</v>
      </c>
      <c r="HI41">
        <f t="shared" si="141"/>
        <v>4363</v>
      </c>
      <c r="HJ41">
        <f t="shared" si="142"/>
        <v>5463</v>
      </c>
      <c r="HK41">
        <f t="shared" si="143"/>
        <v>1658</v>
      </c>
      <c r="HM41" s="10">
        <f>VLOOKUP(B41,'[2]22-23 Balances'!$E$5:$J$110,6,FALSE)</f>
        <v>64409.60999999987</v>
      </c>
      <c r="HN41" s="10">
        <f>VLOOKUP(B41,'carry forward data'!A44:G225,7,FALSE)</f>
        <v>19408.93</v>
      </c>
      <c r="HW41" s="10">
        <f t="shared" si="144"/>
        <v>0</v>
      </c>
      <c r="HY41" s="10">
        <f t="shared" si="145"/>
        <v>0</v>
      </c>
      <c r="IC41">
        <f t="shared" si="71"/>
        <v>120782.08000000031</v>
      </c>
      <c r="ID41" s="10">
        <f t="shared" si="72"/>
        <v>2158648.04</v>
      </c>
      <c r="IE41" s="10">
        <f t="shared" si="73"/>
        <v>2215020.5100000002</v>
      </c>
      <c r="IF41" s="10">
        <f t="shared" si="74"/>
        <v>64409.60999999987</v>
      </c>
    </row>
    <row r="42" spans="2:240" x14ac:dyDescent="0.25">
      <c r="B42" s="151" t="s">
        <v>282</v>
      </c>
      <c r="C42" s="72">
        <v>-574351.31999999995</v>
      </c>
      <c r="D42" s="72">
        <v>0</v>
      </c>
      <c r="E42" s="72">
        <v>-5309.67</v>
      </c>
      <c r="F42" s="72">
        <v>0</v>
      </c>
      <c r="G42" s="72">
        <v>0</v>
      </c>
      <c r="H42" s="72">
        <v>-84344.62</v>
      </c>
      <c r="I42" s="72">
        <v>-34481.519999999997</v>
      </c>
      <c r="J42" s="72">
        <v>-91334.23</v>
      </c>
      <c r="K42" s="72">
        <v>0</v>
      </c>
      <c r="L42" s="72">
        <v>0</v>
      </c>
      <c r="M42" s="72">
        <v>0</v>
      </c>
      <c r="N42" s="72">
        <v>0</v>
      </c>
      <c r="O42" s="72">
        <v>-13818.27</v>
      </c>
      <c r="P42" s="72">
        <v>0</v>
      </c>
      <c r="Q42" s="72">
        <v>0</v>
      </c>
      <c r="R42" s="72">
        <v>0</v>
      </c>
      <c r="S42" s="72">
        <v>0</v>
      </c>
      <c r="T42" s="72">
        <v>99651.33</v>
      </c>
      <c r="U42" s="72">
        <v>7370.11</v>
      </c>
      <c r="V42" s="72">
        <v>0</v>
      </c>
      <c r="W42" s="72">
        <v>21205.95</v>
      </c>
      <c r="X42" s="72">
        <v>83221.91</v>
      </c>
      <c r="Y42" s="72">
        <v>0</v>
      </c>
      <c r="Z42" s="72">
        <v>0</v>
      </c>
      <c r="AA42" s="72">
        <v>138955.82</v>
      </c>
      <c r="AB42" s="72">
        <v>238780.66</v>
      </c>
      <c r="AC42" s="72">
        <v>44512.4</v>
      </c>
      <c r="AD42" s="72">
        <v>0</v>
      </c>
      <c r="AE42" s="72">
        <v>7343.17</v>
      </c>
      <c r="AF42" s="72">
        <v>7496.99</v>
      </c>
      <c r="AG42" s="72">
        <v>21748.63</v>
      </c>
      <c r="AH42" s="72">
        <v>1830.3</v>
      </c>
      <c r="AI42" s="72">
        <v>12393.04</v>
      </c>
      <c r="AJ42" s="72">
        <v>0</v>
      </c>
      <c r="AK42" s="72">
        <v>9169.68</v>
      </c>
      <c r="AL42" s="72">
        <v>14082.18</v>
      </c>
      <c r="AM42" s="72">
        <v>0</v>
      </c>
      <c r="AN42" s="72">
        <v>0</v>
      </c>
      <c r="AO42" s="72">
        <v>8572.66</v>
      </c>
      <c r="AP42" s="72">
        <v>2615</v>
      </c>
      <c r="AQ42" s="72">
        <v>59280.160000000003</v>
      </c>
      <c r="AR42" s="72">
        <v>15754.11</v>
      </c>
      <c r="AS42" s="72">
        <v>0</v>
      </c>
      <c r="AT42" s="72">
        <v>685</v>
      </c>
      <c r="AU42" s="72">
        <v>14749.5</v>
      </c>
      <c r="AV42" s="72">
        <v>0</v>
      </c>
      <c r="AW42" s="72">
        <v>0</v>
      </c>
      <c r="AX42" s="72">
        <v>0</v>
      </c>
      <c r="AY42" s="72">
        <v>0</v>
      </c>
      <c r="AZ42" s="72">
        <v>0</v>
      </c>
      <c r="BA42" s="72">
        <v>0</v>
      </c>
      <c r="BC42" s="10">
        <f>VLOOKUP(B42,[1]Sheet1!$A$11:$G$222,5,FALSE)</f>
        <v>3982.3500000000258</v>
      </c>
      <c r="BE42">
        <v>-15980.04</v>
      </c>
      <c r="BF42">
        <v>0</v>
      </c>
      <c r="BG42">
        <v>1694</v>
      </c>
      <c r="BH42">
        <v>0</v>
      </c>
      <c r="BI42">
        <f t="shared" si="75"/>
        <v>1694</v>
      </c>
      <c r="BJ42">
        <v>0</v>
      </c>
      <c r="BK42">
        <v>0</v>
      </c>
      <c r="BL42">
        <f t="shared" si="76"/>
        <v>0</v>
      </c>
      <c r="BM42">
        <v>12489.42</v>
      </c>
      <c r="BN42">
        <v>0</v>
      </c>
      <c r="BO42">
        <f t="shared" si="77"/>
        <v>12489.42</v>
      </c>
      <c r="BP42">
        <f t="shared" si="78"/>
        <v>-1796.6200000000008</v>
      </c>
      <c r="BR42" s="10">
        <f t="shared" si="79"/>
        <v>0</v>
      </c>
      <c r="BS42">
        <f t="shared" si="80"/>
        <v>0</v>
      </c>
      <c r="BT42">
        <f t="shared" si="81"/>
        <v>0</v>
      </c>
      <c r="BU42" s="10">
        <f t="shared" si="82"/>
        <v>0</v>
      </c>
      <c r="BV42" s="10">
        <f t="shared" si="83"/>
        <v>14082.18</v>
      </c>
      <c r="BX42" s="10">
        <f t="shared" si="84"/>
        <v>5778.9699999999284</v>
      </c>
      <c r="BY42" s="10">
        <f t="shared" si="85"/>
        <v>3982.3499999999276</v>
      </c>
      <c r="BZ42" s="10">
        <f t="shared" si="86"/>
        <v>3982.3500000000258</v>
      </c>
      <c r="CB42" s="10">
        <f t="shared" si="87"/>
        <v>-9.822542779147625E-11</v>
      </c>
      <c r="CC42">
        <v>0</v>
      </c>
      <c r="CD42">
        <v>0</v>
      </c>
      <c r="CE42" s="73">
        <v>266</v>
      </c>
      <c r="CF42">
        <v>232645.79000000015</v>
      </c>
      <c r="CG42">
        <v>226867.02999999997</v>
      </c>
      <c r="CH42">
        <v>26563.25</v>
      </c>
      <c r="CI42">
        <v>28359.870000000003</v>
      </c>
      <c r="CK42" s="10">
        <f>VLOOKUP(CE42,'[2]Budget Share 22-23'!$B$6:$BV$326,73,FALSE)</f>
        <v>0</v>
      </c>
      <c r="CL42" s="10">
        <f>VLOOKUP(CE42,'[2]Budget Share 22-23'!$B$6:$BV$326,57,FALSE)</f>
        <v>0</v>
      </c>
      <c r="CM42" s="10">
        <v>-368777.03</v>
      </c>
      <c r="CN42" s="10">
        <v>-4702</v>
      </c>
      <c r="CO42">
        <v>0</v>
      </c>
      <c r="CP42" s="10">
        <v>0</v>
      </c>
      <c r="CQ42" s="10">
        <v>0</v>
      </c>
      <c r="CR42" s="10">
        <v>0</v>
      </c>
      <c r="CS42" s="10"/>
      <c r="CT42" s="10">
        <f t="shared" si="88"/>
        <v>574351.31999999995</v>
      </c>
      <c r="CU42" s="10">
        <f t="shared" si="89"/>
        <v>-84344.62</v>
      </c>
      <c r="CW42">
        <f t="shared" si="90"/>
        <v>0</v>
      </c>
      <c r="CY42" s="10">
        <f t="shared" si="91"/>
        <v>0</v>
      </c>
      <c r="DE42" s="10">
        <v>574351.31999999995</v>
      </c>
      <c r="DF42" s="10">
        <v>0</v>
      </c>
      <c r="DG42" s="10">
        <v>5309.67</v>
      </c>
      <c r="DH42" s="10">
        <v>0</v>
      </c>
      <c r="DI42" s="10">
        <v>0</v>
      </c>
      <c r="DJ42" s="10">
        <v>84344.62</v>
      </c>
      <c r="DK42" s="10">
        <v>34481.519999999997</v>
      </c>
      <c r="DL42" s="10">
        <v>91334.23</v>
      </c>
      <c r="DM42">
        <v>0</v>
      </c>
      <c r="DN42">
        <v>91334.23</v>
      </c>
      <c r="DO42" s="10">
        <v>0</v>
      </c>
      <c r="DP42" s="10">
        <v>0</v>
      </c>
      <c r="DQ42" s="10">
        <v>0</v>
      </c>
      <c r="DR42" s="10">
        <v>0</v>
      </c>
      <c r="DS42" s="10">
        <v>13818.27</v>
      </c>
      <c r="DT42" s="10">
        <v>0</v>
      </c>
      <c r="DU42" s="10">
        <v>0</v>
      </c>
      <c r="DV42" s="10">
        <v>0</v>
      </c>
      <c r="DW42" s="10">
        <v>0</v>
      </c>
      <c r="DX42">
        <v>0</v>
      </c>
      <c r="DY42" s="10">
        <v>0</v>
      </c>
      <c r="DZ42">
        <v>0</v>
      </c>
      <c r="EA42" s="10">
        <v>0</v>
      </c>
      <c r="EB42">
        <v>266</v>
      </c>
      <c r="EC42" s="68" t="e">
        <f>VLOOKUP(B42,#REF!,3,FALSE)</f>
        <v>#REF!</v>
      </c>
      <c r="ED42" t="e">
        <f>VLOOKUP(B42,#REF!,4,FALSE)</f>
        <v>#REF!</v>
      </c>
      <c r="EE42" t="e">
        <f>VLOOKUP(EC42,'[3]EDUBASE data 18.4.23'!$E$2:$AF$327,28,FALSE)</f>
        <v>#REF!</v>
      </c>
      <c r="EF42" t="str">
        <f>VLOOKUP(B42,'[4]CFR Report to DCSF'!$B$8:$EM$116,142,FALSE)</f>
        <v xml:space="preserve">admin@highfield.suffolk.sch.uk </v>
      </c>
      <c r="EG42" t="e">
        <f>VLOOKUP(EC42,'[3]EDUBASE data 18.4.23'!$E$2:$AF$327,24,FALSE)</f>
        <v>#REF!</v>
      </c>
      <c r="ES42" t="s">
        <v>394</v>
      </c>
      <c r="ET42" t="s">
        <v>397</v>
      </c>
      <c r="EU42" s="9" t="s">
        <v>394</v>
      </c>
      <c r="EV42" t="s">
        <v>396</v>
      </c>
      <c r="EW42" t="s">
        <v>395</v>
      </c>
      <c r="EX42" t="s">
        <v>395</v>
      </c>
      <c r="EY42">
        <f>VLOOKUP(B42,'[2]22-23 Balances'!$E$5:$J$110,2,FALSE)</f>
        <v>232646.23000000045</v>
      </c>
      <c r="EZ42">
        <v>0</v>
      </c>
      <c r="FA42">
        <f>VLOOKUP(B42,'[4]CFR Report to DCSF'!$B$8:$IA$116,234,FALSE)</f>
        <v>26563.25</v>
      </c>
      <c r="FB42" s="10">
        <f t="shared" si="92"/>
        <v>574351.31999999995</v>
      </c>
      <c r="FC42" s="10">
        <f t="shared" si="93"/>
        <v>0</v>
      </c>
      <c r="FD42" s="10">
        <f t="shared" si="94"/>
        <v>5309.67</v>
      </c>
      <c r="FE42" s="10">
        <f t="shared" si="95"/>
        <v>0</v>
      </c>
      <c r="FF42" s="10">
        <f t="shared" si="96"/>
        <v>0</v>
      </c>
      <c r="FG42" s="10">
        <f t="shared" si="97"/>
        <v>84344.62</v>
      </c>
      <c r="FH42" s="10">
        <f t="shared" si="98"/>
        <v>34481.519999999997</v>
      </c>
      <c r="FI42" s="10">
        <f t="shared" si="99"/>
        <v>0</v>
      </c>
      <c r="FJ42" s="10">
        <f t="shared" si="100"/>
        <v>91334.23</v>
      </c>
      <c r="FK42" s="10">
        <f t="shared" si="101"/>
        <v>0</v>
      </c>
      <c r="FL42" s="10">
        <f t="shared" si="102"/>
        <v>0</v>
      </c>
      <c r="FM42" s="10">
        <f t="shared" si="103"/>
        <v>0</v>
      </c>
      <c r="FN42" s="10">
        <f t="shared" si="104"/>
        <v>0</v>
      </c>
      <c r="FO42" s="10">
        <f t="shared" si="105"/>
        <v>13818.27</v>
      </c>
      <c r="FP42" s="10">
        <f t="shared" si="106"/>
        <v>0</v>
      </c>
      <c r="FQ42" s="10">
        <f t="shared" si="107"/>
        <v>0</v>
      </c>
      <c r="FR42" s="10">
        <f t="shared" si="108"/>
        <v>0</v>
      </c>
      <c r="FS42">
        <f t="shared" si="109"/>
        <v>0</v>
      </c>
      <c r="FT42">
        <f t="shared" si="110"/>
        <v>0</v>
      </c>
      <c r="FU42">
        <f t="shared" si="111"/>
        <v>0</v>
      </c>
      <c r="FV42">
        <f t="shared" si="112"/>
        <v>0</v>
      </c>
      <c r="FW42" s="10">
        <f t="shared" si="113"/>
        <v>99651.33</v>
      </c>
      <c r="FX42" s="10">
        <f t="shared" si="114"/>
        <v>7370.11</v>
      </c>
      <c r="FY42" s="158">
        <v>237124.28</v>
      </c>
      <c r="FZ42" s="10">
        <f t="shared" si="115"/>
        <v>21205.95</v>
      </c>
      <c r="GA42" s="10">
        <f t="shared" si="116"/>
        <v>83221.91</v>
      </c>
      <c r="GB42" s="10">
        <f t="shared" si="117"/>
        <v>0</v>
      </c>
      <c r="GC42" s="90">
        <v>134775.17000000001</v>
      </c>
      <c r="GD42" s="90">
        <v>4180.6499999999942</v>
      </c>
      <c r="GE42" s="158">
        <v>4646.26</v>
      </c>
      <c r="GF42" s="10">
        <f t="shared" si="118"/>
        <v>44512.4</v>
      </c>
      <c r="GG42" s="10">
        <f t="shared" si="119"/>
        <v>0</v>
      </c>
      <c r="GH42" s="10">
        <f t="shared" si="120"/>
        <v>7343.17</v>
      </c>
      <c r="GI42" s="90">
        <v>4507.1100000000015</v>
      </c>
      <c r="GJ42" s="10">
        <f t="shared" si="121"/>
        <v>21748.63</v>
      </c>
      <c r="GK42" s="10">
        <f t="shared" si="122"/>
        <v>1830.3</v>
      </c>
      <c r="GL42" s="10">
        <f t="shared" si="123"/>
        <v>12393.04</v>
      </c>
      <c r="GM42" s="10">
        <f t="shared" si="124"/>
        <v>0</v>
      </c>
      <c r="GN42" s="10">
        <f t="shared" si="125"/>
        <v>9169.68</v>
      </c>
      <c r="GO42" s="80">
        <f t="shared" si="126"/>
        <v>14082.18</v>
      </c>
      <c r="GP42" s="10">
        <f t="shared" si="127"/>
        <v>0</v>
      </c>
      <c r="GQ42" s="10">
        <f t="shared" si="128"/>
        <v>0</v>
      </c>
      <c r="GR42" s="10">
        <f t="shared" si="129"/>
        <v>8572.66</v>
      </c>
      <c r="GS42" s="10">
        <f t="shared" si="130"/>
        <v>2615</v>
      </c>
      <c r="GT42" s="10">
        <f t="shared" si="131"/>
        <v>59280.160000000003</v>
      </c>
      <c r="GU42" s="10">
        <f t="shared" si="132"/>
        <v>15754.11</v>
      </c>
      <c r="GV42" s="10">
        <f t="shared" si="133"/>
        <v>0</v>
      </c>
      <c r="GW42" s="10">
        <f t="shared" si="134"/>
        <v>685</v>
      </c>
      <c r="GX42" s="10">
        <f t="shared" si="135"/>
        <v>14749.5</v>
      </c>
      <c r="GY42">
        <v>0</v>
      </c>
      <c r="GZ42" s="10">
        <f t="shared" si="136"/>
        <v>0</v>
      </c>
      <c r="HA42" s="10">
        <f t="shared" si="137"/>
        <v>0</v>
      </c>
      <c r="HB42" s="10">
        <f t="shared" si="138"/>
        <v>0</v>
      </c>
      <c r="HC42" s="10">
        <f t="shared" si="139"/>
        <v>0</v>
      </c>
      <c r="HD42" s="10">
        <v>15980.04</v>
      </c>
      <c r="HE42" s="10">
        <f t="shared" si="140"/>
        <v>0</v>
      </c>
      <c r="HF42">
        <v>0</v>
      </c>
      <c r="HG42">
        <v>1</v>
      </c>
      <c r="HH42">
        <v>0</v>
      </c>
      <c r="HI42">
        <f t="shared" si="141"/>
        <v>1694</v>
      </c>
      <c r="HJ42">
        <f t="shared" si="142"/>
        <v>0</v>
      </c>
      <c r="HK42">
        <f t="shared" si="143"/>
        <v>12489.42</v>
      </c>
      <c r="HM42" s="10">
        <f>VLOOKUP(B42,'[2]22-23 Balances'!$E$5:$J$110,6,FALSE)</f>
        <v>226867.26000000042</v>
      </c>
      <c r="HN42" s="10">
        <f>VLOOKUP(B42,'carry forward data'!A45:G226,7,FALSE)</f>
        <v>28359.870000000003</v>
      </c>
      <c r="HW42" s="10">
        <f t="shared" si="144"/>
        <v>-2.9103830456733704E-10</v>
      </c>
      <c r="HY42" s="10">
        <f t="shared" si="145"/>
        <v>0</v>
      </c>
      <c r="IC42">
        <f t="shared" si="71"/>
        <v>232646.23000000045</v>
      </c>
      <c r="ID42" s="10">
        <f t="shared" si="72"/>
        <v>803639.63</v>
      </c>
      <c r="IE42" s="10">
        <f t="shared" si="73"/>
        <v>809418.60000000033</v>
      </c>
      <c r="IF42" s="10">
        <f t="shared" si="74"/>
        <v>226867.26000000013</v>
      </c>
    </row>
    <row r="43" spans="2:240" x14ac:dyDescent="0.25">
      <c r="B43" s="71" t="s">
        <v>283</v>
      </c>
      <c r="C43" s="72">
        <v>-158743.71</v>
      </c>
      <c r="D43" s="72">
        <v>0</v>
      </c>
      <c r="E43" s="72">
        <v>-53966.66</v>
      </c>
      <c r="F43" s="72">
        <v>0</v>
      </c>
      <c r="G43" s="72">
        <v>-177319.75</v>
      </c>
      <c r="H43" s="72">
        <v>-58339</v>
      </c>
      <c r="I43" s="72">
        <v>-13351.43</v>
      </c>
      <c r="J43" s="72">
        <v>-47223.41</v>
      </c>
      <c r="K43" s="72">
        <v>-28212.080000000002</v>
      </c>
      <c r="L43" s="72">
        <v>-10080</v>
      </c>
      <c r="M43" s="72">
        <v>-19080</v>
      </c>
      <c r="N43" s="72">
        <v>-6904.48</v>
      </c>
      <c r="O43" s="72">
        <v>0</v>
      </c>
      <c r="P43" s="72">
        <v>0</v>
      </c>
      <c r="Q43" s="72">
        <v>0</v>
      </c>
      <c r="R43" s="72">
        <v>0</v>
      </c>
      <c r="S43" s="72">
        <v>0</v>
      </c>
      <c r="T43" s="72">
        <v>1166597.25</v>
      </c>
      <c r="U43" s="72">
        <v>0</v>
      </c>
      <c r="V43" s="72">
        <v>0</v>
      </c>
      <c r="W43" s="72">
        <v>32142.18</v>
      </c>
      <c r="X43" s="72">
        <v>93206.01</v>
      </c>
      <c r="Y43" s="72">
        <v>0</v>
      </c>
      <c r="Z43" s="72">
        <v>22877.69</v>
      </c>
      <c r="AA43" s="72">
        <v>69487.14</v>
      </c>
      <c r="AB43" s="72">
        <v>350824.27</v>
      </c>
      <c r="AC43" s="72">
        <v>12702.03</v>
      </c>
      <c r="AD43" s="72">
        <v>26353.71</v>
      </c>
      <c r="AE43" s="72">
        <v>29111.62</v>
      </c>
      <c r="AF43" s="72">
        <v>7304.25</v>
      </c>
      <c r="AG43" s="72">
        <v>74870.95</v>
      </c>
      <c r="AH43" s="72">
        <v>3631.27</v>
      </c>
      <c r="AI43" s="72">
        <v>41949.62</v>
      </c>
      <c r="AJ43" s="72">
        <v>0</v>
      </c>
      <c r="AK43" s="72">
        <v>8933.69</v>
      </c>
      <c r="AL43" s="72">
        <v>103554.94</v>
      </c>
      <c r="AM43" s="72">
        <v>43502.33</v>
      </c>
      <c r="AN43" s="72">
        <v>0</v>
      </c>
      <c r="AO43" s="72">
        <v>41472.35</v>
      </c>
      <c r="AP43" s="72">
        <v>9230</v>
      </c>
      <c r="AQ43" s="72">
        <v>25793.26</v>
      </c>
      <c r="AR43" s="72">
        <v>104721.52</v>
      </c>
      <c r="AS43" s="72">
        <v>108496</v>
      </c>
      <c r="AT43" s="72">
        <v>56795.45</v>
      </c>
      <c r="AU43" s="72">
        <v>55563.35</v>
      </c>
      <c r="AV43" s="72">
        <v>0</v>
      </c>
      <c r="AW43" s="72">
        <v>22509.23</v>
      </c>
      <c r="AX43" s="72">
        <v>0</v>
      </c>
      <c r="AY43" s="72">
        <v>0</v>
      </c>
      <c r="AZ43" s="72">
        <v>-7327.41</v>
      </c>
      <c r="BA43" s="72">
        <v>3765.05</v>
      </c>
      <c r="BC43" s="10">
        <f>VLOOKUP(B43,[1]Sheet1!$A$11:$G$222,5,FALSE)</f>
        <v>1960162.8999999985</v>
      </c>
      <c r="BE43">
        <v>-27344.32</v>
      </c>
      <c r="BF43">
        <v>0</v>
      </c>
      <c r="BG43">
        <v>8259</v>
      </c>
      <c r="BH43">
        <v>0</v>
      </c>
      <c r="BI43">
        <f t="shared" si="75"/>
        <v>8259</v>
      </c>
      <c r="BJ43">
        <v>0</v>
      </c>
      <c r="BK43">
        <v>0</v>
      </c>
      <c r="BL43">
        <f t="shared" si="76"/>
        <v>0</v>
      </c>
      <c r="BM43">
        <v>44400.990000000005</v>
      </c>
      <c r="BN43">
        <v>0</v>
      </c>
      <c r="BO43">
        <f t="shared" si="77"/>
        <v>44400.990000000005</v>
      </c>
      <c r="BP43">
        <f t="shared" si="78"/>
        <v>25315.670000000006</v>
      </c>
      <c r="BR43" s="10">
        <f t="shared" si="79"/>
        <v>-3562.3599999999997</v>
      </c>
      <c r="BS43">
        <f t="shared" si="80"/>
        <v>-3562.3599999999997</v>
      </c>
      <c r="BT43">
        <f t="shared" si="81"/>
        <v>0</v>
      </c>
      <c r="BU43" s="10">
        <f t="shared" si="82"/>
        <v>-10466.84</v>
      </c>
      <c r="BV43" s="10">
        <f t="shared" si="83"/>
        <v>103554.94</v>
      </c>
      <c r="BX43" s="10">
        <f t="shared" si="84"/>
        <v>1934847.2300000004</v>
      </c>
      <c r="BY43" s="10">
        <f t="shared" si="85"/>
        <v>1960162.9000000004</v>
      </c>
      <c r="BZ43" s="10">
        <f t="shared" si="86"/>
        <v>1960162.8999999985</v>
      </c>
      <c r="CB43" s="10">
        <f t="shared" si="87"/>
        <v>1.862645149230957E-9</v>
      </c>
      <c r="CC43">
        <v>0</v>
      </c>
      <c r="CD43">
        <v>0</v>
      </c>
      <c r="CE43" s="73">
        <v>273</v>
      </c>
      <c r="CF43">
        <v>284185.35999999847</v>
      </c>
      <c r="CG43">
        <v>233691.77000000095</v>
      </c>
      <c r="CH43">
        <v>31136.18</v>
      </c>
      <c r="CI43">
        <v>5820.510000000002</v>
      </c>
      <c r="CK43" s="10">
        <f>VLOOKUP(CE43,'[2]Budget Share 22-23'!$B$6:$BV$326,73,FALSE)</f>
        <v>1884354</v>
      </c>
      <c r="CL43" s="10">
        <f>VLOOKUP(CE43,'[2]Budget Share 22-23'!$B$6:$BV$326,57,FALSE)</f>
        <v>0</v>
      </c>
      <c r="CM43" s="10">
        <v>-57148.53</v>
      </c>
      <c r="CN43" s="10">
        <v>-1457</v>
      </c>
      <c r="CO43">
        <v>0</v>
      </c>
      <c r="CP43" s="10">
        <v>0</v>
      </c>
      <c r="CQ43" s="10">
        <v>-8133</v>
      </c>
      <c r="CR43" s="10">
        <v>-38848</v>
      </c>
      <c r="CS43" s="10"/>
      <c r="CT43" s="10">
        <f t="shared" si="88"/>
        <v>2043097.71</v>
      </c>
      <c r="CU43" s="10">
        <f t="shared" si="89"/>
        <v>-11358</v>
      </c>
      <c r="CW43">
        <f t="shared" si="90"/>
        <v>0</v>
      </c>
      <c r="CY43" s="10">
        <f t="shared" si="91"/>
        <v>-46981</v>
      </c>
      <c r="DE43" s="10">
        <v>2043097.71</v>
      </c>
      <c r="DF43" s="10">
        <v>0</v>
      </c>
      <c r="DG43" s="10">
        <v>53966.66</v>
      </c>
      <c r="DH43" s="10">
        <v>0</v>
      </c>
      <c r="DI43" s="10">
        <v>177319.75</v>
      </c>
      <c r="DJ43" s="10">
        <v>11358</v>
      </c>
      <c r="DK43" s="10">
        <v>13351.43</v>
      </c>
      <c r="DL43" s="10">
        <v>47223.41</v>
      </c>
      <c r="DM43">
        <v>0</v>
      </c>
      <c r="DN43">
        <v>47223.41</v>
      </c>
      <c r="DO43" s="10">
        <v>28212.080000000002</v>
      </c>
      <c r="DP43" s="10">
        <v>10080</v>
      </c>
      <c r="DQ43" s="10">
        <v>19080</v>
      </c>
      <c r="DR43" s="10">
        <v>10466.84</v>
      </c>
      <c r="DS43" s="10">
        <v>0</v>
      </c>
      <c r="DT43" s="10">
        <v>0</v>
      </c>
      <c r="DU43" s="10">
        <v>0</v>
      </c>
      <c r="DV43" s="10">
        <v>0</v>
      </c>
      <c r="DW43" s="10">
        <v>0</v>
      </c>
      <c r="DX43">
        <v>0</v>
      </c>
      <c r="DY43" s="10">
        <v>0</v>
      </c>
      <c r="DZ43">
        <v>0</v>
      </c>
      <c r="EA43" s="10">
        <v>46981</v>
      </c>
      <c r="EB43">
        <v>273</v>
      </c>
      <c r="EC43" s="68" t="e">
        <f>VLOOKUP(B43,#REF!,3,FALSE)</f>
        <v>#REF!</v>
      </c>
      <c r="ED43" t="e">
        <f>VLOOKUP(B43,#REF!,4,FALSE)</f>
        <v>#REF!</v>
      </c>
      <c r="EE43" t="e">
        <f>VLOOKUP(EC43,'[3]EDUBASE data 18.4.23'!$E$2:$AF$327,28,FALSE)</f>
        <v>#REF!</v>
      </c>
      <c r="EF43" t="str">
        <f>VLOOKUP(B43,'[4]CFR Report to DCSF'!$B$8:$EM$116,142,FALSE)</f>
        <v>admin@ravenswood.suffolk.sch.uk</v>
      </c>
      <c r="EG43" t="e">
        <f>VLOOKUP(EC43,'[3]EDUBASE data 18.4.23'!$E$2:$AF$327,24,FALSE)</f>
        <v>#REF!</v>
      </c>
      <c r="ES43" t="s">
        <v>394</v>
      </c>
      <c r="ET43" t="s">
        <v>397</v>
      </c>
      <c r="EU43" s="9" t="s">
        <v>394</v>
      </c>
      <c r="EV43" t="s">
        <v>396</v>
      </c>
      <c r="EW43" t="s">
        <v>395</v>
      </c>
      <c r="EX43" t="s">
        <v>395</v>
      </c>
      <c r="EY43">
        <f>VLOOKUP(B43,'[2]22-23 Balances'!$E$5:$J$110,2,FALSE)</f>
        <v>284185.35999999847</v>
      </c>
      <c r="EZ43">
        <v>0</v>
      </c>
      <c r="FA43">
        <f>VLOOKUP(B43,'[4]CFR Report to DCSF'!$B$8:$IA$116,234,FALSE)</f>
        <v>31136.18</v>
      </c>
      <c r="FB43" s="10">
        <f t="shared" si="92"/>
        <v>2043097.71</v>
      </c>
      <c r="FC43" s="10">
        <f t="shared" si="93"/>
        <v>0</v>
      </c>
      <c r="FD43" s="10">
        <f t="shared" si="94"/>
        <v>53966.66</v>
      </c>
      <c r="FE43" s="10">
        <f t="shared" si="95"/>
        <v>0</v>
      </c>
      <c r="FF43" s="10">
        <f t="shared" si="96"/>
        <v>177319.75</v>
      </c>
      <c r="FG43" s="10">
        <f t="shared" si="97"/>
        <v>11358</v>
      </c>
      <c r="FH43" s="10">
        <f t="shared" si="98"/>
        <v>13351.43</v>
      </c>
      <c r="FI43" s="10">
        <f t="shared" si="99"/>
        <v>0</v>
      </c>
      <c r="FJ43" s="10">
        <f t="shared" si="100"/>
        <v>47223.41</v>
      </c>
      <c r="FK43" s="10">
        <f t="shared" si="101"/>
        <v>28212.080000000002</v>
      </c>
      <c r="FL43" s="10">
        <f t="shared" si="102"/>
        <v>10080</v>
      </c>
      <c r="FM43" s="10">
        <f t="shared" si="103"/>
        <v>19080</v>
      </c>
      <c r="FN43" s="10">
        <f t="shared" si="104"/>
        <v>10466.84</v>
      </c>
      <c r="FO43" s="10">
        <f t="shared" si="105"/>
        <v>0</v>
      </c>
      <c r="FP43" s="10">
        <f t="shared" si="106"/>
        <v>0</v>
      </c>
      <c r="FQ43" s="10">
        <f t="shared" si="107"/>
        <v>0</v>
      </c>
      <c r="FR43" s="10">
        <f t="shared" si="108"/>
        <v>0</v>
      </c>
      <c r="FS43">
        <f t="shared" si="109"/>
        <v>0</v>
      </c>
      <c r="FT43">
        <f t="shared" si="110"/>
        <v>0</v>
      </c>
      <c r="FU43">
        <f t="shared" si="111"/>
        <v>0</v>
      </c>
      <c r="FV43">
        <f t="shared" si="112"/>
        <v>46981</v>
      </c>
      <c r="FW43" s="10">
        <f t="shared" si="113"/>
        <v>1166597.25</v>
      </c>
      <c r="FX43" s="10">
        <f t="shared" si="114"/>
        <v>0</v>
      </c>
      <c r="FY43" s="158">
        <v>338626.27</v>
      </c>
      <c r="FZ43" s="10">
        <f t="shared" si="115"/>
        <v>32142.18</v>
      </c>
      <c r="GA43" s="10">
        <f t="shared" si="116"/>
        <v>93206.01</v>
      </c>
      <c r="GB43" s="10">
        <f t="shared" si="117"/>
        <v>0</v>
      </c>
      <c r="GC43" s="90">
        <v>72547.760000000024</v>
      </c>
      <c r="GD43" s="90">
        <v>19817.069999999971</v>
      </c>
      <c r="GE43" s="158">
        <v>12198</v>
      </c>
      <c r="GF43" s="10">
        <f t="shared" si="118"/>
        <v>12702.03</v>
      </c>
      <c r="GG43" s="10">
        <f t="shared" si="119"/>
        <v>26353.71</v>
      </c>
      <c r="GH43" s="10">
        <f t="shared" si="120"/>
        <v>29111.62</v>
      </c>
      <c r="GI43" s="90">
        <v>7304.25</v>
      </c>
      <c r="GJ43" s="10">
        <f t="shared" si="121"/>
        <v>74870.95</v>
      </c>
      <c r="GK43" s="10">
        <f t="shared" si="122"/>
        <v>3631.27</v>
      </c>
      <c r="GL43" s="10">
        <f t="shared" si="123"/>
        <v>41949.62</v>
      </c>
      <c r="GM43" s="10">
        <f t="shared" si="124"/>
        <v>0</v>
      </c>
      <c r="GN43" s="10">
        <f t="shared" si="125"/>
        <v>8933.69</v>
      </c>
      <c r="GO43" s="80">
        <f t="shared" si="126"/>
        <v>103554.94</v>
      </c>
      <c r="GP43" s="10">
        <f t="shared" si="127"/>
        <v>43502.33</v>
      </c>
      <c r="GQ43" s="10">
        <f t="shared" si="128"/>
        <v>0</v>
      </c>
      <c r="GR43" s="10">
        <f t="shared" si="129"/>
        <v>41472.35</v>
      </c>
      <c r="GS43" s="10">
        <f t="shared" si="130"/>
        <v>9230</v>
      </c>
      <c r="GT43" s="10">
        <f t="shared" si="131"/>
        <v>25793.26</v>
      </c>
      <c r="GU43" s="10">
        <f t="shared" si="132"/>
        <v>104721.52</v>
      </c>
      <c r="GV43" s="10">
        <f t="shared" si="133"/>
        <v>108496</v>
      </c>
      <c r="GW43" s="10">
        <f t="shared" si="134"/>
        <v>56795.45</v>
      </c>
      <c r="GX43" s="10">
        <f t="shared" si="135"/>
        <v>55563.35</v>
      </c>
      <c r="GY43">
        <v>0</v>
      </c>
      <c r="GZ43" s="10">
        <f t="shared" si="136"/>
        <v>0</v>
      </c>
      <c r="HA43" s="10">
        <f t="shared" si="137"/>
        <v>22509.23</v>
      </c>
      <c r="HB43" s="10">
        <f t="shared" si="138"/>
        <v>0</v>
      </c>
      <c r="HC43" s="10">
        <f t="shared" si="139"/>
        <v>0</v>
      </c>
      <c r="HD43" s="10">
        <v>27344.32</v>
      </c>
      <c r="HE43" s="10">
        <f t="shared" si="140"/>
        <v>0</v>
      </c>
      <c r="HF43">
        <v>0</v>
      </c>
      <c r="HG43">
        <v>1</v>
      </c>
      <c r="HH43">
        <v>0</v>
      </c>
      <c r="HI43">
        <f t="shared" si="141"/>
        <v>8259</v>
      </c>
      <c r="HJ43">
        <f t="shared" si="142"/>
        <v>0</v>
      </c>
      <c r="HK43">
        <f t="shared" si="143"/>
        <v>44400.990000000005</v>
      </c>
      <c r="HM43" s="10">
        <f>VLOOKUP(B43,'[2]22-23 Balances'!$E$5:$J$110,6,FALSE)</f>
        <v>233692.12999999989</v>
      </c>
      <c r="HN43" s="10">
        <f>VLOOKUP(B43,'carry forward data'!A46:G227,7,FALSE)</f>
        <v>5820.51</v>
      </c>
      <c r="HW43" s="10">
        <f t="shared" si="144"/>
        <v>-1.3969838619232178E-9</v>
      </c>
      <c r="HY43" s="10">
        <f t="shared" si="145"/>
        <v>0</v>
      </c>
      <c r="IC43">
        <f t="shared" si="71"/>
        <v>284185.35999999847</v>
      </c>
      <c r="ID43" s="10">
        <f t="shared" si="72"/>
        <v>2461136.8800000004</v>
      </c>
      <c r="IE43" s="10">
        <f t="shared" si="73"/>
        <v>2511630.1100000003</v>
      </c>
      <c r="IF43" s="10">
        <f t="shared" si="74"/>
        <v>233692.12999999849</v>
      </c>
    </row>
    <row r="44" spans="2:240" x14ac:dyDescent="0.25">
      <c r="B44" s="71" t="s">
        <v>284</v>
      </c>
      <c r="C44" s="72">
        <v>-96716.34</v>
      </c>
      <c r="D44" s="72">
        <v>0</v>
      </c>
      <c r="E44" s="72">
        <v>-74333.34</v>
      </c>
      <c r="F44" s="72">
        <v>0</v>
      </c>
      <c r="G44" s="72">
        <v>-155307.29999999999</v>
      </c>
      <c r="H44" s="72">
        <v>-38221</v>
      </c>
      <c r="I44" s="72">
        <v>0</v>
      </c>
      <c r="J44" s="72">
        <v>-19788.95</v>
      </c>
      <c r="K44" s="72">
        <v>-15788.77</v>
      </c>
      <c r="L44" s="72">
        <v>0</v>
      </c>
      <c r="M44" s="72">
        <v>-2944</v>
      </c>
      <c r="N44" s="72">
        <v>-4055.77</v>
      </c>
      <c r="O44" s="72">
        <v>-5461.25</v>
      </c>
      <c r="P44" s="72">
        <v>0</v>
      </c>
      <c r="Q44" s="72">
        <v>0</v>
      </c>
      <c r="R44" s="72">
        <v>0</v>
      </c>
      <c r="S44" s="72">
        <v>0</v>
      </c>
      <c r="T44" s="72">
        <v>900410.09</v>
      </c>
      <c r="U44" s="72">
        <v>0</v>
      </c>
      <c r="V44" s="72">
        <v>0</v>
      </c>
      <c r="W44" s="72">
        <v>36301.61</v>
      </c>
      <c r="X44" s="72">
        <v>92952.2</v>
      </c>
      <c r="Y44" s="72">
        <v>0</v>
      </c>
      <c r="Z44" s="72">
        <v>946.66</v>
      </c>
      <c r="AA44" s="72">
        <v>16514.38</v>
      </c>
      <c r="AB44" s="72">
        <v>488086.22</v>
      </c>
      <c r="AC44" s="72">
        <v>22934.43</v>
      </c>
      <c r="AD44" s="72">
        <v>0</v>
      </c>
      <c r="AE44" s="72">
        <v>22996.46</v>
      </c>
      <c r="AF44" s="72">
        <v>3085.96</v>
      </c>
      <c r="AG44" s="72">
        <v>38652.910000000003</v>
      </c>
      <c r="AH44" s="72">
        <v>3309.92</v>
      </c>
      <c r="AI44" s="72">
        <v>23581.91</v>
      </c>
      <c r="AJ44" s="72">
        <v>0</v>
      </c>
      <c r="AK44" s="72">
        <v>13035.38</v>
      </c>
      <c r="AL44" s="72">
        <v>65139.57</v>
      </c>
      <c r="AM44" s="72">
        <v>1306.99</v>
      </c>
      <c r="AN44" s="72">
        <v>0</v>
      </c>
      <c r="AO44" s="72">
        <v>8580.6200000000008</v>
      </c>
      <c r="AP44" s="72">
        <v>6280</v>
      </c>
      <c r="AQ44" s="72">
        <v>80</v>
      </c>
      <c r="AR44" s="72">
        <v>68897.62</v>
      </c>
      <c r="AS44" s="72">
        <v>13720.46</v>
      </c>
      <c r="AT44" s="72">
        <v>46053.56</v>
      </c>
      <c r="AU44" s="72">
        <v>38976.080000000002</v>
      </c>
      <c r="AV44" s="72">
        <v>0</v>
      </c>
      <c r="AW44" s="72">
        <v>4168.9799999999996</v>
      </c>
      <c r="AX44" s="72">
        <v>0</v>
      </c>
      <c r="AY44" s="72">
        <v>0</v>
      </c>
      <c r="AZ44" s="72">
        <v>-5591.52</v>
      </c>
      <c r="BA44" s="72">
        <v>7335.96</v>
      </c>
      <c r="BC44" s="10">
        <f>VLOOKUP(B44,[1]Sheet1!$A$11:$G$222,5,FALSE)</f>
        <v>1487437.3599999992</v>
      </c>
      <c r="BE44">
        <v>-23461.879999999997</v>
      </c>
      <c r="BF44">
        <v>0</v>
      </c>
      <c r="BG44">
        <v>0</v>
      </c>
      <c r="BH44">
        <v>0</v>
      </c>
      <c r="BI44">
        <f t="shared" si="75"/>
        <v>0</v>
      </c>
      <c r="BJ44">
        <v>560.51</v>
      </c>
      <c r="BK44">
        <v>0</v>
      </c>
      <c r="BL44">
        <f t="shared" si="76"/>
        <v>560.51</v>
      </c>
      <c r="BM44">
        <v>5199</v>
      </c>
      <c r="BN44">
        <v>0</v>
      </c>
      <c r="BO44">
        <f t="shared" si="77"/>
        <v>5199</v>
      </c>
      <c r="BP44">
        <f t="shared" si="78"/>
        <v>-17702.37</v>
      </c>
      <c r="BR44" s="10">
        <f t="shared" si="79"/>
        <v>1744.4399999999996</v>
      </c>
      <c r="BS44">
        <f t="shared" si="80"/>
        <v>0</v>
      </c>
      <c r="BT44">
        <f t="shared" si="81"/>
        <v>1744.4399999999996</v>
      </c>
      <c r="BU44" s="10">
        <f t="shared" si="82"/>
        <v>-4055.77</v>
      </c>
      <c r="BV44" s="10">
        <f t="shared" si="83"/>
        <v>66884.009999999995</v>
      </c>
      <c r="BX44" s="10">
        <f t="shared" si="84"/>
        <v>1505139.7299999995</v>
      </c>
      <c r="BY44" s="10">
        <f t="shared" si="85"/>
        <v>1487437.3599999994</v>
      </c>
      <c r="BZ44" s="10">
        <f t="shared" si="86"/>
        <v>1487437.3599999992</v>
      </c>
      <c r="CB44" s="10">
        <f t="shared" si="87"/>
        <v>0</v>
      </c>
      <c r="CC44">
        <v>0</v>
      </c>
      <c r="CD44">
        <v>0</v>
      </c>
      <c r="CE44" s="73">
        <v>275</v>
      </c>
      <c r="CF44">
        <v>222377.28000000003</v>
      </c>
      <c r="CG44">
        <v>78953.270000000717</v>
      </c>
      <c r="CH44">
        <v>18441.25</v>
      </c>
      <c r="CI44">
        <v>36143.620000000003</v>
      </c>
      <c r="CK44" s="10">
        <f>VLOOKUP(CE44,'[2]Budget Share 22-23'!$B$6:$BV$326,73,FALSE)</f>
        <v>1361716</v>
      </c>
      <c r="CL44" s="10">
        <f>VLOOKUP(CE44,'[2]Budget Share 22-23'!$B$6:$BV$326,57,FALSE)</f>
        <v>0</v>
      </c>
      <c r="CM44" s="10">
        <v>-32472.38</v>
      </c>
      <c r="CN44" s="10">
        <v>-847</v>
      </c>
      <c r="CO44">
        <v>0</v>
      </c>
      <c r="CP44" s="10">
        <v>0</v>
      </c>
      <c r="CQ44" s="10">
        <v>-7700</v>
      </c>
      <c r="CR44" s="10">
        <v>-20942</v>
      </c>
      <c r="CS44" s="10"/>
      <c r="CT44" s="10">
        <f t="shared" si="88"/>
        <v>1458432.34</v>
      </c>
      <c r="CU44" s="10">
        <f t="shared" si="89"/>
        <v>-9579</v>
      </c>
      <c r="CW44">
        <f t="shared" si="90"/>
        <v>0</v>
      </c>
      <c r="CY44" s="10">
        <f t="shared" si="91"/>
        <v>-28642</v>
      </c>
      <c r="DE44" s="10">
        <v>1458432.34</v>
      </c>
      <c r="DF44" s="10">
        <v>0</v>
      </c>
      <c r="DG44" s="10">
        <v>74333.34</v>
      </c>
      <c r="DH44" s="10">
        <v>0</v>
      </c>
      <c r="DI44" s="10">
        <v>155307.29999999999</v>
      </c>
      <c r="DJ44" s="10">
        <v>9579</v>
      </c>
      <c r="DK44" s="10">
        <v>0</v>
      </c>
      <c r="DL44" s="10">
        <v>19788.95</v>
      </c>
      <c r="DM44">
        <v>0</v>
      </c>
      <c r="DN44">
        <v>19788.95</v>
      </c>
      <c r="DO44" s="10">
        <v>15788.77</v>
      </c>
      <c r="DP44" s="10">
        <v>0</v>
      </c>
      <c r="DQ44" s="10">
        <v>2944</v>
      </c>
      <c r="DR44" s="10">
        <v>4055.77</v>
      </c>
      <c r="DS44" s="10">
        <v>5461.25</v>
      </c>
      <c r="DT44" s="10">
        <v>0</v>
      </c>
      <c r="DU44" s="10">
        <v>0</v>
      </c>
      <c r="DV44" s="10">
        <v>0</v>
      </c>
      <c r="DW44" s="10">
        <v>0</v>
      </c>
      <c r="DX44">
        <v>0</v>
      </c>
      <c r="DY44" s="10">
        <v>0</v>
      </c>
      <c r="DZ44">
        <v>0</v>
      </c>
      <c r="EA44" s="10">
        <v>28642</v>
      </c>
      <c r="EB44">
        <v>275</v>
      </c>
      <c r="EC44" s="68" t="e">
        <f>VLOOKUP(B44,#REF!,3,FALSE)</f>
        <v>#REF!</v>
      </c>
      <c r="ED44" t="e">
        <f>VLOOKUP(B44,#REF!,4,FALSE)</f>
        <v>#REF!</v>
      </c>
      <c r="EE44" t="e">
        <f>VLOOKUP(EC44,'[3]EDUBASE data 18.4.23'!$E$2:$AF$327,28,FALSE)</f>
        <v>#REF!</v>
      </c>
      <c r="EF44" t="str">
        <f>VLOOKUP(B44,'[4]CFR Report to DCSF'!$B$8:$EM$116,142,FALSE)</f>
        <v>admin@ranelagh.suffolk.sch.uk</v>
      </c>
      <c r="EG44" t="e">
        <f>VLOOKUP(EC44,'[3]EDUBASE data 18.4.23'!$E$2:$AF$327,24,FALSE)</f>
        <v>#REF!</v>
      </c>
      <c r="ES44" t="s">
        <v>394</v>
      </c>
      <c r="ET44" t="s">
        <v>397</v>
      </c>
      <c r="EU44" s="9" t="s">
        <v>394</v>
      </c>
      <c r="EV44" t="s">
        <v>396</v>
      </c>
      <c r="EW44" t="s">
        <v>395</v>
      </c>
      <c r="EX44" t="s">
        <v>395</v>
      </c>
      <c r="EY44">
        <f>VLOOKUP(B44,'[2]22-23 Balances'!$E$5:$J$110,2,FALSE)</f>
        <v>222377.28000000003</v>
      </c>
      <c r="EZ44">
        <v>0</v>
      </c>
      <c r="FA44">
        <f>VLOOKUP(B44,'[4]CFR Report to DCSF'!$B$8:$IA$116,234,FALSE)</f>
        <v>18441.25</v>
      </c>
      <c r="FB44" s="10">
        <f t="shared" si="92"/>
        <v>1458432.34</v>
      </c>
      <c r="FC44" s="10">
        <f t="shared" si="93"/>
        <v>0</v>
      </c>
      <c r="FD44" s="10">
        <f t="shared" si="94"/>
        <v>74333.34</v>
      </c>
      <c r="FE44" s="10">
        <f t="shared" si="95"/>
        <v>0</v>
      </c>
      <c r="FF44" s="10">
        <f t="shared" si="96"/>
        <v>155307.29999999999</v>
      </c>
      <c r="FG44" s="10">
        <f t="shared" si="97"/>
        <v>9579</v>
      </c>
      <c r="FH44" s="10">
        <f t="shared" si="98"/>
        <v>0</v>
      </c>
      <c r="FI44" s="10">
        <f t="shared" si="99"/>
        <v>0</v>
      </c>
      <c r="FJ44" s="10">
        <f t="shared" si="100"/>
        <v>19788.95</v>
      </c>
      <c r="FK44" s="10">
        <f t="shared" si="101"/>
        <v>15788.77</v>
      </c>
      <c r="FL44" s="10">
        <f t="shared" si="102"/>
        <v>0</v>
      </c>
      <c r="FM44" s="10">
        <f t="shared" si="103"/>
        <v>2944</v>
      </c>
      <c r="FN44" s="10">
        <f t="shared" si="104"/>
        <v>4055.77</v>
      </c>
      <c r="FO44" s="10">
        <f t="shared" si="105"/>
        <v>5461.25</v>
      </c>
      <c r="FP44" s="10">
        <f t="shared" si="106"/>
        <v>0</v>
      </c>
      <c r="FQ44" s="10">
        <f t="shared" si="107"/>
        <v>0</v>
      </c>
      <c r="FR44" s="10">
        <f t="shared" si="108"/>
        <v>0</v>
      </c>
      <c r="FS44">
        <f t="shared" si="109"/>
        <v>0</v>
      </c>
      <c r="FT44">
        <f t="shared" si="110"/>
        <v>0</v>
      </c>
      <c r="FU44">
        <f t="shared" si="111"/>
        <v>0</v>
      </c>
      <c r="FV44">
        <f t="shared" si="112"/>
        <v>28642</v>
      </c>
      <c r="FW44" s="10">
        <f t="shared" si="113"/>
        <v>900410.09</v>
      </c>
      <c r="FX44" s="10">
        <f t="shared" si="114"/>
        <v>0</v>
      </c>
      <c r="FY44" s="158">
        <v>479405.07999999996</v>
      </c>
      <c r="FZ44" s="10">
        <f t="shared" si="115"/>
        <v>36301.61</v>
      </c>
      <c r="GA44" s="10">
        <f t="shared" si="116"/>
        <v>92952.2</v>
      </c>
      <c r="GB44" s="10">
        <f t="shared" si="117"/>
        <v>0</v>
      </c>
      <c r="GC44" s="90">
        <v>946.66</v>
      </c>
      <c r="GD44" s="90">
        <v>16514.38</v>
      </c>
      <c r="GE44" s="158">
        <v>8681.14</v>
      </c>
      <c r="GF44" s="10">
        <f t="shared" si="118"/>
        <v>22934.43</v>
      </c>
      <c r="GG44" s="10">
        <f t="shared" si="119"/>
        <v>0</v>
      </c>
      <c r="GH44" s="10">
        <f t="shared" si="120"/>
        <v>22996.46</v>
      </c>
      <c r="GI44" s="90">
        <v>3085.96</v>
      </c>
      <c r="GJ44" s="10">
        <f t="shared" si="121"/>
        <v>38652.910000000003</v>
      </c>
      <c r="GK44" s="10">
        <f t="shared" si="122"/>
        <v>3309.92</v>
      </c>
      <c r="GL44" s="10">
        <f t="shared" si="123"/>
        <v>23581.91</v>
      </c>
      <c r="GM44" s="10">
        <f t="shared" si="124"/>
        <v>0</v>
      </c>
      <c r="GN44" s="10">
        <f t="shared" si="125"/>
        <v>13035.38</v>
      </c>
      <c r="GO44" s="80">
        <f t="shared" si="126"/>
        <v>66884.009999999995</v>
      </c>
      <c r="GP44" s="10">
        <f t="shared" si="127"/>
        <v>1306.99</v>
      </c>
      <c r="GQ44" s="10">
        <f t="shared" si="128"/>
        <v>0</v>
      </c>
      <c r="GR44" s="10">
        <f t="shared" si="129"/>
        <v>8580.6200000000008</v>
      </c>
      <c r="GS44" s="10">
        <f t="shared" si="130"/>
        <v>6280</v>
      </c>
      <c r="GT44" s="10">
        <f t="shared" si="131"/>
        <v>80</v>
      </c>
      <c r="GU44" s="10">
        <f t="shared" si="132"/>
        <v>68897.62</v>
      </c>
      <c r="GV44" s="10">
        <f t="shared" si="133"/>
        <v>13720.46</v>
      </c>
      <c r="GW44" s="10">
        <f t="shared" si="134"/>
        <v>46053.56</v>
      </c>
      <c r="GX44" s="10">
        <f t="shared" si="135"/>
        <v>38976.080000000002</v>
      </c>
      <c r="GY44">
        <v>0</v>
      </c>
      <c r="GZ44" s="10">
        <f t="shared" si="136"/>
        <v>0</v>
      </c>
      <c r="HA44" s="10">
        <f t="shared" si="137"/>
        <v>4168.9799999999996</v>
      </c>
      <c r="HB44" s="10">
        <f t="shared" si="138"/>
        <v>0</v>
      </c>
      <c r="HC44" s="10">
        <f t="shared" si="139"/>
        <v>0</v>
      </c>
      <c r="HD44" s="10">
        <v>23461.88</v>
      </c>
      <c r="HE44" s="10">
        <f t="shared" si="140"/>
        <v>0</v>
      </c>
      <c r="HF44">
        <v>0</v>
      </c>
      <c r="HG44">
        <v>1</v>
      </c>
      <c r="HH44">
        <v>0</v>
      </c>
      <c r="HI44">
        <f t="shared" si="141"/>
        <v>0</v>
      </c>
      <c r="HJ44">
        <f t="shared" si="142"/>
        <v>560.51</v>
      </c>
      <c r="HK44">
        <f t="shared" si="143"/>
        <v>5199</v>
      </c>
      <c r="HM44" s="10">
        <f>VLOOKUP(B44,'[2]22-23 Balances'!$E$5:$J$110,6,FALSE)</f>
        <v>78953.550000001211</v>
      </c>
      <c r="HN44" s="10">
        <f>VLOOKUP(B44,'carry forward data'!A47:G228,7,FALSE)</f>
        <v>36143.620000000003</v>
      </c>
      <c r="HW44" s="10">
        <f t="shared" si="144"/>
        <v>-2.3283064365386963E-10</v>
      </c>
      <c r="HY44" s="10">
        <f t="shared" si="145"/>
        <v>0</v>
      </c>
      <c r="IC44">
        <f t="shared" si="71"/>
        <v>222377.28000000003</v>
      </c>
      <c r="ID44" s="10">
        <f t="shared" si="72"/>
        <v>1774332.7200000002</v>
      </c>
      <c r="IE44" s="10">
        <f t="shared" si="73"/>
        <v>1917756.4499999993</v>
      </c>
      <c r="IF44" s="10">
        <f t="shared" si="74"/>
        <v>78953.550000000978</v>
      </c>
    </row>
    <row r="45" spans="2:240" x14ac:dyDescent="0.25">
      <c r="B45" s="71" t="s">
        <v>285</v>
      </c>
      <c r="C45" s="72">
        <v>-25937.88</v>
      </c>
      <c r="D45" s="72">
        <v>0</v>
      </c>
      <c r="E45" s="72">
        <v>-10699.99</v>
      </c>
      <c r="F45" s="72">
        <v>0</v>
      </c>
      <c r="G45" s="72">
        <v>-20450</v>
      </c>
      <c r="H45" s="72">
        <v>-51215</v>
      </c>
      <c r="I45" s="72">
        <v>-1867.6</v>
      </c>
      <c r="J45" s="72">
        <v>-44966.15</v>
      </c>
      <c r="K45" s="72">
        <v>-23254.799999999999</v>
      </c>
      <c r="L45" s="72">
        <v>0</v>
      </c>
      <c r="M45" s="72">
        <v>0</v>
      </c>
      <c r="N45" s="72">
        <v>-21814.03</v>
      </c>
      <c r="O45" s="72">
        <v>-16926.7</v>
      </c>
      <c r="P45" s="72">
        <v>0</v>
      </c>
      <c r="Q45" s="72">
        <v>0</v>
      </c>
      <c r="R45" s="72">
        <v>0</v>
      </c>
      <c r="S45" s="72">
        <v>0</v>
      </c>
      <c r="T45" s="72">
        <v>490780.4</v>
      </c>
      <c r="U45" s="72">
        <v>30517.49</v>
      </c>
      <c r="V45" s="72">
        <v>0</v>
      </c>
      <c r="W45" s="72">
        <v>17024.38</v>
      </c>
      <c r="X45" s="72">
        <v>51286.51</v>
      </c>
      <c r="Y45" s="72">
        <v>0</v>
      </c>
      <c r="Z45" s="72">
        <v>20791.03</v>
      </c>
      <c r="AA45" s="72">
        <v>13183.93</v>
      </c>
      <c r="AB45" s="72">
        <v>163922.43</v>
      </c>
      <c r="AC45" s="72">
        <v>1650.02</v>
      </c>
      <c r="AD45" s="72">
        <v>12545.84</v>
      </c>
      <c r="AE45" s="72">
        <v>10407.66</v>
      </c>
      <c r="AF45" s="72">
        <v>7940.76</v>
      </c>
      <c r="AG45" s="72">
        <v>17640</v>
      </c>
      <c r="AH45" s="72">
        <v>2964.57</v>
      </c>
      <c r="AI45" s="72">
        <v>18101.32</v>
      </c>
      <c r="AJ45" s="72">
        <v>0</v>
      </c>
      <c r="AK45" s="72">
        <v>8768.8700000000008</v>
      </c>
      <c r="AL45" s="72">
        <v>49381.69</v>
      </c>
      <c r="AM45" s="72">
        <v>14070.29</v>
      </c>
      <c r="AN45" s="72">
        <v>0</v>
      </c>
      <c r="AO45" s="72">
        <v>12898.8</v>
      </c>
      <c r="AP45" s="72">
        <v>4120</v>
      </c>
      <c r="AQ45" s="72">
        <v>7253.5</v>
      </c>
      <c r="AR45" s="72">
        <v>56476.81</v>
      </c>
      <c r="AS45" s="72">
        <v>0</v>
      </c>
      <c r="AT45" s="72">
        <v>14158.33</v>
      </c>
      <c r="AU45" s="72">
        <v>18188.02</v>
      </c>
      <c r="AV45" s="72">
        <v>0</v>
      </c>
      <c r="AW45" s="72">
        <v>58010.25</v>
      </c>
      <c r="AX45" s="72">
        <v>0</v>
      </c>
      <c r="AY45" s="72">
        <v>0</v>
      </c>
      <c r="AZ45" s="72">
        <v>-6371.57</v>
      </c>
      <c r="BA45" s="72">
        <v>6847.51</v>
      </c>
      <c r="BC45" s="10">
        <f>VLOOKUP(B45,[1]Sheet1!$A$11:$G$222,5,FALSE)</f>
        <v>885426.69000000018</v>
      </c>
      <c r="BE45">
        <v>0</v>
      </c>
      <c r="BF45">
        <v>0</v>
      </c>
      <c r="BG45">
        <v>0</v>
      </c>
      <c r="BH45">
        <v>0</v>
      </c>
      <c r="BI45">
        <f t="shared" si="75"/>
        <v>0</v>
      </c>
      <c r="BJ45">
        <v>0</v>
      </c>
      <c r="BK45">
        <v>0</v>
      </c>
      <c r="BL45">
        <f t="shared" si="76"/>
        <v>0</v>
      </c>
      <c r="BM45">
        <v>0</v>
      </c>
      <c r="BN45">
        <v>0</v>
      </c>
      <c r="BO45">
        <f t="shared" si="77"/>
        <v>0</v>
      </c>
      <c r="BP45">
        <f t="shared" si="78"/>
        <v>0</v>
      </c>
      <c r="BR45" s="10">
        <f t="shared" si="79"/>
        <v>475.94000000000051</v>
      </c>
      <c r="BS45">
        <f t="shared" si="80"/>
        <v>0</v>
      </c>
      <c r="BT45">
        <f t="shared" si="81"/>
        <v>475.94000000000051</v>
      </c>
      <c r="BU45" s="10">
        <f t="shared" si="82"/>
        <v>-21814.03</v>
      </c>
      <c r="BV45" s="10">
        <f t="shared" si="83"/>
        <v>49857.630000000005</v>
      </c>
      <c r="BX45" s="10">
        <f t="shared" si="84"/>
        <v>885426.69000000018</v>
      </c>
      <c r="BY45" s="10">
        <f t="shared" si="85"/>
        <v>885426.69000000018</v>
      </c>
      <c r="BZ45" s="10">
        <f t="shared" si="86"/>
        <v>885426.69000000018</v>
      </c>
      <c r="CB45" s="10">
        <f t="shared" si="87"/>
        <v>0</v>
      </c>
      <c r="CC45">
        <v>0</v>
      </c>
      <c r="CD45">
        <v>0</v>
      </c>
      <c r="CE45" s="73">
        <v>284</v>
      </c>
      <c r="CF45">
        <v>170241.2999999997</v>
      </c>
      <c r="CG45">
        <v>170646.30999999982</v>
      </c>
      <c r="CH45">
        <v>0</v>
      </c>
      <c r="CI45">
        <v>0</v>
      </c>
      <c r="CK45" s="10">
        <f>VLOOKUP(CE45,'[2]Budget Share 22-23'!$B$6:$BV$326,73,FALSE)</f>
        <v>885832</v>
      </c>
      <c r="CL45" s="10">
        <f>VLOOKUP(CE45,'[2]Budget Share 22-23'!$B$6:$BV$326,57,FALSE)</f>
        <v>0</v>
      </c>
      <c r="CM45" s="10">
        <v>0</v>
      </c>
      <c r="CN45" s="10">
        <v>0</v>
      </c>
      <c r="CO45">
        <v>0</v>
      </c>
      <c r="CP45" s="10">
        <v>0</v>
      </c>
      <c r="CQ45" s="10">
        <v>-7404</v>
      </c>
      <c r="CR45" s="10">
        <v>-33428</v>
      </c>
      <c r="CS45" s="10"/>
      <c r="CT45" s="10">
        <f t="shared" si="88"/>
        <v>911769.88</v>
      </c>
      <c r="CU45" s="10">
        <f t="shared" si="89"/>
        <v>-10383</v>
      </c>
      <c r="CW45">
        <f t="shared" si="90"/>
        <v>0</v>
      </c>
      <c r="CY45" s="10">
        <f t="shared" si="91"/>
        <v>-40832</v>
      </c>
      <c r="DE45" s="10">
        <v>911769.88</v>
      </c>
      <c r="DF45" s="10">
        <v>0</v>
      </c>
      <c r="DG45" s="10">
        <v>10699.99</v>
      </c>
      <c r="DH45" s="10">
        <v>0</v>
      </c>
      <c r="DI45" s="10">
        <v>20450</v>
      </c>
      <c r="DJ45" s="10">
        <v>10383</v>
      </c>
      <c r="DK45" s="10">
        <v>1867.6</v>
      </c>
      <c r="DL45" s="10">
        <v>44966.15</v>
      </c>
      <c r="DM45">
        <v>0</v>
      </c>
      <c r="DN45">
        <v>44966.15</v>
      </c>
      <c r="DO45" s="10">
        <v>23254.799999999999</v>
      </c>
      <c r="DP45" s="10">
        <v>0</v>
      </c>
      <c r="DQ45" s="10">
        <v>0</v>
      </c>
      <c r="DR45" s="10">
        <v>21814.03</v>
      </c>
      <c r="DS45" s="10">
        <v>16926.7</v>
      </c>
      <c r="DT45" s="10">
        <v>0</v>
      </c>
      <c r="DU45" s="10">
        <v>0</v>
      </c>
      <c r="DV45" s="10">
        <v>0</v>
      </c>
      <c r="DW45" s="10">
        <v>0</v>
      </c>
      <c r="DX45">
        <v>0</v>
      </c>
      <c r="DY45" s="10">
        <v>0</v>
      </c>
      <c r="DZ45">
        <v>0</v>
      </c>
      <c r="EA45" s="10">
        <v>40832</v>
      </c>
      <c r="EB45">
        <v>284</v>
      </c>
      <c r="EC45" s="68" t="e">
        <f>VLOOKUP(B45,#REF!,3,FALSE)</f>
        <v>#REF!</v>
      </c>
      <c r="ED45" t="e">
        <f>VLOOKUP(B45,#REF!,4,FALSE)</f>
        <v>#REF!</v>
      </c>
      <c r="EE45" t="e">
        <f>VLOOKUP(EC45,'[3]EDUBASE data 18.4.23'!$E$2:$AF$327,28,FALSE)</f>
        <v>#REF!</v>
      </c>
      <c r="EF45" t="str">
        <f>VLOOKUP(B45,'[4]CFR Report to DCSF'!$B$8:$EM$116,142,FALSE)</f>
        <v>office@st-johns.suffolk.sch.uk</v>
      </c>
      <c r="EG45" t="e">
        <f>VLOOKUP(EC45,'[3]EDUBASE data 18.4.23'!$E$2:$AF$327,24,FALSE)</f>
        <v>#REF!</v>
      </c>
      <c r="ES45" t="s">
        <v>394</v>
      </c>
      <c r="ET45" t="s">
        <v>397</v>
      </c>
      <c r="EU45" s="9" t="s">
        <v>394</v>
      </c>
      <c r="EV45" t="s">
        <v>396</v>
      </c>
      <c r="EW45" t="s">
        <v>395</v>
      </c>
      <c r="EX45" t="s">
        <v>395</v>
      </c>
      <c r="EY45">
        <f>VLOOKUP(B45,'[2]22-23 Balances'!$E$5:$J$110,2,FALSE)</f>
        <v>170241.2999999997</v>
      </c>
      <c r="EZ45">
        <v>0</v>
      </c>
      <c r="FA45">
        <f>VLOOKUP(B45,'[4]CFR Report to DCSF'!$B$8:$IA$116,234,FALSE)</f>
        <v>26564.69</v>
      </c>
      <c r="FB45" s="10">
        <f t="shared" si="92"/>
        <v>911769.88</v>
      </c>
      <c r="FC45" s="10">
        <f t="shared" si="93"/>
        <v>0</v>
      </c>
      <c r="FD45" s="10">
        <f t="shared" si="94"/>
        <v>10699.99</v>
      </c>
      <c r="FE45" s="10">
        <f t="shared" si="95"/>
        <v>0</v>
      </c>
      <c r="FF45" s="10">
        <f t="shared" si="96"/>
        <v>20450</v>
      </c>
      <c r="FG45" s="10">
        <f t="shared" si="97"/>
        <v>10383</v>
      </c>
      <c r="FH45" s="10">
        <f t="shared" si="98"/>
        <v>1867.6</v>
      </c>
      <c r="FI45" s="10">
        <f t="shared" si="99"/>
        <v>0</v>
      </c>
      <c r="FJ45" s="10">
        <f t="shared" si="100"/>
        <v>44966.15</v>
      </c>
      <c r="FK45" s="10">
        <f t="shared" si="101"/>
        <v>23254.799999999999</v>
      </c>
      <c r="FL45" s="10">
        <f t="shared" si="102"/>
        <v>0</v>
      </c>
      <c r="FM45" s="10">
        <f t="shared" si="103"/>
        <v>0</v>
      </c>
      <c r="FN45" s="10">
        <f t="shared" si="104"/>
        <v>21814.03</v>
      </c>
      <c r="FO45" s="10">
        <f t="shared" si="105"/>
        <v>16926.7</v>
      </c>
      <c r="FP45" s="10">
        <f t="shared" si="106"/>
        <v>0</v>
      </c>
      <c r="FQ45" s="10">
        <f t="shared" si="107"/>
        <v>0</v>
      </c>
      <c r="FR45" s="10">
        <f t="shared" si="108"/>
        <v>0</v>
      </c>
      <c r="FS45">
        <f t="shared" si="109"/>
        <v>0</v>
      </c>
      <c r="FT45">
        <f t="shared" si="110"/>
        <v>0</v>
      </c>
      <c r="FU45">
        <f t="shared" si="111"/>
        <v>0</v>
      </c>
      <c r="FV45">
        <f t="shared" si="112"/>
        <v>40832</v>
      </c>
      <c r="FW45" s="10">
        <f t="shared" si="113"/>
        <v>490780.4</v>
      </c>
      <c r="FX45" s="10">
        <f t="shared" si="114"/>
        <v>30517.49</v>
      </c>
      <c r="FY45" s="158">
        <v>156542.91999999998</v>
      </c>
      <c r="FZ45" s="10">
        <f t="shared" si="115"/>
        <v>17024.38</v>
      </c>
      <c r="GA45" s="10">
        <f t="shared" si="116"/>
        <v>51286.51</v>
      </c>
      <c r="GB45" s="10">
        <f t="shared" si="117"/>
        <v>0</v>
      </c>
      <c r="GC45" s="90">
        <v>32324.920000000006</v>
      </c>
      <c r="GD45" s="90">
        <v>1650.0399999999936</v>
      </c>
      <c r="GE45" s="158">
        <v>7379.51</v>
      </c>
      <c r="GF45" s="10">
        <f t="shared" si="118"/>
        <v>1650.02</v>
      </c>
      <c r="GG45" s="10">
        <f t="shared" si="119"/>
        <v>12545.84</v>
      </c>
      <c r="GH45" s="10">
        <f t="shared" si="120"/>
        <v>10407.66</v>
      </c>
      <c r="GI45" s="90">
        <v>7940.76</v>
      </c>
      <c r="GJ45" s="10">
        <f t="shared" si="121"/>
        <v>17640</v>
      </c>
      <c r="GK45" s="10">
        <f t="shared" si="122"/>
        <v>2964.57</v>
      </c>
      <c r="GL45" s="10">
        <f t="shared" si="123"/>
        <v>18101.32</v>
      </c>
      <c r="GM45" s="10">
        <f t="shared" si="124"/>
        <v>0</v>
      </c>
      <c r="GN45" s="10">
        <f t="shared" si="125"/>
        <v>8768.8700000000008</v>
      </c>
      <c r="GO45" s="80">
        <f t="shared" si="126"/>
        <v>49857.630000000005</v>
      </c>
      <c r="GP45" s="10">
        <f t="shared" si="127"/>
        <v>14070.29</v>
      </c>
      <c r="GQ45" s="10">
        <f t="shared" si="128"/>
        <v>0</v>
      </c>
      <c r="GR45" s="10">
        <f t="shared" si="129"/>
        <v>12898.8</v>
      </c>
      <c r="GS45" s="10">
        <f t="shared" si="130"/>
        <v>4120</v>
      </c>
      <c r="GT45" s="10">
        <f t="shared" si="131"/>
        <v>7253.5</v>
      </c>
      <c r="GU45" s="10">
        <f t="shared" si="132"/>
        <v>56476.81</v>
      </c>
      <c r="GV45" s="10">
        <f t="shared" si="133"/>
        <v>0</v>
      </c>
      <c r="GW45" s="10">
        <f t="shared" si="134"/>
        <v>14158.33</v>
      </c>
      <c r="GX45" s="10">
        <f t="shared" si="135"/>
        <v>18188.02</v>
      </c>
      <c r="GY45">
        <v>0</v>
      </c>
      <c r="GZ45" s="10">
        <f t="shared" si="136"/>
        <v>0</v>
      </c>
      <c r="HA45" s="10">
        <f t="shared" si="137"/>
        <v>58010.25</v>
      </c>
      <c r="HB45" s="10">
        <f t="shared" si="138"/>
        <v>0</v>
      </c>
      <c r="HC45" s="10">
        <f t="shared" si="139"/>
        <v>0</v>
      </c>
      <c r="HD45" s="10">
        <v>0</v>
      </c>
      <c r="HE45" s="10">
        <f t="shared" si="140"/>
        <v>0</v>
      </c>
      <c r="HF45">
        <v>0</v>
      </c>
      <c r="HG45">
        <v>1</v>
      </c>
      <c r="HH45">
        <v>0</v>
      </c>
      <c r="HI45">
        <f t="shared" si="141"/>
        <v>0</v>
      </c>
      <c r="HJ45">
        <f t="shared" si="142"/>
        <v>0</v>
      </c>
      <c r="HK45">
        <f t="shared" si="143"/>
        <v>0</v>
      </c>
      <c r="HM45" s="10">
        <f>VLOOKUP(B45,'[2]22-23 Balances'!$E$5:$J$110,6,FALSE)</f>
        <v>170646.60999999964</v>
      </c>
      <c r="HW45" s="10">
        <f t="shared" si="144"/>
        <v>-2.3283064365386963E-10</v>
      </c>
      <c r="HY45" s="10">
        <f t="shared" si="145"/>
        <v>26564.69</v>
      </c>
      <c r="HZ45" t="s">
        <v>461</v>
      </c>
      <c r="IA45" t="s">
        <v>462</v>
      </c>
      <c r="IC45">
        <f t="shared" si="71"/>
        <v>170241.2999999997</v>
      </c>
      <c r="ID45" s="10">
        <f t="shared" si="72"/>
        <v>1102964.1500000001</v>
      </c>
      <c r="IE45" s="10">
        <f t="shared" si="73"/>
        <v>1102558.8400000003</v>
      </c>
      <c r="IF45" s="10">
        <f t="shared" si="74"/>
        <v>170646.6099999994</v>
      </c>
    </row>
    <row r="46" spans="2:240" x14ac:dyDescent="0.25">
      <c r="B46" s="71" t="s">
        <v>286</v>
      </c>
      <c r="C46" s="72">
        <v>-105334.88</v>
      </c>
      <c r="D46" s="72">
        <v>0</v>
      </c>
      <c r="E46" s="72">
        <v>-82266.66</v>
      </c>
      <c r="F46" s="72">
        <v>0</v>
      </c>
      <c r="G46" s="72">
        <v>-136500</v>
      </c>
      <c r="H46" s="72">
        <v>-83033</v>
      </c>
      <c r="I46" s="72">
        <v>-5575</v>
      </c>
      <c r="J46" s="72">
        <v>-16669.16</v>
      </c>
      <c r="K46" s="72">
        <v>-37575.980000000003</v>
      </c>
      <c r="L46" s="72">
        <v>-6600</v>
      </c>
      <c r="M46" s="72">
        <v>0</v>
      </c>
      <c r="N46" s="72">
        <v>-16975.419999999998</v>
      </c>
      <c r="O46" s="72">
        <v>-2956.21</v>
      </c>
      <c r="P46" s="72">
        <v>0</v>
      </c>
      <c r="Q46" s="72">
        <v>0</v>
      </c>
      <c r="R46" s="72">
        <v>0</v>
      </c>
      <c r="S46" s="72">
        <v>0</v>
      </c>
      <c r="T46" s="72">
        <v>1149638.8999999999</v>
      </c>
      <c r="U46" s="72">
        <v>42039.839999999997</v>
      </c>
      <c r="V46" s="72">
        <v>0</v>
      </c>
      <c r="W46" s="72">
        <v>66250.34</v>
      </c>
      <c r="X46" s="72">
        <v>87973.46</v>
      </c>
      <c r="Y46" s="72">
        <v>0</v>
      </c>
      <c r="Z46" s="72">
        <v>27795.1</v>
      </c>
      <c r="AA46" s="72">
        <v>6773.07</v>
      </c>
      <c r="AB46" s="72">
        <v>466004.46</v>
      </c>
      <c r="AC46" s="72">
        <v>11469.51</v>
      </c>
      <c r="AD46" s="72">
        <v>0</v>
      </c>
      <c r="AE46" s="72">
        <v>37710.51</v>
      </c>
      <c r="AF46" s="72">
        <v>3278.49</v>
      </c>
      <c r="AG46" s="72">
        <v>4564.83</v>
      </c>
      <c r="AH46" s="72">
        <v>7260.53</v>
      </c>
      <c r="AI46" s="72">
        <v>34118.35</v>
      </c>
      <c r="AJ46" s="72">
        <v>0</v>
      </c>
      <c r="AK46" s="72">
        <v>10652.83</v>
      </c>
      <c r="AL46" s="72">
        <v>74373.64</v>
      </c>
      <c r="AM46" s="72">
        <v>27537.89</v>
      </c>
      <c r="AN46" s="72">
        <v>0</v>
      </c>
      <c r="AO46" s="72">
        <v>20396.28</v>
      </c>
      <c r="AP46" s="72">
        <v>8220</v>
      </c>
      <c r="AQ46" s="72">
        <v>5366.94</v>
      </c>
      <c r="AR46" s="72">
        <v>137905.93</v>
      </c>
      <c r="AS46" s="72">
        <v>0</v>
      </c>
      <c r="AT46" s="72">
        <v>51271.3</v>
      </c>
      <c r="AU46" s="72">
        <v>25230.77</v>
      </c>
      <c r="AV46" s="72">
        <v>0</v>
      </c>
      <c r="AW46" s="72">
        <v>5290</v>
      </c>
      <c r="AX46" s="72">
        <v>0</v>
      </c>
      <c r="AY46" s="72">
        <v>0</v>
      </c>
      <c r="AZ46" s="72">
        <v>0</v>
      </c>
      <c r="BA46" s="72">
        <v>0</v>
      </c>
      <c r="BC46" s="10">
        <f>VLOOKUP(B46,[1]Sheet1!$A$11:$G$222,5,FALSE)</f>
        <v>1817636.6600000006</v>
      </c>
      <c r="BE46">
        <v>0</v>
      </c>
      <c r="BF46">
        <v>0</v>
      </c>
      <c r="BG46">
        <v>0</v>
      </c>
      <c r="BH46">
        <v>0</v>
      </c>
      <c r="BI46">
        <f t="shared" si="75"/>
        <v>0</v>
      </c>
      <c r="BJ46">
        <v>0</v>
      </c>
      <c r="BK46">
        <v>0</v>
      </c>
      <c r="BL46">
        <f t="shared" si="76"/>
        <v>0</v>
      </c>
      <c r="BM46">
        <v>0</v>
      </c>
      <c r="BN46">
        <v>0</v>
      </c>
      <c r="BO46">
        <f t="shared" si="77"/>
        <v>0</v>
      </c>
      <c r="BP46">
        <f t="shared" si="78"/>
        <v>0</v>
      </c>
      <c r="BR46" s="10">
        <f t="shared" si="79"/>
        <v>0</v>
      </c>
      <c r="BS46">
        <f t="shared" si="80"/>
        <v>0</v>
      </c>
      <c r="BT46">
        <f t="shared" si="81"/>
        <v>0</v>
      </c>
      <c r="BU46" s="10">
        <f t="shared" si="82"/>
        <v>-16975.419999999998</v>
      </c>
      <c r="BV46" s="10">
        <f t="shared" si="83"/>
        <v>74373.64</v>
      </c>
      <c r="BX46" s="10">
        <f t="shared" si="84"/>
        <v>1817636.6599999997</v>
      </c>
      <c r="BY46" s="10">
        <f t="shared" si="85"/>
        <v>1817636.6599999997</v>
      </c>
      <c r="BZ46" s="10">
        <f t="shared" si="86"/>
        <v>1817636.6600000006</v>
      </c>
      <c r="CB46" s="10">
        <f t="shared" si="87"/>
        <v>0</v>
      </c>
      <c r="CC46">
        <v>0</v>
      </c>
      <c r="CD46">
        <v>0</v>
      </c>
      <c r="CE46" s="73">
        <v>285</v>
      </c>
      <c r="CF46">
        <v>294784.35999999964</v>
      </c>
      <c r="CG46">
        <v>244276.33999999939</v>
      </c>
      <c r="CH46">
        <v>0</v>
      </c>
      <c r="CI46">
        <v>0</v>
      </c>
      <c r="CK46" s="10">
        <f>VLOOKUP(CE46,'[2]Budget Share 22-23'!$B$6:$BV$326,73,FALSE)</f>
        <v>1767129</v>
      </c>
      <c r="CL46" s="10">
        <f>VLOOKUP(CE46,'[2]Budget Share 22-23'!$B$6:$BV$326,57,FALSE)</f>
        <v>0</v>
      </c>
      <c r="CM46" s="10">
        <v>0</v>
      </c>
      <c r="CN46" s="10">
        <v>0</v>
      </c>
      <c r="CO46">
        <v>0</v>
      </c>
      <c r="CP46" s="10">
        <v>-7200</v>
      </c>
      <c r="CQ46" s="10">
        <v>-8129</v>
      </c>
      <c r="CR46" s="10">
        <v>-56265</v>
      </c>
      <c r="CS46" s="10"/>
      <c r="CT46" s="10">
        <f t="shared" si="88"/>
        <v>1872463.88</v>
      </c>
      <c r="CU46" s="10">
        <f t="shared" si="89"/>
        <v>-18639</v>
      </c>
      <c r="CW46">
        <f t="shared" si="90"/>
        <v>0</v>
      </c>
      <c r="CY46" s="10">
        <f t="shared" si="91"/>
        <v>-64394</v>
      </c>
      <c r="DE46" s="10">
        <v>1872463.88</v>
      </c>
      <c r="DF46" s="10">
        <v>0</v>
      </c>
      <c r="DG46" s="10">
        <v>82266.66</v>
      </c>
      <c r="DH46" s="10">
        <v>0</v>
      </c>
      <c r="DI46" s="10">
        <v>136500</v>
      </c>
      <c r="DJ46" s="10">
        <v>18639</v>
      </c>
      <c r="DK46" s="10">
        <v>5575</v>
      </c>
      <c r="DL46" s="10">
        <v>16669.16</v>
      </c>
      <c r="DM46">
        <v>30</v>
      </c>
      <c r="DN46">
        <v>16639.16</v>
      </c>
      <c r="DO46" s="10">
        <v>37575.980000000003</v>
      </c>
      <c r="DP46" s="10">
        <v>6600</v>
      </c>
      <c r="DQ46" s="10">
        <v>0</v>
      </c>
      <c r="DR46" s="10">
        <v>16975.419999999998</v>
      </c>
      <c r="DS46" s="10">
        <v>2956.21</v>
      </c>
      <c r="DT46" s="10">
        <v>0</v>
      </c>
      <c r="DU46" s="10">
        <v>0</v>
      </c>
      <c r="DV46" s="10">
        <v>0</v>
      </c>
      <c r="DW46" s="10">
        <v>0</v>
      </c>
      <c r="DX46">
        <v>0</v>
      </c>
      <c r="DY46" s="10">
        <v>0</v>
      </c>
      <c r="DZ46">
        <v>0</v>
      </c>
      <c r="EA46" s="10">
        <v>64394</v>
      </c>
      <c r="EB46">
        <v>285</v>
      </c>
      <c r="EC46" s="68" t="e">
        <f>VLOOKUP(B46,#REF!,3,FALSE)</f>
        <v>#REF!</v>
      </c>
      <c r="ED46" t="e">
        <f>VLOOKUP(B46,#REF!,4,FALSE)</f>
        <v>#REF!</v>
      </c>
      <c r="EE46" t="e">
        <f>VLOOKUP(EC46,'[3]EDUBASE data 18.4.23'!$E$2:$AF$327,28,FALSE)</f>
        <v>#REF!</v>
      </c>
      <c r="EF46" t="str">
        <f>VLOOKUP(B46,'[4]CFR Report to DCSF'!$B$8:$EM$116,142,FALSE)</f>
        <v>admin@stmargaretsipswich.org</v>
      </c>
      <c r="EG46" t="e">
        <f>VLOOKUP(EC46,'[3]EDUBASE data 18.4.23'!$E$2:$AF$327,24,FALSE)</f>
        <v>#REF!</v>
      </c>
      <c r="ES46" t="s">
        <v>394</v>
      </c>
      <c r="ET46" t="s">
        <v>397</v>
      </c>
      <c r="EU46" s="9" t="s">
        <v>394</v>
      </c>
      <c r="EV46" t="s">
        <v>396</v>
      </c>
      <c r="EW46" t="s">
        <v>395</v>
      </c>
      <c r="EX46" t="s">
        <v>395</v>
      </c>
      <c r="EY46">
        <f>VLOOKUP(B46,'[2]22-23 Balances'!$E$5:$J$110,2,FALSE)</f>
        <v>294784.35999999964</v>
      </c>
      <c r="EZ46">
        <v>0</v>
      </c>
      <c r="FA46">
        <f>VLOOKUP(B46,'[4]CFR Report to DCSF'!$B$8:$IA$116,234,FALSE)</f>
        <v>15089.82</v>
      </c>
      <c r="FB46" s="10">
        <f t="shared" si="92"/>
        <v>1872463.88</v>
      </c>
      <c r="FC46" s="10">
        <f t="shared" si="93"/>
        <v>0</v>
      </c>
      <c r="FD46" s="10">
        <f t="shared" si="94"/>
        <v>82266.66</v>
      </c>
      <c r="FE46" s="10">
        <f t="shared" si="95"/>
        <v>0</v>
      </c>
      <c r="FF46" s="10">
        <f t="shared" si="96"/>
        <v>136500</v>
      </c>
      <c r="FG46" s="10">
        <f t="shared" si="97"/>
        <v>18639</v>
      </c>
      <c r="FH46" s="10">
        <f t="shared" si="98"/>
        <v>5575</v>
      </c>
      <c r="FI46" s="10">
        <f t="shared" si="99"/>
        <v>30</v>
      </c>
      <c r="FJ46" s="10">
        <f t="shared" si="100"/>
        <v>16639.16</v>
      </c>
      <c r="FK46" s="10">
        <f t="shared" si="101"/>
        <v>37575.980000000003</v>
      </c>
      <c r="FL46" s="10">
        <f t="shared" si="102"/>
        <v>6600</v>
      </c>
      <c r="FM46" s="10">
        <f t="shared" si="103"/>
        <v>0</v>
      </c>
      <c r="FN46" s="10">
        <f t="shared" si="104"/>
        <v>16975.419999999998</v>
      </c>
      <c r="FO46" s="10">
        <f t="shared" si="105"/>
        <v>2956.21</v>
      </c>
      <c r="FP46" s="10">
        <f t="shared" si="106"/>
        <v>0</v>
      </c>
      <c r="FQ46" s="10">
        <f t="shared" si="107"/>
        <v>0</v>
      </c>
      <c r="FR46" s="10">
        <f t="shared" si="108"/>
        <v>0</v>
      </c>
      <c r="FS46">
        <f t="shared" si="109"/>
        <v>0</v>
      </c>
      <c r="FT46">
        <f t="shared" si="110"/>
        <v>0</v>
      </c>
      <c r="FU46">
        <f t="shared" si="111"/>
        <v>0</v>
      </c>
      <c r="FV46">
        <f t="shared" si="112"/>
        <v>64394</v>
      </c>
      <c r="FW46" s="10">
        <f t="shared" si="113"/>
        <v>1149638.8999999999</v>
      </c>
      <c r="FX46" s="10">
        <f t="shared" si="114"/>
        <v>42039.839999999997</v>
      </c>
      <c r="FY46" s="158">
        <v>449485.2599999996</v>
      </c>
      <c r="FZ46" s="10">
        <f t="shared" si="115"/>
        <v>66250.34</v>
      </c>
      <c r="GA46" s="10">
        <f t="shared" si="116"/>
        <v>87973.46</v>
      </c>
      <c r="GB46" s="10">
        <f t="shared" si="117"/>
        <v>0</v>
      </c>
      <c r="GC46" s="90">
        <v>27795.1</v>
      </c>
      <c r="GD46" s="90">
        <v>6773.07</v>
      </c>
      <c r="GE46" s="158">
        <v>16519.199999999997</v>
      </c>
      <c r="GF46" s="10">
        <f t="shared" si="118"/>
        <v>11469.51</v>
      </c>
      <c r="GG46" s="10">
        <f t="shared" si="119"/>
        <v>0</v>
      </c>
      <c r="GH46" s="10">
        <f t="shared" si="120"/>
        <v>37710.51</v>
      </c>
      <c r="GI46" s="90">
        <v>3278.49</v>
      </c>
      <c r="GJ46" s="10">
        <f t="shared" si="121"/>
        <v>4564.83</v>
      </c>
      <c r="GK46" s="10">
        <f t="shared" si="122"/>
        <v>7260.53</v>
      </c>
      <c r="GL46" s="10">
        <f t="shared" si="123"/>
        <v>34118.35</v>
      </c>
      <c r="GM46" s="10">
        <f t="shared" si="124"/>
        <v>0</v>
      </c>
      <c r="GN46" s="10">
        <f t="shared" si="125"/>
        <v>10652.83</v>
      </c>
      <c r="GO46" s="80">
        <f t="shared" si="126"/>
        <v>74373.64</v>
      </c>
      <c r="GP46" s="10">
        <f t="shared" si="127"/>
        <v>27537.89</v>
      </c>
      <c r="GQ46" s="10">
        <f t="shared" si="128"/>
        <v>0</v>
      </c>
      <c r="GR46" s="10">
        <f t="shared" si="129"/>
        <v>20396.28</v>
      </c>
      <c r="GS46" s="10">
        <f t="shared" si="130"/>
        <v>8220</v>
      </c>
      <c r="GT46" s="10">
        <f t="shared" si="131"/>
        <v>5366.94</v>
      </c>
      <c r="GU46" s="10">
        <f t="shared" si="132"/>
        <v>137905.93</v>
      </c>
      <c r="GV46" s="10">
        <f t="shared" si="133"/>
        <v>0</v>
      </c>
      <c r="GW46" s="10">
        <f t="shared" si="134"/>
        <v>51271.3</v>
      </c>
      <c r="GX46" s="10">
        <f t="shared" si="135"/>
        <v>25230.77</v>
      </c>
      <c r="GY46">
        <v>0</v>
      </c>
      <c r="GZ46" s="10">
        <f t="shared" si="136"/>
        <v>0</v>
      </c>
      <c r="HA46" s="10">
        <f t="shared" si="137"/>
        <v>5290</v>
      </c>
      <c r="HB46" s="10">
        <f t="shared" si="138"/>
        <v>0</v>
      </c>
      <c r="HC46" s="10">
        <f t="shared" si="139"/>
        <v>0</v>
      </c>
      <c r="HD46" s="10">
        <v>0</v>
      </c>
      <c r="HE46" s="10">
        <f t="shared" si="140"/>
        <v>0</v>
      </c>
      <c r="HF46">
        <v>0</v>
      </c>
      <c r="HG46">
        <v>1</v>
      </c>
      <c r="HH46">
        <v>0</v>
      </c>
      <c r="HI46">
        <f t="shared" si="141"/>
        <v>0</v>
      </c>
      <c r="HJ46">
        <f t="shared" si="142"/>
        <v>0</v>
      </c>
      <c r="HK46">
        <f t="shared" si="143"/>
        <v>0</v>
      </c>
      <c r="HM46" s="10">
        <f>VLOOKUP(B46,'[2]22-23 Balances'!$E$5:$J$110,6,FALSE)</f>
        <v>244276.69999999902</v>
      </c>
      <c r="HW46" s="10">
        <f t="shared" si="144"/>
        <v>1.1641532182693481E-9</v>
      </c>
      <c r="HY46" s="10">
        <f t="shared" si="145"/>
        <v>15089.82</v>
      </c>
      <c r="HZ46" t="s">
        <v>461</v>
      </c>
      <c r="IA46" t="s">
        <v>462</v>
      </c>
      <c r="IC46">
        <f t="shared" si="71"/>
        <v>294784.35999999964</v>
      </c>
      <c r="ID46" s="10">
        <f t="shared" si="72"/>
        <v>2260615.31</v>
      </c>
      <c r="IE46" s="10">
        <f t="shared" si="73"/>
        <v>2311122.9699999997</v>
      </c>
      <c r="IF46" s="10">
        <f t="shared" si="74"/>
        <v>244276.70000000019</v>
      </c>
    </row>
    <row r="47" spans="2:240" x14ac:dyDescent="0.25">
      <c r="B47" s="71" t="s">
        <v>287</v>
      </c>
      <c r="C47" s="72">
        <v>-31015.63</v>
      </c>
      <c r="D47" s="72">
        <v>0</v>
      </c>
      <c r="E47" s="72">
        <v>-32000.01</v>
      </c>
      <c r="F47" s="72">
        <v>0</v>
      </c>
      <c r="G47" s="72">
        <v>-46553.25</v>
      </c>
      <c r="H47" s="72">
        <v>-44609</v>
      </c>
      <c r="I47" s="72">
        <v>-1746.3</v>
      </c>
      <c r="J47" s="72">
        <v>-11195.94</v>
      </c>
      <c r="K47" s="72">
        <v>-17329.900000000001</v>
      </c>
      <c r="L47" s="72">
        <v>-842.4</v>
      </c>
      <c r="M47" s="72">
        <v>-6830</v>
      </c>
      <c r="N47" s="72">
        <v>-44522.58</v>
      </c>
      <c r="O47" s="72">
        <v>-398.32</v>
      </c>
      <c r="P47" s="72">
        <v>0</v>
      </c>
      <c r="Q47" s="72">
        <v>0</v>
      </c>
      <c r="R47" s="72">
        <v>0</v>
      </c>
      <c r="S47" s="72">
        <v>0</v>
      </c>
      <c r="T47" s="72">
        <v>564045.18999999994</v>
      </c>
      <c r="U47" s="72">
        <v>1833.44</v>
      </c>
      <c r="V47" s="72">
        <v>0</v>
      </c>
      <c r="W47" s="72">
        <v>32316.45</v>
      </c>
      <c r="X47" s="72">
        <v>71015.56</v>
      </c>
      <c r="Y47" s="72">
        <v>0</v>
      </c>
      <c r="Z47" s="72">
        <v>13883.68</v>
      </c>
      <c r="AA47" s="72">
        <v>16444.32</v>
      </c>
      <c r="AB47" s="72">
        <v>199147.8</v>
      </c>
      <c r="AC47" s="72">
        <v>31811.95</v>
      </c>
      <c r="AD47" s="72">
        <v>0</v>
      </c>
      <c r="AE47" s="72">
        <v>10786.99</v>
      </c>
      <c r="AF47" s="72">
        <v>5773.48</v>
      </c>
      <c r="AG47" s="72">
        <v>106.95</v>
      </c>
      <c r="AH47" s="72">
        <v>3128.01</v>
      </c>
      <c r="AI47" s="72">
        <v>23886.66</v>
      </c>
      <c r="AJ47" s="72">
        <v>0</v>
      </c>
      <c r="AK47" s="72">
        <v>12170.46</v>
      </c>
      <c r="AL47" s="72">
        <v>77993.259999999995</v>
      </c>
      <c r="AM47" s="72">
        <v>559.17999999999995</v>
      </c>
      <c r="AN47" s="72">
        <v>0</v>
      </c>
      <c r="AO47" s="72">
        <v>29231.63</v>
      </c>
      <c r="AP47" s="72">
        <v>5995.78</v>
      </c>
      <c r="AQ47" s="72">
        <v>40</v>
      </c>
      <c r="AR47" s="72">
        <v>49800.63</v>
      </c>
      <c r="AS47" s="72">
        <v>11456.25</v>
      </c>
      <c r="AT47" s="72">
        <v>24039.919999999998</v>
      </c>
      <c r="AU47" s="72">
        <v>12086.9</v>
      </c>
      <c r="AV47" s="72">
        <v>0</v>
      </c>
      <c r="AW47" s="72">
        <v>0</v>
      </c>
      <c r="AX47" s="72">
        <v>0</v>
      </c>
      <c r="AY47" s="72">
        <v>0</v>
      </c>
      <c r="AZ47" s="72">
        <v>-6224.43</v>
      </c>
      <c r="BA47" s="72">
        <v>120.52</v>
      </c>
      <c r="BC47" s="10">
        <f>VLOOKUP(B47,[1]Sheet1!$A$11:$G$222,5,FALSE)</f>
        <v>954407.25</v>
      </c>
      <c r="BE47">
        <v>0</v>
      </c>
      <c r="BF47">
        <v>0</v>
      </c>
      <c r="BG47">
        <v>0</v>
      </c>
      <c r="BH47">
        <v>0</v>
      </c>
      <c r="BI47">
        <f t="shared" si="75"/>
        <v>0</v>
      </c>
      <c r="BJ47">
        <v>0</v>
      </c>
      <c r="BK47">
        <v>0</v>
      </c>
      <c r="BL47">
        <f t="shared" si="76"/>
        <v>0</v>
      </c>
      <c r="BM47">
        <v>0</v>
      </c>
      <c r="BN47">
        <v>0</v>
      </c>
      <c r="BO47">
        <f t="shared" si="77"/>
        <v>0</v>
      </c>
      <c r="BP47">
        <f t="shared" si="78"/>
        <v>0</v>
      </c>
      <c r="BR47" s="10">
        <f t="shared" si="79"/>
        <v>-6103.91</v>
      </c>
      <c r="BS47">
        <f t="shared" si="80"/>
        <v>-6103.91</v>
      </c>
      <c r="BT47">
        <f t="shared" si="81"/>
        <v>0</v>
      </c>
      <c r="BU47" s="10">
        <f t="shared" si="82"/>
        <v>-50626.490000000005</v>
      </c>
      <c r="BV47" s="10">
        <f t="shared" si="83"/>
        <v>77993.259999999995</v>
      </c>
      <c r="BX47" s="10">
        <f t="shared" si="84"/>
        <v>954407.24999999988</v>
      </c>
      <c r="BY47" s="10">
        <f t="shared" si="85"/>
        <v>954407.24999999988</v>
      </c>
      <c r="BZ47" s="10">
        <f t="shared" si="86"/>
        <v>954407.25</v>
      </c>
      <c r="CB47" s="10">
        <f t="shared" si="87"/>
        <v>0</v>
      </c>
      <c r="CC47">
        <v>0</v>
      </c>
      <c r="CD47">
        <v>0</v>
      </c>
      <c r="CE47" s="73">
        <v>287</v>
      </c>
      <c r="CF47">
        <v>74286.85999999987</v>
      </c>
      <c r="CG47">
        <v>34650.75</v>
      </c>
      <c r="CH47">
        <v>0</v>
      </c>
      <c r="CI47">
        <v>0</v>
      </c>
      <c r="CK47" s="10">
        <f>VLOOKUP(CE47,'[2]Budget Share 22-23'!$B$6:$BV$326,73,FALSE)</f>
        <v>914771</v>
      </c>
      <c r="CL47" s="10">
        <f>VLOOKUP(CE47,'[2]Budget Share 22-23'!$B$6:$BV$326,57,FALSE)</f>
        <v>0</v>
      </c>
      <c r="CM47" s="10">
        <v>0</v>
      </c>
      <c r="CN47" s="10">
        <v>0</v>
      </c>
      <c r="CO47">
        <v>0</v>
      </c>
      <c r="CP47" s="10">
        <v>0</v>
      </c>
      <c r="CQ47" s="10">
        <v>-7417</v>
      </c>
      <c r="CR47" s="10">
        <v>-28957</v>
      </c>
      <c r="CS47" s="10"/>
      <c r="CT47" s="10">
        <f t="shared" si="88"/>
        <v>945786.63</v>
      </c>
      <c r="CU47" s="10">
        <f t="shared" si="89"/>
        <v>-8235</v>
      </c>
      <c r="CW47">
        <f t="shared" si="90"/>
        <v>0</v>
      </c>
      <c r="CY47" s="10">
        <f t="shared" si="91"/>
        <v>-36374</v>
      </c>
      <c r="DE47" s="10">
        <v>945786.63</v>
      </c>
      <c r="DF47" s="10">
        <v>0</v>
      </c>
      <c r="DG47" s="10">
        <v>32000.01</v>
      </c>
      <c r="DH47" s="10">
        <v>0</v>
      </c>
      <c r="DI47" s="10">
        <v>46553.25</v>
      </c>
      <c r="DJ47" s="10">
        <v>8235</v>
      </c>
      <c r="DK47" s="10">
        <v>1746.3</v>
      </c>
      <c r="DL47" s="10">
        <v>11195.94</v>
      </c>
      <c r="DM47">
        <v>0</v>
      </c>
      <c r="DN47">
        <v>11195.94</v>
      </c>
      <c r="DO47" s="10">
        <v>17329.900000000001</v>
      </c>
      <c r="DP47" s="10">
        <v>842.4</v>
      </c>
      <c r="DQ47" s="10">
        <v>6830</v>
      </c>
      <c r="DR47" s="10">
        <v>50626.49</v>
      </c>
      <c r="DS47" s="10">
        <v>398.32</v>
      </c>
      <c r="DT47" s="10">
        <v>0</v>
      </c>
      <c r="DU47" s="10">
        <v>0</v>
      </c>
      <c r="DV47" s="10">
        <v>0</v>
      </c>
      <c r="DW47" s="10">
        <v>0</v>
      </c>
      <c r="DX47">
        <v>0</v>
      </c>
      <c r="DY47" s="10">
        <v>0</v>
      </c>
      <c r="DZ47">
        <v>0</v>
      </c>
      <c r="EA47" s="10">
        <v>36374</v>
      </c>
      <c r="EB47">
        <v>287</v>
      </c>
      <c r="EC47" s="68" t="e">
        <f>VLOOKUP(B47,#REF!,3,FALSE)</f>
        <v>#REF!</v>
      </c>
      <c r="ED47" t="e">
        <f>VLOOKUP(B47,#REF!,4,FALSE)</f>
        <v>#REF!</v>
      </c>
      <c r="EE47" t="e">
        <f>VLOOKUP(EC47,'[3]EDUBASE data 18.4.23'!$E$2:$AF$327,28,FALSE)</f>
        <v>#REF!</v>
      </c>
      <c r="EF47" t="str">
        <f>VLOOKUP(B47,'[4]CFR Report to DCSF'!$B$8:$EM$116,142,FALSE)</f>
        <v>admin@st-marks.suffolk.sch.uk</v>
      </c>
      <c r="EG47" t="e">
        <f>VLOOKUP(EC47,'[3]EDUBASE data 18.4.23'!$E$2:$AF$327,24,FALSE)</f>
        <v>#REF!</v>
      </c>
      <c r="ES47" t="s">
        <v>394</v>
      </c>
      <c r="ET47" t="s">
        <v>397</v>
      </c>
      <c r="EU47" s="9" t="s">
        <v>394</v>
      </c>
      <c r="EV47" t="s">
        <v>396</v>
      </c>
      <c r="EW47" t="s">
        <v>395</v>
      </c>
      <c r="EX47" t="s">
        <v>395</v>
      </c>
      <c r="EY47">
        <f>VLOOKUP(B47,'[2]22-23 Balances'!$E$5:$J$110,2,FALSE)</f>
        <v>74286.85999999987</v>
      </c>
      <c r="EZ47">
        <v>0</v>
      </c>
      <c r="FA47">
        <f>VLOOKUP(B47,'[4]CFR Report to DCSF'!$B$8:$IA$116,234,FALSE)</f>
        <v>10711.42</v>
      </c>
      <c r="FB47" s="10">
        <f t="shared" si="92"/>
        <v>945786.63</v>
      </c>
      <c r="FC47" s="10">
        <f t="shared" si="93"/>
        <v>0</v>
      </c>
      <c r="FD47" s="10">
        <f t="shared" si="94"/>
        <v>32000.01</v>
      </c>
      <c r="FE47" s="10">
        <f t="shared" si="95"/>
        <v>0</v>
      </c>
      <c r="FF47" s="10">
        <f t="shared" si="96"/>
        <v>46553.25</v>
      </c>
      <c r="FG47" s="10">
        <f t="shared" si="97"/>
        <v>8235</v>
      </c>
      <c r="FH47" s="10">
        <f t="shared" si="98"/>
        <v>1746.3</v>
      </c>
      <c r="FI47" s="10">
        <f t="shared" si="99"/>
        <v>0</v>
      </c>
      <c r="FJ47" s="10">
        <f>DN47</f>
        <v>11195.94</v>
      </c>
      <c r="FK47" s="10">
        <f t="shared" si="101"/>
        <v>17329.900000000001</v>
      </c>
      <c r="FL47" s="10">
        <f t="shared" si="102"/>
        <v>842.4</v>
      </c>
      <c r="FM47" s="10">
        <f t="shared" si="103"/>
        <v>6830</v>
      </c>
      <c r="FN47" s="10">
        <f t="shared" si="104"/>
        <v>50626.49</v>
      </c>
      <c r="FO47" s="10">
        <f t="shared" si="105"/>
        <v>398.32</v>
      </c>
      <c r="FP47" s="10">
        <f t="shared" si="106"/>
        <v>0</v>
      </c>
      <c r="FQ47" s="10">
        <f t="shared" si="107"/>
        <v>0</v>
      </c>
      <c r="FR47" s="10">
        <f t="shared" si="108"/>
        <v>0</v>
      </c>
      <c r="FS47">
        <f t="shared" si="109"/>
        <v>0</v>
      </c>
      <c r="FT47">
        <f t="shared" si="110"/>
        <v>0</v>
      </c>
      <c r="FU47">
        <f t="shared" si="111"/>
        <v>0</v>
      </c>
      <c r="FV47">
        <f t="shared" si="112"/>
        <v>36374</v>
      </c>
      <c r="FW47" s="152">
        <f t="shared" si="113"/>
        <v>564045.18999999994</v>
      </c>
      <c r="FX47" s="10">
        <f t="shared" si="114"/>
        <v>1833.44</v>
      </c>
      <c r="FY47" s="157">
        <v>193745.41999999998</v>
      </c>
      <c r="FZ47" s="10">
        <f t="shared" si="115"/>
        <v>32316.45</v>
      </c>
      <c r="GA47" s="10">
        <f t="shared" si="116"/>
        <v>71015.56</v>
      </c>
      <c r="GB47" s="10">
        <f t="shared" si="117"/>
        <v>0</v>
      </c>
      <c r="GC47" s="90">
        <v>13883.68</v>
      </c>
      <c r="GD47" s="90">
        <v>16444.32</v>
      </c>
      <c r="GE47" s="158">
        <v>5402.38</v>
      </c>
      <c r="GF47" s="157">
        <f t="shared" si="118"/>
        <v>31811.95</v>
      </c>
      <c r="GG47" s="10">
        <f t="shared" si="119"/>
        <v>0</v>
      </c>
      <c r="GH47" s="10">
        <f t="shared" si="120"/>
        <v>10786.99</v>
      </c>
      <c r="GI47" s="90">
        <v>5773.48</v>
      </c>
      <c r="GJ47" s="10">
        <f t="shared" si="121"/>
        <v>106.95</v>
      </c>
      <c r="GK47" s="10">
        <f t="shared" si="122"/>
        <v>3128.01</v>
      </c>
      <c r="GL47" s="10">
        <f t="shared" si="123"/>
        <v>23886.66</v>
      </c>
      <c r="GM47" s="10">
        <f t="shared" si="124"/>
        <v>0</v>
      </c>
      <c r="GN47" s="10">
        <f t="shared" si="125"/>
        <v>12170.46</v>
      </c>
      <c r="GO47" s="80">
        <f t="shared" si="126"/>
        <v>77993.259999999995</v>
      </c>
      <c r="GP47" s="10">
        <f t="shared" si="127"/>
        <v>559.17999999999995</v>
      </c>
      <c r="GQ47" s="10">
        <f t="shared" si="128"/>
        <v>0</v>
      </c>
      <c r="GR47" s="10">
        <f t="shared" si="129"/>
        <v>29231.63</v>
      </c>
      <c r="GS47" s="10">
        <f t="shared" si="130"/>
        <v>5995.78</v>
      </c>
      <c r="GT47" s="10">
        <f t="shared" si="131"/>
        <v>40</v>
      </c>
      <c r="GU47" s="10">
        <f t="shared" si="132"/>
        <v>49800.63</v>
      </c>
      <c r="GV47" s="10">
        <f t="shared" si="133"/>
        <v>11456.25</v>
      </c>
      <c r="GW47" s="10">
        <f t="shared" si="134"/>
        <v>24039.919999999998</v>
      </c>
      <c r="GX47" s="10">
        <f t="shared" si="135"/>
        <v>12086.9</v>
      </c>
      <c r="GY47">
        <v>0</v>
      </c>
      <c r="GZ47" s="10">
        <f t="shared" si="136"/>
        <v>0</v>
      </c>
      <c r="HA47" s="10">
        <f t="shared" si="137"/>
        <v>0</v>
      </c>
      <c r="HB47" s="10">
        <f t="shared" si="138"/>
        <v>0</v>
      </c>
      <c r="HC47" s="10">
        <f t="shared" si="139"/>
        <v>0</v>
      </c>
      <c r="HD47" s="154">
        <f>7675.56+4679.64</f>
        <v>12355.2</v>
      </c>
      <c r="HE47" s="10">
        <f t="shared" si="140"/>
        <v>0</v>
      </c>
      <c r="HF47">
        <v>0</v>
      </c>
      <c r="HG47">
        <v>1</v>
      </c>
      <c r="HH47">
        <v>0</v>
      </c>
      <c r="HI47" s="120">
        <v>12355.2</v>
      </c>
      <c r="HJ47">
        <f t="shared" si="142"/>
        <v>0</v>
      </c>
      <c r="HK47">
        <f t="shared" si="143"/>
        <v>0</v>
      </c>
      <c r="HM47" s="10">
        <f>VLOOKUP(B47,'[2]22-23 Balances'!$E$5:$J$110,6,FALSE)</f>
        <v>34650.60999999987</v>
      </c>
      <c r="HN47" s="154">
        <f>FA47+HD47-HI47</f>
        <v>10711.420000000002</v>
      </c>
      <c r="HW47" s="10">
        <f t="shared" si="144"/>
        <v>6.9849193096160889E-10</v>
      </c>
      <c r="HY47" s="10">
        <f t="shared" si="145"/>
        <v>0</v>
      </c>
      <c r="HZ47" t="s">
        <v>460</v>
      </c>
      <c r="IA47" t="s">
        <v>462</v>
      </c>
      <c r="IC47">
        <f t="shared" si="71"/>
        <v>74286.85999999987</v>
      </c>
      <c r="ID47" s="10">
        <f t="shared" si="72"/>
        <v>1157918.24</v>
      </c>
      <c r="IE47" s="10">
        <f t="shared" si="73"/>
        <v>1197554.4899999993</v>
      </c>
      <c r="IF47" s="10">
        <f t="shared" si="74"/>
        <v>34650.610000000568</v>
      </c>
    </row>
    <row r="48" spans="2:240" x14ac:dyDescent="0.25">
      <c r="B48" s="71" t="s">
        <v>288</v>
      </c>
      <c r="C48" s="72">
        <v>-55140.25</v>
      </c>
      <c r="D48" s="72">
        <v>0</v>
      </c>
      <c r="E48" s="72">
        <v>-94000</v>
      </c>
      <c r="F48" s="72">
        <v>0</v>
      </c>
      <c r="G48" s="72">
        <v>-72990</v>
      </c>
      <c r="H48" s="72">
        <v>-91958</v>
      </c>
      <c r="I48" s="72">
        <v>-140</v>
      </c>
      <c r="J48" s="72">
        <v>-76263.259999999995</v>
      </c>
      <c r="K48" s="72">
        <v>-35780.089999999997</v>
      </c>
      <c r="L48" s="72">
        <v>-480</v>
      </c>
      <c r="M48" s="72">
        <v>-918</v>
      </c>
      <c r="N48" s="72">
        <v>-29900.05</v>
      </c>
      <c r="O48" s="72">
        <v>-40865.67</v>
      </c>
      <c r="P48" s="72">
        <v>0</v>
      </c>
      <c r="Q48" s="72">
        <v>0</v>
      </c>
      <c r="R48" s="72">
        <v>0</v>
      </c>
      <c r="S48" s="72">
        <v>0</v>
      </c>
      <c r="T48" s="72">
        <v>970843.87</v>
      </c>
      <c r="U48" s="72">
        <v>28784.34</v>
      </c>
      <c r="V48" s="72">
        <v>0</v>
      </c>
      <c r="W48" s="72">
        <v>2246.7600000000002</v>
      </c>
      <c r="X48" s="72">
        <v>153668.68</v>
      </c>
      <c r="Y48" s="72">
        <v>0</v>
      </c>
      <c r="Z48" s="72">
        <v>43221.78</v>
      </c>
      <c r="AA48" s="72">
        <v>61022.47</v>
      </c>
      <c r="AB48" s="72">
        <v>516652.11</v>
      </c>
      <c r="AC48" s="72">
        <v>9230.39</v>
      </c>
      <c r="AD48" s="72">
        <v>0</v>
      </c>
      <c r="AE48" s="72">
        <v>16823.71</v>
      </c>
      <c r="AF48" s="72">
        <v>39465.78</v>
      </c>
      <c r="AG48" s="72">
        <v>48354.49</v>
      </c>
      <c r="AH48" s="72">
        <v>5095.9399999999996</v>
      </c>
      <c r="AI48" s="72">
        <v>30994.400000000001</v>
      </c>
      <c r="AJ48" s="72">
        <v>0</v>
      </c>
      <c r="AK48" s="72">
        <v>8722.5300000000007</v>
      </c>
      <c r="AL48" s="72">
        <v>81499.360000000001</v>
      </c>
      <c r="AM48" s="72">
        <v>17018.07</v>
      </c>
      <c r="AN48" s="72">
        <v>0</v>
      </c>
      <c r="AO48" s="72">
        <v>29039.96</v>
      </c>
      <c r="AP48" s="72">
        <v>8000</v>
      </c>
      <c r="AQ48" s="72">
        <v>9718.17</v>
      </c>
      <c r="AR48" s="72">
        <v>98686.3</v>
      </c>
      <c r="AS48" s="72">
        <v>1846.7</v>
      </c>
      <c r="AT48" s="72">
        <v>34511.519999999997</v>
      </c>
      <c r="AU48" s="72">
        <v>24620</v>
      </c>
      <c r="AV48" s="72">
        <v>0</v>
      </c>
      <c r="AW48" s="72">
        <v>10032</v>
      </c>
      <c r="AX48" s="72">
        <v>0</v>
      </c>
      <c r="AY48" s="72">
        <v>0</v>
      </c>
      <c r="AZ48" s="72">
        <v>-1294.8599999999999</v>
      </c>
      <c r="BA48" s="72">
        <v>951.67</v>
      </c>
      <c r="BC48" s="10">
        <f>VLOOKUP(B48,[1]Sheet1!$A$11:$G$222,5,FALSE)</f>
        <v>1733899.5399999986</v>
      </c>
      <c r="BE48">
        <v>-26524</v>
      </c>
      <c r="BF48">
        <v>0</v>
      </c>
      <c r="BG48">
        <v>6023</v>
      </c>
      <c r="BH48">
        <v>0</v>
      </c>
      <c r="BI48">
        <f t="shared" si="75"/>
        <v>6023</v>
      </c>
      <c r="BJ48">
        <v>3079.72</v>
      </c>
      <c r="BK48">
        <v>0</v>
      </c>
      <c r="BL48">
        <f t="shared" si="76"/>
        <v>3079.72</v>
      </c>
      <c r="BM48">
        <v>0</v>
      </c>
      <c r="BN48">
        <v>0</v>
      </c>
      <c r="BO48">
        <f t="shared" si="77"/>
        <v>0</v>
      </c>
      <c r="BP48">
        <f t="shared" si="78"/>
        <v>-17421.28</v>
      </c>
      <c r="BR48" s="10">
        <f t="shared" si="79"/>
        <v>-343.18999999999994</v>
      </c>
      <c r="BS48">
        <f t="shared" si="80"/>
        <v>-343.18999999999994</v>
      </c>
      <c r="BT48">
        <f t="shared" si="81"/>
        <v>0</v>
      </c>
      <c r="BU48" s="10">
        <f t="shared" si="82"/>
        <v>-30243.239999999998</v>
      </c>
      <c r="BV48" s="10">
        <f t="shared" si="83"/>
        <v>81499.360000000001</v>
      </c>
      <c r="BX48" s="10">
        <f t="shared" si="84"/>
        <v>1751320.8199999996</v>
      </c>
      <c r="BY48" s="10">
        <f t="shared" si="85"/>
        <v>1733899.5399999996</v>
      </c>
      <c r="BZ48" s="10">
        <f t="shared" si="86"/>
        <v>1733899.5399999986</v>
      </c>
      <c r="CB48" s="10">
        <f t="shared" si="87"/>
        <v>0</v>
      </c>
      <c r="CC48">
        <v>0</v>
      </c>
      <c r="CD48">
        <v>0</v>
      </c>
      <c r="CE48" s="73">
        <v>307</v>
      </c>
      <c r="CF48">
        <v>178956.58999999985</v>
      </c>
      <c r="CG48">
        <v>161149.18000000133</v>
      </c>
      <c r="CH48">
        <v>2242.5799999999986</v>
      </c>
      <c r="CI48">
        <v>19663.86</v>
      </c>
      <c r="CK48" s="10">
        <f>VLOOKUP(CE48,'[2]Budget Share 22-23'!$B$6:$BV$326,73,FALSE)</f>
        <v>1733513</v>
      </c>
      <c r="CL48" s="10">
        <f>VLOOKUP(CE48,'[2]Budget Share 22-23'!$B$6:$BV$326,57,FALSE)</f>
        <v>0</v>
      </c>
      <c r="CM48" s="10">
        <v>0</v>
      </c>
      <c r="CN48" s="10">
        <v>0</v>
      </c>
      <c r="CO48">
        <v>0</v>
      </c>
      <c r="CP48" s="10">
        <v>-7200</v>
      </c>
      <c r="CQ48" s="10">
        <v>-19537</v>
      </c>
      <c r="CR48" s="10">
        <v>-65221</v>
      </c>
      <c r="CS48" s="10"/>
      <c r="CT48" s="10">
        <f t="shared" si="88"/>
        <v>1788653.25</v>
      </c>
      <c r="CU48" s="10">
        <f t="shared" si="89"/>
        <v>-7200</v>
      </c>
      <c r="CW48">
        <f t="shared" si="90"/>
        <v>0</v>
      </c>
      <c r="CY48" s="10">
        <f t="shared" si="91"/>
        <v>-84758</v>
      </c>
      <c r="DE48" s="10">
        <v>1788653.25</v>
      </c>
      <c r="DF48" s="10">
        <v>0</v>
      </c>
      <c r="DG48" s="10">
        <v>94000</v>
      </c>
      <c r="DH48" s="10">
        <v>0</v>
      </c>
      <c r="DI48" s="10">
        <v>72990</v>
      </c>
      <c r="DJ48" s="10">
        <v>7200</v>
      </c>
      <c r="DK48" s="10">
        <v>140</v>
      </c>
      <c r="DL48" s="10">
        <v>76263.259999999995</v>
      </c>
      <c r="DM48">
        <v>3414.5</v>
      </c>
      <c r="DN48">
        <v>72848.759999999995</v>
      </c>
      <c r="DO48" s="10">
        <v>35780.089999999997</v>
      </c>
      <c r="DP48" s="10">
        <v>480</v>
      </c>
      <c r="DQ48" s="10">
        <v>918</v>
      </c>
      <c r="DR48" s="10">
        <v>30243.24</v>
      </c>
      <c r="DS48" s="10">
        <v>40865.67</v>
      </c>
      <c r="DT48" s="10">
        <v>0</v>
      </c>
      <c r="DU48" s="10">
        <v>0</v>
      </c>
      <c r="DV48" s="10">
        <v>0</v>
      </c>
      <c r="DW48" s="10">
        <v>0</v>
      </c>
      <c r="DX48">
        <v>0</v>
      </c>
      <c r="DY48" s="10">
        <v>0</v>
      </c>
      <c r="DZ48">
        <v>0</v>
      </c>
      <c r="EA48" s="10">
        <v>84758</v>
      </c>
      <c r="EB48">
        <v>307</v>
      </c>
      <c r="EC48" s="68" t="e">
        <f>VLOOKUP(B48,#REF!,3,FALSE)</f>
        <v>#REF!</v>
      </c>
      <c r="ED48" t="e">
        <f>VLOOKUP(B48,#REF!,4,FALSE)</f>
        <v>#REF!</v>
      </c>
      <c r="EE48" t="e">
        <f>VLOOKUP(EC48,'[3]EDUBASE data 18.4.23'!$E$2:$AF$327,28,FALSE)</f>
        <v>#REF!</v>
      </c>
      <c r="EF48" t="str">
        <f>VLOOKUP(B48,'[4]CFR Report to DCSF'!$B$8:$EM$116,142,FALSE)</f>
        <v>admin@cedarwoodprimary.org.uk</v>
      </c>
      <c r="EG48" t="e">
        <f>VLOOKUP(EC48,'[3]EDUBASE data 18.4.23'!$E$2:$AF$327,24,FALSE)</f>
        <v>#REF!</v>
      </c>
      <c r="ES48" t="s">
        <v>394</v>
      </c>
      <c r="ET48" t="s">
        <v>397</v>
      </c>
      <c r="EU48" s="9" t="s">
        <v>394</v>
      </c>
      <c r="EV48" t="s">
        <v>396</v>
      </c>
      <c r="EW48" t="s">
        <v>395</v>
      </c>
      <c r="EX48" t="s">
        <v>395</v>
      </c>
      <c r="EY48">
        <f>VLOOKUP(B48,'[2]22-23 Balances'!$E$5:$J$110,2,FALSE)</f>
        <v>178956.58999999985</v>
      </c>
      <c r="EZ48">
        <v>0</v>
      </c>
      <c r="FA48">
        <f>VLOOKUP(B48,'[4]CFR Report to DCSF'!$B$8:$IA$116,234,FALSE)</f>
        <v>2242.5799999999986</v>
      </c>
      <c r="FB48" s="10">
        <f t="shared" si="92"/>
        <v>1788653.25</v>
      </c>
      <c r="FC48" s="10">
        <f t="shared" si="93"/>
        <v>0</v>
      </c>
      <c r="FD48" s="10">
        <f t="shared" si="94"/>
        <v>94000</v>
      </c>
      <c r="FE48" s="10">
        <f t="shared" si="95"/>
        <v>0</v>
      </c>
      <c r="FF48" s="10">
        <f t="shared" si="96"/>
        <v>72990</v>
      </c>
      <c r="FG48" s="10">
        <f t="shared" si="97"/>
        <v>7200</v>
      </c>
      <c r="FH48" s="10">
        <f t="shared" si="98"/>
        <v>140</v>
      </c>
      <c r="FI48" s="10">
        <f t="shared" si="99"/>
        <v>3414.5</v>
      </c>
      <c r="FJ48" s="10">
        <f t="shared" si="100"/>
        <v>72848.759999999995</v>
      </c>
      <c r="FK48" s="10">
        <f t="shared" si="101"/>
        <v>35780.089999999997</v>
      </c>
      <c r="FL48" s="10">
        <f t="shared" si="102"/>
        <v>480</v>
      </c>
      <c r="FM48" s="10">
        <f t="shared" si="103"/>
        <v>918</v>
      </c>
      <c r="FN48" s="10">
        <f t="shared" si="104"/>
        <v>30243.24</v>
      </c>
      <c r="FO48" s="10">
        <f t="shared" si="105"/>
        <v>40865.67</v>
      </c>
      <c r="FP48" s="10">
        <f t="shared" si="106"/>
        <v>0</v>
      </c>
      <c r="FQ48" s="10">
        <f t="shared" si="107"/>
        <v>0</v>
      </c>
      <c r="FR48" s="10">
        <f t="shared" si="108"/>
        <v>0</v>
      </c>
      <c r="FS48">
        <f t="shared" si="109"/>
        <v>0</v>
      </c>
      <c r="FT48">
        <f t="shared" si="110"/>
        <v>0</v>
      </c>
      <c r="FU48">
        <f t="shared" si="111"/>
        <v>0</v>
      </c>
      <c r="FV48">
        <f t="shared" si="112"/>
        <v>84758</v>
      </c>
      <c r="FW48" s="10">
        <f t="shared" si="113"/>
        <v>970843.87</v>
      </c>
      <c r="FX48" s="10">
        <f t="shared" si="114"/>
        <v>28784.34</v>
      </c>
      <c r="FY48" s="158">
        <v>505482.74</v>
      </c>
      <c r="FZ48" s="10">
        <f t="shared" si="115"/>
        <v>2246.7600000000002</v>
      </c>
      <c r="GA48" s="10">
        <f t="shared" si="116"/>
        <v>153668.68</v>
      </c>
      <c r="GB48" s="10">
        <f t="shared" si="117"/>
        <v>0</v>
      </c>
      <c r="GC48" s="90">
        <v>95213.85</v>
      </c>
      <c r="GD48" s="90">
        <v>9030.3999999999942</v>
      </c>
      <c r="GE48" s="158">
        <v>11169.369999999999</v>
      </c>
      <c r="GF48" s="10">
        <f t="shared" si="118"/>
        <v>9230.39</v>
      </c>
      <c r="GG48" s="10">
        <f t="shared" si="119"/>
        <v>0</v>
      </c>
      <c r="GH48" s="10">
        <f t="shared" si="120"/>
        <v>16823.71</v>
      </c>
      <c r="GI48" s="90">
        <v>39465.78</v>
      </c>
      <c r="GJ48" s="10">
        <f t="shared" si="121"/>
        <v>48354.49</v>
      </c>
      <c r="GK48" s="10">
        <f t="shared" si="122"/>
        <v>5095.9399999999996</v>
      </c>
      <c r="GL48" s="10">
        <f t="shared" si="123"/>
        <v>30994.400000000001</v>
      </c>
      <c r="GM48" s="10">
        <f t="shared" si="124"/>
        <v>0</v>
      </c>
      <c r="GN48" s="10">
        <f t="shared" si="125"/>
        <v>8722.5300000000007</v>
      </c>
      <c r="GO48" s="80">
        <f t="shared" si="126"/>
        <v>81499.360000000001</v>
      </c>
      <c r="GP48" s="10">
        <f t="shared" si="127"/>
        <v>17018.07</v>
      </c>
      <c r="GQ48" s="10">
        <f t="shared" si="128"/>
        <v>0</v>
      </c>
      <c r="GR48" s="10">
        <f t="shared" si="129"/>
        <v>29039.96</v>
      </c>
      <c r="GS48" s="10">
        <f t="shared" si="130"/>
        <v>8000</v>
      </c>
      <c r="GT48" s="10">
        <f t="shared" si="131"/>
        <v>9718.17</v>
      </c>
      <c r="GU48" s="10">
        <f t="shared" si="132"/>
        <v>98686.3</v>
      </c>
      <c r="GV48" s="10">
        <f t="shared" si="133"/>
        <v>1846.7</v>
      </c>
      <c r="GW48" s="10">
        <f t="shared" si="134"/>
        <v>34511.519999999997</v>
      </c>
      <c r="GX48" s="10">
        <f t="shared" si="135"/>
        <v>24620</v>
      </c>
      <c r="GY48">
        <v>0</v>
      </c>
      <c r="GZ48" s="10">
        <f t="shared" si="136"/>
        <v>0</v>
      </c>
      <c r="HA48" s="10">
        <f t="shared" si="137"/>
        <v>10032</v>
      </c>
      <c r="HB48" s="10">
        <f t="shared" si="138"/>
        <v>0</v>
      </c>
      <c r="HC48" s="10">
        <f t="shared" si="139"/>
        <v>0</v>
      </c>
      <c r="HD48" s="10">
        <v>26524</v>
      </c>
      <c r="HE48" s="10">
        <f t="shared" si="140"/>
        <v>0</v>
      </c>
      <c r="HF48">
        <v>0</v>
      </c>
      <c r="HG48">
        <v>1</v>
      </c>
      <c r="HH48">
        <v>0</v>
      </c>
      <c r="HI48">
        <f t="shared" si="141"/>
        <v>6023</v>
      </c>
      <c r="HJ48">
        <f t="shared" si="142"/>
        <v>3079.72</v>
      </c>
      <c r="HK48">
        <f t="shared" si="143"/>
        <v>0</v>
      </c>
      <c r="HM48" s="10">
        <f>VLOOKUP(B48,'[2]22-23 Balances'!$E$5:$J$110,6,FALSE)</f>
        <v>161148.77000000095</v>
      </c>
      <c r="HN48" s="10">
        <f>VLOOKUP(B48,'carry forward data'!A51:G232,7,FALSE)</f>
        <v>19663.86</v>
      </c>
      <c r="HW48" s="10">
        <f t="shared" si="144"/>
        <v>-9.3132257461547852E-10</v>
      </c>
      <c r="HY48" s="10">
        <f t="shared" si="145"/>
        <v>0</v>
      </c>
      <c r="IC48">
        <f t="shared" si="71"/>
        <v>178956.58999999985</v>
      </c>
      <c r="ID48" s="10">
        <f t="shared" si="72"/>
        <v>2232291.5100000002</v>
      </c>
      <c r="IE48" s="10">
        <f t="shared" si="73"/>
        <v>2250099.33</v>
      </c>
      <c r="IF48" s="10">
        <f t="shared" si="74"/>
        <v>161148.77000000002</v>
      </c>
    </row>
    <row r="49" spans="2:240" x14ac:dyDescent="0.25">
      <c r="B49" s="71" t="s">
        <v>289</v>
      </c>
      <c r="C49" s="72">
        <v>-225039.94</v>
      </c>
      <c r="D49" s="72">
        <v>0</v>
      </c>
      <c r="E49" s="72">
        <v>-92500</v>
      </c>
      <c r="F49" s="72">
        <v>0</v>
      </c>
      <c r="G49" s="72">
        <v>-127775</v>
      </c>
      <c r="H49" s="72">
        <v>-113512</v>
      </c>
      <c r="I49" s="72">
        <v>-5214.1499999999996</v>
      </c>
      <c r="J49" s="72">
        <v>-154032.93</v>
      </c>
      <c r="K49" s="72">
        <v>-46473.78</v>
      </c>
      <c r="L49" s="72">
        <v>-20794.400000000001</v>
      </c>
      <c r="M49" s="72">
        <v>0</v>
      </c>
      <c r="N49" s="72">
        <v>-30586.5</v>
      </c>
      <c r="O49" s="72">
        <v>-9598.7000000000007</v>
      </c>
      <c r="P49" s="72">
        <v>0</v>
      </c>
      <c r="Q49" s="72">
        <v>0</v>
      </c>
      <c r="R49" s="72">
        <v>0</v>
      </c>
      <c r="S49" s="72">
        <v>0</v>
      </c>
      <c r="T49" s="72">
        <v>1386639.35</v>
      </c>
      <c r="U49" s="72">
        <v>27225.68</v>
      </c>
      <c r="V49" s="72">
        <v>0</v>
      </c>
      <c r="W49" s="72">
        <v>10725.06</v>
      </c>
      <c r="X49" s="72">
        <v>212332.14</v>
      </c>
      <c r="Y49" s="72">
        <v>71365.27</v>
      </c>
      <c r="Z49" s="72">
        <v>80068.600000000006</v>
      </c>
      <c r="AA49" s="72">
        <v>100248.96000000001</v>
      </c>
      <c r="AB49" s="72">
        <v>586634.77</v>
      </c>
      <c r="AC49" s="72">
        <v>41021.19</v>
      </c>
      <c r="AD49" s="72">
        <v>0</v>
      </c>
      <c r="AE49" s="72">
        <v>19842.759999999998</v>
      </c>
      <c r="AF49" s="72">
        <v>29261.61</v>
      </c>
      <c r="AG49" s="72">
        <v>111024.98</v>
      </c>
      <c r="AH49" s="72">
        <v>7061.48</v>
      </c>
      <c r="AI49" s="72">
        <v>31175.8</v>
      </c>
      <c r="AJ49" s="72">
        <v>0</v>
      </c>
      <c r="AK49" s="72">
        <v>-287.58999999999997</v>
      </c>
      <c r="AL49" s="72">
        <v>119326.28</v>
      </c>
      <c r="AM49" s="72">
        <v>12061.7</v>
      </c>
      <c r="AN49" s="72">
        <v>0</v>
      </c>
      <c r="AO49" s="72">
        <v>28979.33</v>
      </c>
      <c r="AP49" s="72">
        <v>12340</v>
      </c>
      <c r="AQ49" s="72">
        <v>730</v>
      </c>
      <c r="AR49" s="72">
        <v>66460.19</v>
      </c>
      <c r="AS49" s="72">
        <v>40603.31</v>
      </c>
      <c r="AT49" s="72">
        <v>14395.97</v>
      </c>
      <c r="AU49" s="72">
        <v>35776.68</v>
      </c>
      <c r="AV49" s="72">
        <v>0</v>
      </c>
      <c r="AW49" s="72">
        <v>19265.29</v>
      </c>
      <c r="AX49" s="72">
        <v>0</v>
      </c>
      <c r="AY49" s="72">
        <v>0</v>
      </c>
      <c r="AZ49" s="72">
        <v>-3374.72</v>
      </c>
      <c r="BA49" s="72">
        <v>4930.3500000000004</v>
      </c>
      <c r="BC49" s="10">
        <f>VLOOKUP(B49,[1]Sheet1!$A$11:$G$222,5,FALSE)</f>
        <v>2309116.640000002</v>
      </c>
      <c r="BE49">
        <v>-32161.05</v>
      </c>
      <c r="BF49">
        <v>0</v>
      </c>
      <c r="BG49">
        <v>100970.65</v>
      </c>
      <c r="BH49">
        <v>0</v>
      </c>
      <c r="BI49">
        <f t="shared" si="75"/>
        <v>100970.65</v>
      </c>
      <c r="BJ49">
        <v>0</v>
      </c>
      <c r="BK49">
        <v>0</v>
      </c>
      <c r="BL49">
        <f t="shared" si="76"/>
        <v>0</v>
      </c>
      <c r="BM49">
        <v>0</v>
      </c>
      <c r="BN49">
        <v>0</v>
      </c>
      <c r="BO49">
        <f t="shared" si="77"/>
        <v>0</v>
      </c>
      <c r="BP49">
        <f t="shared" si="78"/>
        <v>68809.599999999991</v>
      </c>
      <c r="BR49" s="10">
        <f t="shared" si="79"/>
        <v>1555.6300000000006</v>
      </c>
      <c r="BS49">
        <f t="shared" si="80"/>
        <v>0</v>
      </c>
      <c r="BT49">
        <f t="shared" si="81"/>
        <v>1555.6300000000006</v>
      </c>
      <c r="BU49" s="10">
        <f t="shared" si="82"/>
        <v>-30586.5</v>
      </c>
      <c r="BV49" s="10">
        <f t="shared" si="83"/>
        <v>120881.91</v>
      </c>
      <c r="BX49" s="10">
        <f t="shared" si="84"/>
        <v>2240307.0400000005</v>
      </c>
      <c r="BY49" s="10">
        <f t="shared" si="85"/>
        <v>2309116.6400000006</v>
      </c>
      <c r="BZ49" s="10">
        <f t="shared" si="86"/>
        <v>2309116.640000002</v>
      </c>
      <c r="CB49" s="10">
        <f t="shared" si="87"/>
        <v>0</v>
      </c>
      <c r="CC49">
        <v>0</v>
      </c>
      <c r="CD49">
        <v>0</v>
      </c>
      <c r="CE49" s="73">
        <v>309</v>
      </c>
      <c r="CF49">
        <v>598581.66999999993</v>
      </c>
      <c r="CG49">
        <v>719071.9599999981</v>
      </c>
      <c r="CH49">
        <v>50842.54</v>
      </c>
      <c r="CI49">
        <v>-17967.05999999999</v>
      </c>
      <c r="CK49" s="10">
        <f>VLOOKUP(CE49,'[2]Budget Share 22-23'!$B$6:$BV$326,73,FALSE)</f>
        <v>2360797</v>
      </c>
      <c r="CL49" s="10">
        <f>VLOOKUP(CE49,'[2]Budget Share 22-23'!$B$6:$BV$326,57,FALSE)</f>
        <v>0</v>
      </c>
      <c r="CM49" s="10">
        <v>-113757.53000000001</v>
      </c>
      <c r="CN49" s="10">
        <v>-2116</v>
      </c>
      <c r="CO49">
        <v>0</v>
      </c>
      <c r="CP49" s="10">
        <v>-4800</v>
      </c>
      <c r="CQ49" s="10">
        <v>-21023</v>
      </c>
      <c r="CR49" s="10">
        <v>-87689</v>
      </c>
      <c r="CS49" s="10"/>
      <c r="CT49" s="10">
        <f t="shared" si="88"/>
        <v>2585836.94</v>
      </c>
      <c r="CU49" s="10">
        <f t="shared" si="89"/>
        <v>-4800</v>
      </c>
      <c r="CW49">
        <f t="shared" si="90"/>
        <v>0</v>
      </c>
      <c r="CY49" s="10">
        <f t="shared" si="91"/>
        <v>-108712</v>
      </c>
      <c r="DE49" s="10">
        <v>2585836.94</v>
      </c>
      <c r="DF49" s="10">
        <v>0</v>
      </c>
      <c r="DG49" s="10">
        <v>92500</v>
      </c>
      <c r="DH49" s="10">
        <v>0</v>
      </c>
      <c r="DI49" s="10">
        <v>127775</v>
      </c>
      <c r="DJ49" s="10">
        <v>4800</v>
      </c>
      <c r="DK49" s="10">
        <v>5214.1499999999996</v>
      </c>
      <c r="DL49" s="10">
        <v>154032.93</v>
      </c>
      <c r="DM49">
        <v>6374</v>
      </c>
      <c r="DN49">
        <v>147658.93</v>
      </c>
      <c r="DO49" s="10">
        <v>46473.78</v>
      </c>
      <c r="DP49" s="10">
        <v>20794.400000000001</v>
      </c>
      <c r="DQ49" s="10">
        <v>0</v>
      </c>
      <c r="DR49" s="10">
        <v>30586.5</v>
      </c>
      <c r="DS49" s="10">
        <v>9598.7000000000007</v>
      </c>
      <c r="DT49" s="10">
        <v>0</v>
      </c>
      <c r="DU49" s="10">
        <v>0</v>
      </c>
      <c r="DV49" s="10">
        <v>0</v>
      </c>
      <c r="DW49" s="10">
        <v>0</v>
      </c>
      <c r="DX49">
        <v>0</v>
      </c>
      <c r="DY49" s="10">
        <v>0</v>
      </c>
      <c r="DZ49">
        <v>0</v>
      </c>
      <c r="EA49" s="10">
        <v>108712</v>
      </c>
      <c r="EB49">
        <v>309</v>
      </c>
      <c r="EC49" s="68" t="e">
        <f>VLOOKUP(B49,#REF!,3,FALSE)</f>
        <v>#REF!</v>
      </c>
      <c r="ED49" t="e">
        <f>VLOOKUP(B49,#REF!,4,FALSE)</f>
        <v>#REF!</v>
      </c>
      <c r="EE49" t="e">
        <f>VLOOKUP(EC49,'[3]EDUBASE data 18.4.23'!$E$2:$AF$327,28,FALSE)</f>
        <v>#REF!</v>
      </c>
      <c r="EF49" t="str">
        <f>VLOOKUP(B49,'[4]CFR Report to DCSF'!$B$8:$EM$116,142,FALSE)</f>
        <v>hthorpe@heathkesgrave.suffolk.sch.uk</v>
      </c>
      <c r="EG49" t="e">
        <f>VLOOKUP(EC49,'[3]EDUBASE data 18.4.23'!$E$2:$AF$327,24,FALSE)</f>
        <v>#REF!</v>
      </c>
      <c r="ES49" t="s">
        <v>394</v>
      </c>
      <c r="ET49" t="s">
        <v>397</v>
      </c>
      <c r="EU49" s="9" t="s">
        <v>394</v>
      </c>
      <c r="EV49" t="s">
        <v>396</v>
      </c>
      <c r="EW49" t="s">
        <v>395</v>
      </c>
      <c r="EX49" t="s">
        <v>395</v>
      </c>
      <c r="EY49">
        <f>VLOOKUP(B49,'[2]22-23 Balances'!$E$5:$J$110,2,FALSE)</f>
        <v>598581.66999999993</v>
      </c>
      <c r="EZ49">
        <v>0</v>
      </c>
      <c r="FA49">
        <f>VLOOKUP(B49,'[4]CFR Report to DCSF'!$B$8:$IA$116,234,FALSE)</f>
        <v>50842.54</v>
      </c>
      <c r="FB49" s="10">
        <f t="shared" si="92"/>
        <v>2585836.94</v>
      </c>
      <c r="FC49" s="10">
        <f t="shared" si="93"/>
        <v>0</v>
      </c>
      <c r="FD49" s="10">
        <f t="shared" si="94"/>
        <v>92500</v>
      </c>
      <c r="FE49" s="10">
        <f t="shared" si="95"/>
        <v>0</v>
      </c>
      <c r="FF49" s="10">
        <f t="shared" si="96"/>
        <v>127775</v>
      </c>
      <c r="FG49" s="10">
        <f t="shared" si="97"/>
        <v>4800</v>
      </c>
      <c r="FH49" s="10">
        <f t="shared" si="98"/>
        <v>5214.1499999999996</v>
      </c>
      <c r="FI49" s="10">
        <f t="shared" si="99"/>
        <v>6374</v>
      </c>
      <c r="FJ49" s="10">
        <f t="shared" si="100"/>
        <v>147658.93</v>
      </c>
      <c r="FK49" s="10">
        <f t="shared" si="101"/>
        <v>46473.78</v>
      </c>
      <c r="FL49" s="10">
        <f t="shared" si="102"/>
        <v>20794.400000000001</v>
      </c>
      <c r="FM49" s="10">
        <f t="shared" si="103"/>
        <v>0</v>
      </c>
      <c r="FN49" s="10">
        <f t="shared" si="104"/>
        <v>30586.5</v>
      </c>
      <c r="FO49" s="10">
        <f t="shared" si="105"/>
        <v>9598.7000000000007</v>
      </c>
      <c r="FP49" s="10">
        <f t="shared" si="106"/>
        <v>0</v>
      </c>
      <c r="FQ49" s="10">
        <f t="shared" si="107"/>
        <v>0</v>
      </c>
      <c r="FR49" s="10">
        <f t="shared" si="108"/>
        <v>0</v>
      </c>
      <c r="FS49">
        <f t="shared" si="109"/>
        <v>0</v>
      </c>
      <c r="FT49">
        <f t="shared" si="110"/>
        <v>0</v>
      </c>
      <c r="FU49">
        <f t="shared" si="111"/>
        <v>0</v>
      </c>
      <c r="FV49">
        <f t="shared" si="112"/>
        <v>108712</v>
      </c>
      <c r="FW49" s="10">
        <f t="shared" si="113"/>
        <v>1386639.35</v>
      </c>
      <c r="FX49" s="10">
        <f t="shared" si="114"/>
        <v>27225.68</v>
      </c>
      <c r="FY49" s="158">
        <v>591653.34000000008</v>
      </c>
      <c r="FZ49" s="10">
        <f t="shared" si="115"/>
        <v>10725.06</v>
      </c>
      <c r="GA49" s="10">
        <f t="shared" si="116"/>
        <v>212332.14</v>
      </c>
      <c r="GB49" s="10">
        <f t="shared" si="117"/>
        <v>71365.27</v>
      </c>
      <c r="GC49" s="90">
        <v>166962.12000000011</v>
      </c>
      <c r="GD49" s="90">
        <v>13355.4399999999</v>
      </c>
      <c r="GE49" s="158">
        <v>9227.9499999999989</v>
      </c>
      <c r="GF49" s="10">
        <f t="shared" si="118"/>
        <v>41021.19</v>
      </c>
      <c r="GG49" s="10">
        <f t="shared" si="119"/>
        <v>0</v>
      </c>
      <c r="GH49" s="10">
        <f t="shared" si="120"/>
        <v>19842.759999999998</v>
      </c>
      <c r="GI49" s="90">
        <v>15015.090000000009</v>
      </c>
      <c r="GJ49" s="10">
        <f t="shared" si="121"/>
        <v>111024.98</v>
      </c>
      <c r="GK49" s="10">
        <f t="shared" si="122"/>
        <v>7061.48</v>
      </c>
      <c r="GL49" s="10">
        <f t="shared" si="123"/>
        <v>31175.8</v>
      </c>
      <c r="GM49" s="10">
        <f t="shared" si="124"/>
        <v>0</v>
      </c>
      <c r="GN49" s="80">
        <f t="shared" si="125"/>
        <v>-287.58999999999997</v>
      </c>
      <c r="GO49" s="80">
        <f t="shared" si="126"/>
        <v>120881.91</v>
      </c>
      <c r="GP49" s="10">
        <f t="shared" si="127"/>
        <v>12061.7</v>
      </c>
      <c r="GQ49" s="10">
        <f t="shared" si="128"/>
        <v>0</v>
      </c>
      <c r="GR49" s="10">
        <f t="shared" si="129"/>
        <v>28979.33</v>
      </c>
      <c r="GS49" s="10">
        <f t="shared" si="130"/>
        <v>12340</v>
      </c>
      <c r="GT49" s="10">
        <f t="shared" si="131"/>
        <v>730</v>
      </c>
      <c r="GU49" s="10">
        <f t="shared" si="132"/>
        <v>66460.19</v>
      </c>
      <c r="GV49" s="10">
        <f t="shared" si="133"/>
        <v>40603.31</v>
      </c>
      <c r="GW49" s="10">
        <f t="shared" si="134"/>
        <v>14395.97</v>
      </c>
      <c r="GX49" s="10">
        <f t="shared" si="135"/>
        <v>35776.68</v>
      </c>
      <c r="GY49">
        <v>0</v>
      </c>
      <c r="GZ49" s="10">
        <f t="shared" si="136"/>
        <v>0</v>
      </c>
      <c r="HA49" s="10">
        <f t="shared" si="137"/>
        <v>19265.29</v>
      </c>
      <c r="HB49" s="10">
        <f t="shared" si="138"/>
        <v>0</v>
      </c>
      <c r="HC49" s="10">
        <f t="shared" si="139"/>
        <v>0</v>
      </c>
      <c r="HD49" s="10">
        <v>32161.05</v>
      </c>
      <c r="HE49" s="10">
        <f t="shared" si="140"/>
        <v>0</v>
      </c>
      <c r="HF49">
        <v>0</v>
      </c>
      <c r="HG49">
        <v>1</v>
      </c>
      <c r="HH49">
        <v>0</v>
      </c>
      <c r="HI49">
        <f t="shared" si="141"/>
        <v>100970.65</v>
      </c>
      <c r="HJ49">
        <f t="shared" si="142"/>
        <v>0</v>
      </c>
      <c r="HK49">
        <f t="shared" si="143"/>
        <v>0</v>
      </c>
      <c r="HM49" s="10">
        <f>VLOOKUP(B49,'[2]22-23 Balances'!$E$5:$J$110,6,FALSE)</f>
        <v>719071.62999999756</v>
      </c>
      <c r="HN49" s="156">
        <f>VLOOKUP(B49,'carry forward data'!A53:G234,7,FALSE)</f>
        <v>-17967.059999999994</v>
      </c>
      <c r="HW49" s="10">
        <f t="shared" si="144"/>
        <v>1.3969838619232178E-9</v>
      </c>
      <c r="HY49" s="10">
        <f t="shared" si="145"/>
        <v>0</v>
      </c>
      <c r="IC49">
        <f t="shared" si="71"/>
        <v>598581.66999999993</v>
      </c>
      <c r="ID49" s="10">
        <f t="shared" si="72"/>
        <v>3186324.4</v>
      </c>
      <c r="IE49" s="10">
        <f t="shared" si="73"/>
        <v>3065834.4400000009</v>
      </c>
      <c r="IF49" s="10">
        <f t="shared" si="74"/>
        <v>719071.62999999896</v>
      </c>
    </row>
    <row r="50" spans="2:240" x14ac:dyDescent="0.25">
      <c r="B50" s="71" t="s">
        <v>290</v>
      </c>
      <c r="C50" s="72">
        <v>-15176.25</v>
      </c>
      <c r="D50" s="72">
        <v>0</v>
      </c>
      <c r="E50" s="72">
        <v>-9333.33</v>
      </c>
      <c r="F50" s="72">
        <v>0</v>
      </c>
      <c r="G50" s="72">
        <v>-12195</v>
      </c>
      <c r="H50" s="72">
        <v>-23640</v>
      </c>
      <c r="I50" s="72">
        <v>-788.05</v>
      </c>
      <c r="J50" s="72">
        <v>-1799</v>
      </c>
      <c r="K50" s="72">
        <v>-15446.04</v>
      </c>
      <c r="L50" s="72">
        <v>-756</v>
      </c>
      <c r="M50" s="72">
        <v>-212.4</v>
      </c>
      <c r="N50" s="72">
        <v>0</v>
      </c>
      <c r="O50" s="72">
        <v>0</v>
      </c>
      <c r="P50" s="72">
        <v>0</v>
      </c>
      <c r="Q50" s="72">
        <v>0</v>
      </c>
      <c r="R50" s="72">
        <v>0</v>
      </c>
      <c r="S50" s="72">
        <v>0</v>
      </c>
      <c r="T50" s="72">
        <v>305734.89</v>
      </c>
      <c r="U50" s="72">
        <v>1331.28</v>
      </c>
      <c r="V50" s="72">
        <v>0</v>
      </c>
      <c r="W50" s="72">
        <v>0</v>
      </c>
      <c r="X50" s="72">
        <v>43553.65</v>
      </c>
      <c r="Y50" s="72">
        <v>20120.77</v>
      </c>
      <c r="Z50" s="72">
        <v>1773.5</v>
      </c>
      <c r="AA50" s="72">
        <v>2954.39</v>
      </c>
      <c r="AB50" s="72">
        <v>108071.5</v>
      </c>
      <c r="AC50" s="72">
        <v>5017.45</v>
      </c>
      <c r="AD50" s="72">
        <v>2027.6</v>
      </c>
      <c r="AE50" s="72">
        <v>9280.86</v>
      </c>
      <c r="AF50" s="72">
        <v>4618.3500000000004</v>
      </c>
      <c r="AG50" s="72">
        <v>11044.38</v>
      </c>
      <c r="AH50" s="72">
        <v>1381.7</v>
      </c>
      <c r="AI50" s="72">
        <v>11826.39</v>
      </c>
      <c r="AJ50" s="72">
        <v>0</v>
      </c>
      <c r="AK50" s="72">
        <v>2210.04</v>
      </c>
      <c r="AL50" s="72">
        <v>12108.64</v>
      </c>
      <c r="AM50" s="72">
        <v>4196.32</v>
      </c>
      <c r="AN50" s="72">
        <v>0</v>
      </c>
      <c r="AO50" s="72">
        <v>6244.91</v>
      </c>
      <c r="AP50" s="72">
        <v>2200</v>
      </c>
      <c r="AQ50" s="72">
        <v>0</v>
      </c>
      <c r="AR50" s="72">
        <v>25934.07</v>
      </c>
      <c r="AS50" s="72">
        <v>0</v>
      </c>
      <c r="AT50" s="72">
        <v>21861.06</v>
      </c>
      <c r="AU50" s="72">
        <v>12285.96</v>
      </c>
      <c r="AV50" s="72">
        <v>0</v>
      </c>
      <c r="AW50" s="72">
        <v>2168.1799999999998</v>
      </c>
      <c r="AX50" s="72">
        <v>0</v>
      </c>
      <c r="AY50" s="72">
        <v>0</v>
      </c>
      <c r="AZ50" s="72">
        <v>0</v>
      </c>
      <c r="BA50" s="72">
        <v>0</v>
      </c>
      <c r="BC50" s="10">
        <f>VLOOKUP(B50,[1]Sheet1!$A$11:$G$222,5,FALSE)</f>
        <v>521171.36999999959</v>
      </c>
      <c r="BE50">
        <v>-17428.45</v>
      </c>
      <c r="BF50">
        <v>0</v>
      </c>
      <c r="BG50">
        <v>0</v>
      </c>
      <c r="BH50">
        <v>0</v>
      </c>
      <c r="BI50">
        <f t="shared" si="75"/>
        <v>0</v>
      </c>
      <c r="BJ50">
        <v>0</v>
      </c>
      <c r="BK50">
        <v>0</v>
      </c>
      <c r="BL50">
        <f t="shared" si="76"/>
        <v>0</v>
      </c>
      <c r="BM50">
        <v>0</v>
      </c>
      <c r="BN50">
        <v>0</v>
      </c>
      <c r="BO50">
        <f t="shared" si="77"/>
        <v>0</v>
      </c>
      <c r="BP50">
        <f t="shared" si="78"/>
        <v>-17428.45</v>
      </c>
      <c r="BR50" s="10">
        <f t="shared" si="79"/>
        <v>0</v>
      </c>
      <c r="BS50">
        <f t="shared" si="80"/>
        <v>0</v>
      </c>
      <c r="BT50">
        <f t="shared" si="81"/>
        <v>0</v>
      </c>
      <c r="BU50" s="10">
        <f t="shared" si="82"/>
        <v>0</v>
      </c>
      <c r="BV50" s="10">
        <f t="shared" si="83"/>
        <v>12108.64</v>
      </c>
      <c r="BX50" s="10">
        <f t="shared" si="84"/>
        <v>538599.82000000007</v>
      </c>
      <c r="BY50" s="10">
        <f t="shared" si="85"/>
        <v>521171.37000000005</v>
      </c>
      <c r="BZ50" s="10">
        <f t="shared" si="86"/>
        <v>521171.36999999959</v>
      </c>
      <c r="CB50" s="10">
        <f t="shared" si="87"/>
        <v>4.6566128730773926E-10</v>
      </c>
      <c r="CC50">
        <v>0</v>
      </c>
      <c r="CD50">
        <v>0</v>
      </c>
      <c r="CE50" s="73">
        <v>310</v>
      </c>
      <c r="CF50">
        <v>73764.119999999763</v>
      </c>
      <c r="CG50">
        <v>50221.1800000004</v>
      </c>
      <c r="CH50">
        <v>2461.4500000000003</v>
      </c>
      <c r="CI50">
        <v>19889.900000000001</v>
      </c>
      <c r="CK50" s="10">
        <f>VLOOKUP(CE50,'[2]Budget Share 22-23'!$B$6:$BV$326,73,FALSE)</f>
        <v>515057</v>
      </c>
      <c r="CL50" s="10">
        <f>VLOOKUP(CE50,'[2]Budget Share 22-23'!$B$6:$BV$326,57,FALSE)</f>
        <v>0</v>
      </c>
      <c r="CM50" s="10">
        <v>0</v>
      </c>
      <c r="CN50" s="10">
        <v>0</v>
      </c>
      <c r="CO50">
        <v>0</v>
      </c>
      <c r="CP50" s="10">
        <v>0</v>
      </c>
      <c r="CQ50" s="10">
        <v>-16890</v>
      </c>
      <c r="CR50" s="10">
        <v>-6750</v>
      </c>
      <c r="CS50" s="10"/>
      <c r="CT50" s="10">
        <f t="shared" si="88"/>
        <v>530233.25</v>
      </c>
      <c r="CU50" s="10">
        <f t="shared" si="89"/>
        <v>0</v>
      </c>
      <c r="CW50">
        <f t="shared" si="90"/>
        <v>0</v>
      </c>
      <c r="CY50" s="10">
        <f t="shared" si="91"/>
        <v>-23640</v>
      </c>
      <c r="DE50" s="10">
        <v>530233.25</v>
      </c>
      <c r="DF50" s="10">
        <v>0</v>
      </c>
      <c r="DG50" s="10">
        <v>9333.33</v>
      </c>
      <c r="DH50" s="10">
        <v>0</v>
      </c>
      <c r="DI50" s="10">
        <v>12195</v>
      </c>
      <c r="DJ50" s="10">
        <v>0</v>
      </c>
      <c r="DK50" s="10">
        <v>788.05</v>
      </c>
      <c r="DL50" s="10">
        <v>1799</v>
      </c>
      <c r="DM50">
        <v>0</v>
      </c>
      <c r="DN50">
        <v>1799</v>
      </c>
      <c r="DO50" s="10">
        <v>15446.04</v>
      </c>
      <c r="DP50" s="10">
        <v>756</v>
      </c>
      <c r="DQ50" s="10">
        <v>212.4</v>
      </c>
      <c r="DR50" s="10">
        <v>0</v>
      </c>
      <c r="DS50" s="10">
        <v>0</v>
      </c>
      <c r="DT50" s="10">
        <v>0</v>
      </c>
      <c r="DU50" s="10">
        <v>0</v>
      </c>
      <c r="DV50" s="10">
        <v>0</v>
      </c>
      <c r="DW50" s="10">
        <v>0</v>
      </c>
      <c r="DX50">
        <v>0</v>
      </c>
      <c r="DY50" s="10">
        <v>0</v>
      </c>
      <c r="DZ50">
        <v>0</v>
      </c>
      <c r="EA50" s="10">
        <v>23640</v>
      </c>
      <c r="EB50">
        <v>310</v>
      </c>
      <c r="EC50" s="68" t="e">
        <f>VLOOKUP(B50,#REF!,3,FALSE)</f>
        <v>#REF!</v>
      </c>
      <c r="ED50" t="e">
        <f>VLOOKUP(B50,#REF!,4,FALSE)</f>
        <v>#REF!</v>
      </c>
      <c r="EE50" t="e">
        <f>VLOOKUP(EC50,'[3]EDUBASE data 18.4.23'!$E$2:$AF$327,28,FALSE)</f>
        <v>#REF!</v>
      </c>
      <c r="EF50" t="str">
        <f>VLOOKUP(B50,'[4]CFR Report to DCSF'!$B$8:$EM$116,142,FALSE)</f>
        <v>bealings_school@yahoo.co.uk</v>
      </c>
      <c r="EG50" t="e">
        <f>VLOOKUP(EC50,'[3]EDUBASE data 18.4.23'!$E$2:$AF$327,24,FALSE)</f>
        <v>#REF!</v>
      </c>
      <c r="ES50" t="s">
        <v>394</v>
      </c>
      <c r="ET50" t="s">
        <v>397</v>
      </c>
      <c r="EU50" s="9" t="s">
        <v>394</v>
      </c>
      <c r="EV50" t="s">
        <v>396</v>
      </c>
      <c r="EW50" t="s">
        <v>395</v>
      </c>
      <c r="EX50" t="s">
        <v>395</v>
      </c>
      <c r="EY50">
        <f>VLOOKUP(B50,'[2]22-23 Balances'!$E$5:$J$110,2,FALSE)</f>
        <v>73764.119999999763</v>
      </c>
      <c r="EZ50">
        <v>0</v>
      </c>
      <c r="FA50">
        <f>VLOOKUP(B50,'[4]CFR Report to DCSF'!$B$8:$IA$116,234,FALSE)</f>
        <v>2461.4500000000003</v>
      </c>
      <c r="FB50" s="10">
        <f t="shared" si="92"/>
        <v>530233.25</v>
      </c>
      <c r="FC50" s="10">
        <f t="shared" si="93"/>
        <v>0</v>
      </c>
      <c r="FD50" s="10">
        <f t="shared" si="94"/>
        <v>9333.33</v>
      </c>
      <c r="FE50" s="10">
        <f t="shared" si="95"/>
        <v>0</v>
      </c>
      <c r="FF50" s="10">
        <f t="shared" si="96"/>
        <v>12195</v>
      </c>
      <c r="FG50" s="10">
        <f t="shared" si="97"/>
        <v>0</v>
      </c>
      <c r="FH50" s="10">
        <f t="shared" si="98"/>
        <v>788.05</v>
      </c>
      <c r="FI50" s="10">
        <f t="shared" si="99"/>
        <v>0</v>
      </c>
      <c r="FJ50" s="10">
        <f t="shared" si="100"/>
        <v>1799</v>
      </c>
      <c r="FK50" s="10">
        <f t="shared" si="101"/>
        <v>15446.04</v>
      </c>
      <c r="FL50" s="10">
        <f t="shared" si="102"/>
        <v>756</v>
      </c>
      <c r="FM50" s="10">
        <f t="shared" si="103"/>
        <v>212.4</v>
      </c>
      <c r="FN50" s="10">
        <f t="shared" si="104"/>
        <v>0</v>
      </c>
      <c r="FO50" s="10">
        <f t="shared" si="105"/>
        <v>0</v>
      </c>
      <c r="FP50" s="10">
        <f t="shared" si="106"/>
        <v>0</v>
      </c>
      <c r="FQ50" s="10">
        <f t="shared" si="107"/>
        <v>0</v>
      </c>
      <c r="FR50" s="10">
        <f t="shared" si="108"/>
        <v>0</v>
      </c>
      <c r="FS50">
        <f t="shared" si="109"/>
        <v>0</v>
      </c>
      <c r="FT50">
        <f t="shared" si="110"/>
        <v>0</v>
      </c>
      <c r="FU50">
        <f t="shared" si="111"/>
        <v>0</v>
      </c>
      <c r="FV50">
        <f t="shared" si="112"/>
        <v>23640</v>
      </c>
      <c r="FW50" s="10">
        <f t="shared" si="113"/>
        <v>305734.89</v>
      </c>
      <c r="FX50" s="10">
        <f t="shared" si="114"/>
        <v>1331.28</v>
      </c>
      <c r="FY50" s="158">
        <v>106484.5</v>
      </c>
      <c r="FZ50" s="10">
        <f t="shared" si="115"/>
        <v>0</v>
      </c>
      <c r="GA50" s="10">
        <f t="shared" si="116"/>
        <v>43553.65</v>
      </c>
      <c r="GB50" s="10">
        <f t="shared" si="117"/>
        <v>20120.77</v>
      </c>
      <c r="GC50" s="90">
        <v>1773.5</v>
      </c>
      <c r="GD50" s="90">
        <v>2954.39</v>
      </c>
      <c r="GE50" s="158">
        <v>3077.5</v>
      </c>
      <c r="GF50" s="10">
        <f t="shared" si="118"/>
        <v>5017.45</v>
      </c>
      <c r="GG50" s="10">
        <f t="shared" si="119"/>
        <v>2027.6</v>
      </c>
      <c r="GH50" s="10">
        <f t="shared" si="120"/>
        <v>9280.86</v>
      </c>
      <c r="GI50" s="90">
        <v>3127.8500000000004</v>
      </c>
      <c r="GJ50" s="10">
        <f t="shared" si="121"/>
        <v>11044.38</v>
      </c>
      <c r="GK50" s="10">
        <f t="shared" si="122"/>
        <v>1381.7</v>
      </c>
      <c r="GL50" s="10">
        <f t="shared" si="123"/>
        <v>11826.39</v>
      </c>
      <c r="GM50" s="10">
        <f t="shared" si="124"/>
        <v>0</v>
      </c>
      <c r="GN50" s="10">
        <f t="shared" si="125"/>
        <v>2210.04</v>
      </c>
      <c r="GO50" s="80">
        <f t="shared" si="126"/>
        <v>12108.64</v>
      </c>
      <c r="GP50" s="10">
        <f t="shared" si="127"/>
        <v>4196.32</v>
      </c>
      <c r="GQ50" s="10">
        <f t="shared" si="128"/>
        <v>0</v>
      </c>
      <c r="GR50" s="10">
        <f t="shared" si="129"/>
        <v>6244.91</v>
      </c>
      <c r="GS50" s="10">
        <f t="shared" si="130"/>
        <v>2200</v>
      </c>
      <c r="GT50" s="10">
        <f t="shared" si="131"/>
        <v>0</v>
      </c>
      <c r="GU50" s="10">
        <f t="shared" si="132"/>
        <v>25934.07</v>
      </c>
      <c r="GV50" s="10">
        <f t="shared" si="133"/>
        <v>0</v>
      </c>
      <c r="GW50" s="10">
        <f t="shared" si="134"/>
        <v>21861.06</v>
      </c>
      <c r="GX50" s="10">
        <f t="shared" si="135"/>
        <v>12285.96</v>
      </c>
      <c r="GY50">
        <v>0</v>
      </c>
      <c r="GZ50" s="10">
        <f t="shared" si="136"/>
        <v>0</v>
      </c>
      <c r="HA50" s="10">
        <f t="shared" si="137"/>
        <v>2168.1799999999998</v>
      </c>
      <c r="HB50" s="10">
        <f t="shared" si="138"/>
        <v>0</v>
      </c>
      <c r="HC50" s="10">
        <f t="shared" si="139"/>
        <v>0</v>
      </c>
      <c r="HD50" s="10">
        <v>17428.45</v>
      </c>
      <c r="HE50" s="10">
        <f t="shared" si="140"/>
        <v>0</v>
      </c>
      <c r="HF50">
        <v>0</v>
      </c>
      <c r="HG50">
        <v>1</v>
      </c>
      <c r="HH50">
        <v>0</v>
      </c>
      <c r="HI50">
        <f t="shared" si="141"/>
        <v>0</v>
      </c>
      <c r="HJ50">
        <f t="shared" si="142"/>
        <v>0</v>
      </c>
      <c r="HK50">
        <f t="shared" si="143"/>
        <v>0</v>
      </c>
      <c r="HM50" s="10">
        <f>VLOOKUP(B50,'[2]22-23 Balances'!$E$5:$J$110,6,FALSE)</f>
        <v>50221.300000000279</v>
      </c>
      <c r="HN50" s="10">
        <f>VLOOKUP(B50,'carry forward data'!A54:G235,7,FALSE)</f>
        <v>19889.900000000001</v>
      </c>
      <c r="HW50" s="10">
        <f t="shared" si="144"/>
        <v>-5.8207660913467407E-10</v>
      </c>
      <c r="HY50" s="10">
        <f t="shared" si="145"/>
        <v>0</v>
      </c>
      <c r="IC50">
        <f t="shared" si="71"/>
        <v>73764.119999999763</v>
      </c>
      <c r="ID50" s="10">
        <f t="shared" si="72"/>
        <v>594403.07000000007</v>
      </c>
      <c r="IE50" s="10">
        <f t="shared" si="73"/>
        <v>617945.89000000013</v>
      </c>
      <c r="IF50" s="10">
        <f t="shared" si="74"/>
        <v>50221.299999999697</v>
      </c>
    </row>
    <row r="51" spans="2:240" x14ac:dyDescent="0.25">
      <c r="B51" s="71" t="s">
        <v>291</v>
      </c>
      <c r="C51" s="72">
        <v>-25647.5</v>
      </c>
      <c r="D51" s="72">
        <v>0</v>
      </c>
      <c r="E51" s="72">
        <v>-31533.33</v>
      </c>
      <c r="F51" s="72">
        <v>0</v>
      </c>
      <c r="G51" s="72">
        <v>-17655</v>
      </c>
      <c r="H51" s="72">
        <v>-54000</v>
      </c>
      <c r="I51" s="72">
        <v>1000</v>
      </c>
      <c r="J51" s="72">
        <v>-55320.15</v>
      </c>
      <c r="K51" s="72">
        <v>-17808.2</v>
      </c>
      <c r="L51" s="72">
        <v>0</v>
      </c>
      <c r="M51" s="72">
        <v>0</v>
      </c>
      <c r="N51" s="72">
        <v>-9322.61</v>
      </c>
      <c r="O51" s="72">
        <v>0</v>
      </c>
      <c r="P51" s="72">
        <v>0</v>
      </c>
      <c r="Q51" s="72">
        <v>0</v>
      </c>
      <c r="R51" s="72">
        <v>0</v>
      </c>
      <c r="S51" s="72">
        <v>0</v>
      </c>
      <c r="T51" s="72">
        <v>534089.28</v>
      </c>
      <c r="U51" s="72">
        <v>0</v>
      </c>
      <c r="V51" s="72">
        <v>0</v>
      </c>
      <c r="W51" s="72">
        <v>0</v>
      </c>
      <c r="X51" s="72">
        <v>54942.720000000001</v>
      </c>
      <c r="Y51" s="72">
        <v>46274.13</v>
      </c>
      <c r="Z51" s="72">
        <v>30799.599999999999</v>
      </c>
      <c r="AA51" s="72">
        <v>31902.36</v>
      </c>
      <c r="AB51" s="72">
        <v>168461.17</v>
      </c>
      <c r="AC51" s="72">
        <v>1986</v>
      </c>
      <c r="AD51" s="72">
        <v>0</v>
      </c>
      <c r="AE51" s="72">
        <v>8445.86</v>
      </c>
      <c r="AF51" s="72">
        <v>0</v>
      </c>
      <c r="AG51" s="72">
        <v>23900</v>
      </c>
      <c r="AH51" s="72">
        <v>2891.18</v>
      </c>
      <c r="AI51" s="72">
        <v>19480.61</v>
      </c>
      <c r="AJ51" s="72">
        <v>0</v>
      </c>
      <c r="AK51" s="72">
        <v>1451.32</v>
      </c>
      <c r="AL51" s="72">
        <v>18821.59</v>
      </c>
      <c r="AM51" s="72">
        <v>16402.62</v>
      </c>
      <c r="AN51" s="72">
        <v>0</v>
      </c>
      <c r="AO51" s="72">
        <v>22527.51</v>
      </c>
      <c r="AP51" s="72">
        <v>4142.5600000000004</v>
      </c>
      <c r="AQ51" s="72">
        <v>12882.11</v>
      </c>
      <c r="AR51" s="72">
        <v>28383.95</v>
      </c>
      <c r="AS51" s="72">
        <v>0</v>
      </c>
      <c r="AT51" s="72">
        <v>7526.41</v>
      </c>
      <c r="AU51" s="72">
        <v>16395.2</v>
      </c>
      <c r="AV51" s="72">
        <v>0</v>
      </c>
      <c r="AW51" s="72">
        <v>66135.679999999993</v>
      </c>
      <c r="AX51" s="72">
        <v>0</v>
      </c>
      <c r="AY51" s="72">
        <v>0</v>
      </c>
      <c r="AZ51" s="72">
        <v>-277.75</v>
      </c>
      <c r="BA51" s="72">
        <v>-246.5</v>
      </c>
      <c r="BC51" s="10">
        <f>VLOOKUP(B51,[1]Sheet1!$A$11:$G$222,5,FALSE)</f>
        <v>881362.27000000037</v>
      </c>
      <c r="BE51">
        <v>-20418.55</v>
      </c>
      <c r="BF51">
        <v>0</v>
      </c>
      <c r="BG51">
        <v>-5250</v>
      </c>
      <c r="BH51">
        <v>0</v>
      </c>
      <c r="BI51">
        <f t="shared" si="75"/>
        <v>-5250</v>
      </c>
      <c r="BJ51">
        <v>0</v>
      </c>
      <c r="BK51">
        <v>0</v>
      </c>
      <c r="BL51">
        <f t="shared" si="76"/>
        <v>0</v>
      </c>
      <c r="BM51">
        <v>0</v>
      </c>
      <c r="BN51">
        <v>0</v>
      </c>
      <c r="BO51">
        <f t="shared" si="77"/>
        <v>0</v>
      </c>
      <c r="BP51">
        <f t="shared" si="78"/>
        <v>-25668.55</v>
      </c>
      <c r="BR51" s="10">
        <f t="shared" si="79"/>
        <v>-524.25</v>
      </c>
      <c r="BS51">
        <f t="shared" si="80"/>
        <v>-524.25</v>
      </c>
      <c r="BT51">
        <f t="shared" si="81"/>
        <v>0</v>
      </c>
      <c r="BU51" s="10">
        <f t="shared" si="82"/>
        <v>-9846.86</v>
      </c>
      <c r="BV51" s="10">
        <f t="shared" si="83"/>
        <v>18821.59</v>
      </c>
      <c r="BX51" s="10">
        <f t="shared" si="84"/>
        <v>907030.81999999983</v>
      </c>
      <c r="BY51" s="10">
        <f t="shared" si="85"/>
        <v>881362.26999999979</v>
      </c>
      <c r="BZ51" s="10">
        <f t="shared" si="86"/>
        <v>881362.27000000037</v>
      </c>
      <c r="CB51" s="10">
        <f t="shared" si="87"/>
        <v>0</v>
      </c>
      <c r="CC51">
        <v>0</v>
      </c>
      <c r="CD51">
        <v>0</v>
      </c>
      <c r="CE51" s="73">
        <v>311</v>
      </c>
      <c r="CF51">
        <v>184622.1399999999</v>
      </c>
      <c r="CG51">
        <v>150698.17999999959</v>
      </c>
      <c r="CH51">
        <v>1952.2500000000018</v>
      </c>
      <c r="CI51">
        <v>27620.799999999999</v>
      </c>
      <c r="CK51" s="10">
        <f>VLOOKUP(CE51,'[2]Budget Share 22-23'!$B$6:$BV$326,73,FALSE)</f>
        <v>873107</v>
      </c>
      <c r="CL51" s="10">
        <f>VLOOKUP(CE51,'[2]Budget Share 22-23'!$B$6:$BV$326,57,FALSE)</f>
        <v>0</v>
      </c>
      <c r="CM51" s="10">
        <v>0</v>
      </c>
      <c r="CN51" s="10">
        <v>0</v>
      </c>
      <c r="CO51">
        <v>0</v>
      </c>
      <c r="CP51" s="10">
        <v>0</v>
      </c>
      <c r="CQ51" s="10">
        <v>-17764</v>
      </c>
      <c r="CR51" s="10">
        <v>-36236</v>
      </c>
      <c r="CS51" s="10"/>
      <c r="CT51" s="10">
        <f t="shared" si="88"/>
        <v>898754.5</v>
      </c>
      <c r="CU51" s="10">
        <f t="shared" si="89"/>
        <v>0</v>
      </c>
      <c r="CW51">
        <f t="shared" si="90"/>
        <v>0</v>
      </c>
      <c r="CY51" s="10">
        <f t="shared" si="91"/>
        <v>-54000</v>
      </c>
      <c r="DE51" s="10">
        <v>898754.5</v>
      </c>
      <c r="DF51" s="10">
        <v>0</v>
      </c>
      <c r="DG51" s="10">
        <v>31533.33</v>
      </c>
      <c r="DH51" s="10">
        <v>0</v>
      </c>
      <c r="DI51" s="10">
        <v>17655</v>
      </c>
      <c r="DJ51" s="10">
        <v>0</v>
      </c>
      <c r="DK51" s="80">
        <v>-1000</v>
      </c>
      <c r="DL51" s="10">
        <v>55320.15</v>
      </c>
      <c r="DM51">
        <v>415</v>
      </c>
      <c r="DN51">
        <v>54905.15</v>
      </c>
      <c r="DO51" s="10">
        <v>17808.2</v>
      </c>
      <c r="DP51" s="10">
        <v>0</v>
      </c>
      <c r="DQ51" s="10">
        <v>0</v>
      </c>
      <c r="DR51" s="10">
        <v>9846.86</v>
      </c>
      <c r="DS51" s="10">
        <v>0</v>
      </c>
      <c r="DT51" s="10">
        <v>0</v>
      </c>
      <c r="DU51" s="10">
        <v>0</v>
      </c>
      <c r="DV51" s="10">
        <v>0</v>
      </c>
      <c r="DW51" s="10">
        <v>0</v>
      </c>
      <c r="DX51">
        <v>0</v>
      </c>
      <c r="DY51" s="10">
        <v>0</v>
      </c>
      <c r="DZ51">
        <v>0</v>
      </c>
      <c r="EA51" s="10">
        <v>54000</v>
      </c>
      <c r="EB51">
        <v>311</v>
      </c>
      <c r="EC51" s="68" t="e">
        <f>VLOOKUP(B51,#REF!,3,FALSE)</f>
        <v>#REF!</v>
      </c>
      <c r="ED51" t="e">
        <f>VLOOKUP(B51,#REF!,4,FALSE)</f>
        <v>#REF!</v>
      </c>
      <c r="EE51" t="e">
        <f>VLOOKUP(EC51,'[3]EDUBASE data 18.4.23'!$E$2:$AF$327,28,FALSE)</f>
        <v>#REF!</v>
      </c>
      <c r="EF51" t="str">
        <f>VLOOKUP(B51,'[4]CFR Report to DCSF'!$B$8:$EM$116,142,FALSE)</f>
        <v>admin@birchwood.suffolk.sch.uk</v>
      </c>
      <c r="EG51" t="e">
        <f>VLOOKUP(EC51,'[3]EDUBASE data 18.4.23'!$E$2:$AF$327,24,FALSE)</f>
        <v>#REF!</v>
      </c>
      <c r="ES51" t="s">
        <v>394</v>
      </c>
      <c r="ET51" t="s">
        <v>397</v>
      </c>
      <c r="EU51" s="9" t="s">
        <v>394</v>
      </c>
      <c r="EV51" t="s">
        <v>396</v>
      </c>
      <c r="EW51" t="s">
        <v>395</v>
      </c>
      <c r="EX51" t="s">
        <v>395</v>
      </c>
      <c r="EY51">
        <f>VLOOKUP(B51,'[2]22-23 Balances'!$E$5:$J$110,2,FALSE)</f>
        <v>184622.1399999999</v>
      </c>
      <c r="EZ51">
        <v>0</v>
      </c>
      <c r="FA51">
        <f>VLOOKUP(B51,'[4]CFR Report to DCSF'!$B$8:$IA$116,234,FALSE)</f>
        <v>1952.2500000000018</v>
      </c>
      <c r="FB51" s="10">
        <f t="shared" si="92"/>
        <v>898754.5</v>
      </c>
      <c r="FC51" s="10">
        <f t="shared" si="93"/>
        <v>0</v>
      </c>
      <c r="FD51" s="10">
        <f t="shared" si="94"/>
        <v>31533.33</v>
      </c>
      <c r="FE51" s="10">
        <f t="shared" si="95"/>
        <v>0</v>
      </c>
      <c r="FF51" s="10">
        <f t="shared" si="96"/>
        <v>17655</v>
      </c>
      <c r="FG51" s="10">
        <f t="shared" si="97"/>
        <v>0</v>
      </c>
      <c r="FH51" s="80">
        <f t="shared" si="98"/>
        <v>-1000</v>
      </c>
      <c r="FI51" s="10">
        <f t="shared" si="99"/>
        <v>415</v>
      </c>
      <c r="FJ51" s="10">
        <f t="shared" si="100"/>
        <v>54905.15</v>
      </c>
      <c r="FK51" s="10">
        <f t="shared" si="101"/>
        <v>17808.2</v>
      </c>
      <c r="FL51" s="10">
        <f t="shared" si="102"/>
        <v>0</v>
      </c>
      <c r="FM51" s="10">
        <f t="shared" si="103"/>
        <v>0</v>
      </c>
      <c r="FN51" s="10">
        <f t="shared" si="104"/>
        <v>9846.86</v>
      </c>
      <c r="FO51" s="10">
        <f t="shared" si="105"/>
        <v>0</v>
      </c>
      <c r="FP51" s="10">
        <f t="shared" si="106"/>
        <v>0</v>
      </c>
      <c r="FQ51" s="10">
        <f t="shared" si="107"/>
        <v>0</v>
      </c>
      <c r="FR51" s="10">
        <f t="shared" si="108"/>
        <v>0</v>
      </c>
      <c r="FS51">
        <f t="shared" si="109"/>
        <v>0</v>
      </c>
      <c r="FT51">
        <f t="shared" si="110"/>
        <v>0</v>
      </c>
      <c r="FU51">
        <f t="shared" si="111"/>
        <v>0</v>
      </c>
      <c r="FV51">
        <f t="shared" si="112"/>
        <v>54000</v>
      </c>
      <c r="FW51" s="10">
        <f t="shared" si="113"/>
        <v>534089.28</v>
      </c>
      <c r="FX51" s="10">
        <f t="shared" si="114"/>
        <v>0</v>
      </c>
      <c r="FY51" s="158">
        <v>165517.31999999986</v>
      </c>
      <c r="FZ51" s="10">
        <f t="shared" si="115"/>
        <v>0</v>
      </c>
      <c r="GA51" s="10">
        <f t="shared" si="116"/>
        <v>54942.720000000001</v>
      </c>
      <c r="GB51" s="10">
        <f t="shared" si="117"/>
        <v>46274.13</v>
      </c>
      <c r="GC51" s="90">
        <v>58012.369999999981</v>
      </c>
      <c r="GD51" s="90">
        <v>4689.590000000022</v>
      </c>
      <c r="GE51" s="158">
        <v>2943.85</v>
      </c>
      <c r="GF51" s="10">
        <f t="shared" si="118"/>
        <v>1986</v>
      </c>
      <c r="GG51" s="10">
        <f t="shared" si="119"/>
        <v>0</v>
      </c>
      <c r="GH51" s="10">
        <f t="shared" si="120"/>
        <v>8445.86</v>
      </c>
      <c r="GI51" s="90">
        <v>0</v>
      </c>
      <c r="GJ51" s="10">
        <f t="shared" si="121"/>
        <v>23900</v>
      </c>
      <c r="GK51" s="10">
        <f t="shared" si="122"/>
        <v>2891.18</v>
      </c>
      <c r="GL51" s="10">
        <f t="shared" si="123"/>
        <v>19480.61</v>
      </c>
      <c r="GM51" s="10">
        <f t="shared" si="124"/>
        <v>0</v>
      </c>
      <c r="GN51" s="10">
        <f t="shared" si="125"/>
        <v>1451.32</v>
      </c>
      <c r="GO51" s="80">
        <f t="shared" si="126"/>
        <v>18821.59</v>
      </c>
      <c r="GP51" s="10">
        <f t="shared" si="127"/>
        <v>16402.62</v>
      </c>
      <c r="GQ51" s="10">
        <f t="shared" si="128"/>
        <v>0</v>
      </c>
      <c r="GR51" s="10">
        <f t="shared" si="129"/>
        <v>22527.51</v>
      </c>
      <c r="GS51" s="10">
        <f t="shared" si="130"/>
        <v>4142.5600000000004</v>
      </c>
      <c r="GT51" s="10">
        <f t="shared" si="131"/>
        <v>12882.11</v>
      </c>
      <c r="GU51" s="10">
        <f t="shared" si="132"/>
        <v>28383.95</v>
      </c>
      <c r="GV51" s="10">
        <f t="shared" si="133"/>
        <v>0</v>
      </c>
      <c r="GW51" s="10">
        <f t="shared" si="134"/>
        <v>7526.41</v>
      </c>
      <c r="GX51" s="10">
        <f t="shared" si="135"/>
        <v>16395.2</v>
      </c>
      <c r="GY51">
        <v>0</v>
      </c>
      <c r="GZ51" s="10">
        <f t="shared" si="136"/>
        <v>0</v>
      </c>
      <c r="HA51" s="10">
        <f t="shared" si="137"/>
        <v>66135.679999999993</v>
      </c>
      <c r="HB51" s="10">
        <f t="shared" si="138"/>
        <v>0</v>
      </c>
      <c r="HC51" s="10">
        <f t="shared" si="139"/>
        <v>0</v>
      </c>
      <c r="HD51" s="10">
        <v>20418.55</v>
      </c>
      <c r="HE51" s="10">
        <f t="shared" si="140"/>
        <v>0</v>
      </c>
      <c r="HF51">
        <v>0</v>
      </c>
      <c r="HG51">
        <v>1</v>
      </c>
      <c r="HH51">
        <v>0</v>
      </c>
      <c r="HI51" s="4">
        <f t="shared" si="141"/>
        <v>-5250</v>
      </c>
      <c r="HJ51">
        <f t="shared" si="142"/>
        <v>0</v>
      </c>
      <c r="HK51">
        <f t="shared" si="143"/>
        <v>0</v>
      </c>
      <c r="HM51" s="10">
        <f>VLOOKUP(B51,'[2]22-23 Balances'!$E$5:$J$110,6,FALSE)</f>
        <v>150698.31999999925</v>
      </c>
      <c r="HN51" s="10">
        <f>VLOOKUP(B51,'carry forward data'!A55:G236,7,FALSE)</f>
        <v>27620.799999999999</v>
      </c>
      <c r="HW51" s="10">
        <f t="shared" si="144"/>
        <v>1.0477378964424133E-9</v>
      </c>
      <c r="HY51" s="10">
        <f t="shared" si="145"/>
        <v>0</v>
      </c>
      <c r="IC51">
        <f t="shared" si="71"/>
        <v>184622.1399999999</v>
      </c>
      <c r="ID51" s="10">
        <f t="shared" si="72"/>
        <v>1083918.04</v>
      </c>
      <c r="IE51" s="10">
        <f t="shared" si="73"/>
        <v>1117841.8599999996</v>
      </c>
      <c r="IF51" s="10">
        <f t="shared" si="74"/>
        <v>150698.3200000003</v>
      </c>
    </row>
    <row r="52" spans="2:240" x14ac:dyDescent="0.25">
      <c r="B52" s="71" t="s">
        <v>292</v>
      </c>
      <c r="C52" s="72">
        <v>-197191.09</v>
      </c>
      <c r="D52" s="72">
        <v>0</v>
      </c>
      <c r="E52" s="72">
        <v>-295041.65999999997</v>
      </c>
      <c r="F52" s="72">
        <v>0</v>
      </c>
      <c r="G52" s="72">
        <v>-90802.75</v>
      </c>
      <c r="H52" s="72">
        <v>-68888</v>
      </c>
      <c r="I52" s="72">
        <v>-27717</v>
      </c>
      <c r="J52" s="72">
        <v>-143958.70000000001</v>
      </c>
      <c r="K52" s="72">
        <v>-43258.66</v>
      </c>
      <c r="L52" s="72">
        <v>-15837</v>
      </c>
      <c r="M52" s="72">
        <v>-1583.17</v>
      </c>
      <c r="N52" s="72">
        <v>-29140.22</v>
      </c>
      <c r="O52" s="72">
        <v>-14569.51</v>
      </c>
      <c r="P52" s="72">
        <v>0</v>
      </c>
      <c r="Q52" s="72">
        <v>0</v>
      </c>
      <c r="R52" s="72">
        <v>0</v>
      </c>
      <c r="S52" s="72">
        <v>0</v>
      </c>
      <c r="T52" s="72">
        <v>1294007.68</v>
      </c>
      <c r="U52" s="72">
        <v>19.309999999999999</v>
      </c>
      <c r="V52" s="72">
        <v>0</v>
      </c>
      <c r="W52" s="72">
        <v>52147.75</v>
      </c>
      <c r="X52" s="72">
        <v>152845.60999999999</v>
      </c>
      <c r="Y52" s="72">
        <v>82211.02</v>
      </c>
      <c r="Z52" s="72">
        <v>44329.83</v>
      </c>
      <c r="AA52" s="72">
        <v>68884.33</v>
      </c>
      <c r="AB52" s="72">
        <v>659609.65</v>
      </c>
      <c r="AC52" s="72">
        <v>0</v>
      </c>
      <c r="AD52" s="72">
        <v>37083.24</v>
      </c>
      <c r="AE52" s="72">
        <v>47430.87</v>
      </c>
      <c r="AF52" s="72">
        <v>39517.79</v>
      </c>
      <c r="AG52" s="72">
        <v>61430.63</v>
      </c>
      <c r="AH52" s="72">
        <v>6235.75</v>
      </c>
      <c r="AI52" s="72">
        <v>29751.68</v>
      </c>
      <c r="AJ52" s="72">
        <v>0</v>
      </c>
      <c r="AK52" s="72">
        <v>16266.41</v>
      </c>
      <c r="AL52" s="72">
        <v>111806.85</v>
      </c>
      <c r="AM52" s="72">
        <v>55306.080000000002</v>
      </c>
      <c r="AN52" s="72">
        <v>0</v>
      </c>
      <c r="AO52" s="72">
        <v>24477.84</v>
      </c>
      <c r="AP52" s="72">
        <v>9100</v>
      </c>
      <c r="AQ52" s="72">
        <v>2034.3</v>
      </c>
      <c r="AR52" s="72">
        <v>57305.48</v>
      </c>
      <c r="AS52" s="72">
        <v>4110.8500000000004</v>
      </c>
      <c r="AT52" s="72">
        <v>40312.949999999997</v>
      </c>
      <c r="AU52" s="72">
        <v>27926.03</v>
      </c>
      <c r="AV52" s="72">
        <v>0</v>
      </c>
      <c r="AW52" s="72">
        <v>73862.100000000006</v>
      </c>
      <c r="AX52" s="72">
        <v>0</v>
      </c>
      <c r="AY52" s="72">
        <v>0</v>
      </c>
      <c r="AZ52" s="72">
        <v>-4897.49</v>
      </c>
      <c r="BA52" s="72">
        <v>4443.04</v>
      </c>
      <c r="BC52" s="10">
        <f>VLOOKUP(B52,[1]Sheet1!$A$11:$G$222,5,FALSE)</f>
        <v>2074325.6900000013</v>
      </c>
      <c r="BE52">
        <v>-28449.57</v>
      </c>
      <c r="BF52">
        <v>0</v>
      </c>
      <c r="BG52">
        <v>21322.799999999999</v>
      </c>
      <c r="BH52">
        <v>0</v>
      </c>
      <c r="BI52">
        <f t="shared" si="75"/>
        <v>21322.799999999999</v>
      </c>
      <c r="BJ52">
        <v>11880.640000000001</v>
      </c>
      <c r="BK52">
        <v>0</v>
      </c>
      <c r="BL52">
        <f t="shared" si="76"/>
        <v>11880.640000000001</v>
      </c>
      <c r="BM52">
        <v>0</v>
      </c>
      <c r="BN52">
        <v>0</v>
      </c>
      <c r="BO52">
        <f t="shared" si="77"/>
        <v>0</v>
      </c>
      <c r="BP52">
        <f t="shared" si="78"/>
        <v>4753.8700000000008</v>
      </c>
      <c r="BR52" s="10">
        <f t="shared" si="79"/>
        <v>-454.44999999999982</v>
      </c>
      <c r="BS52">
        <f t="shared" si="80"/>
        <v>-454.44999999999982</v>
      </c>
      <c r="BT52">
        <f t="shared" si="81"/>
        <v>0</v>
      </c>
      <c r="BU52" s="10">
        <f t="shared" si="82"/>
        <v>-29594.670000000002</v>
      </c>
      <c r="BV52" s="10">
        <f t="shared" si="83"/>
        <v>111806.85</v>
      </c>
      <c r="BX52" s="10">
        <f t="shared" si="84"/>
        <v>2069571.8200000003</v>
      </c>
      <c r="BY52" s="10">
        <f t="shared" si="85"/>
        <v>2074325.6900000004</v>
      </c>
      <c r="BZ52" s="10">
        <f t="shared" si="86"/>
        <v>2074325.6900000013</v>
      </c>
      <c r="CB52" s="10">
        <f t="shared" si="87"/>
        <v>0</v>
      </c>
      <c r="CC52">
        <v>0</v>
      </c>
      <c r="CD52">
        <v>0</v>
      </c>
      <c r="CE52" s="73">
        <v>313</v>
      </c>
      <c r="CF52">
        <v>352753.70999999973</v>
      </c>
      <c r="CG52">
        <v>400138.17999999877</v>
      </c>
      <c r="CH52">
        <v>13887.75</v>
      </c>
      <c r="CI52">
        <v>9133.8799999999974</v>
      </c>
      <c r="CK52" s="10">
        <f>VLOOKUP(CE52,'[2]Budget Share 22-23'!$B$6:$BV$326,73,FALSE)</f>
        <v>2116956</v>
      </c>
      <c r="CL52" s="10">
        <f>VLOOKUP(CE52,'[2]Budget Share 22-23'!$B$6:$BV$326,57,FALSE)</f>
        <v>0</v>
      </c>
      <c r="CM52" s="10">
        <v>-103612.10999999999</v>
      </c>
      <c r="CN52" s="10">
        <v>0</v>
      </c>
      <c r="CO52">
        <v>0</v>
      </c>
      <c r="CP52" s="10">
        <v>0</v>
      </c>
      <c r="CQ52" s="10">
        <v>-19835</v>
      </c>
      <c r="CR52" s="10">
        <v>-49053</v>
      </c>
      <c r="CS52" s="10"/>
      <c r="CT52" s="10">
        <f t="shared" si="88"/>
        <v>2314147.09</v>
      </c>
      <c r="CU52" s="10">
        <f t="shared" si="89"/>
        <v>0</v>
      </c>
      <c r="CW52">
        <f t="shared" si="90"/>
        <v>0</v>
      </c>
      <c r="CY52" s="10">
        <f t="shared" si="91"/>
        <v>-68888</v>
      </c>
      <c r="DE52" s="10">
        <v>2314147.09</v>
      </c>
      <c r="DF52" s="10">
        <v>0</v>
      </c>
      <c r="DG52" s="10">
        <v>295041.65999999997</v>
      </c>
      <c r="DH52" s="10">
        <v>0</v>
      </c>
      <c r="DI52" s="10">
        <v>90802.75</v>
      </c>
      <c r="DJ52" s="10">
        <v>0</v>
      </c>
      <c r="DK52" s="10">
        <v>27717</v>
      </c>
      <c r="DL52" s="10">
        <v>143958.70000000001</v>
      </c>
      <c r="DM52">
        <v>22124</v>
      </c>
      <c r="DN52">
        <v>121834.7</v>
      </c>
      <c r="DO52" s="10">
        <v>43258.66</v>
      </c>
      <c r="DP52" s="10">
        <v>15837</v>
      </c>
      <c r="DQ52" s="10">
        <v>1583.17</v>
      </c>
      <c r="DR52" s="10">
        <v>29594.67</v>
      </c>
      <c r="DS52" s="10">
        <v>14569.51</v>
      </c>
      <c r="DT52" s="10">
        <v>0</v>
      </c>
      <c r="DU52" s="10">
        <v>0</v>
      </c>
      <c r="DV52" s="10">
        <v>0</v>
      </c>
      <c r="DW52" s="10">
        <v>0</v>
      </c>
      <c r="DX52">
        <v>0</v>
      </c>
      <c r="DY52" s="10">
        <v>0</v>
      </c>
      <c r="DZ52">
        <v>0</v>
      </c>
      <c r="EA52" s="10">
        <v>68888</v>
      </c>
      <c r="EB52">
        <v>313</v>
      </c>
      <c r="EC52" s="68" t="e">
        <f>VLOOKUP(B52,#REF!,3,FALSE)</f>
        <v>#REF!</v>
      </c>
      <c r="ED52" t="e">
        <f>VLOOKUP(B52,#REF!,4,FALSE)</f>
        <v>#REF!</v>
      </c>
      <c r="EE52" t="e">
        <f>VLOOKUP(EC52,'[3]EDUBASE data 18.4.23'!$E$2:$AF$327,28,FALSE)</f>
        <v>#REF!</v>
      </c>
      <c r="EF52" t="str">
        <f>VLOOKUP(B52,'[4]CFR Report to DCSF'!$B$8:$EM$116,142,FALSE)</f>
        <v>slowe@gorseland.net</v>
      </c>
      <c r="EG52" t="e">
        <f>VLOOKUP(EC52,'[3]EDUBASE data 18.4.23'!$E$2:$AF$327,24,FALSE)</f>
        <v>#REF!</v>
      </c>
      <c r="ES52" t="s">
        <v>394</v>
      </c>
      <c r="ET52" t="s">
        <v>397</v>
      </c>
      <c r="EU52" s="9" t="s">
        <v>394</v>
      </c>
      <c r="EV52" t="s">
        <v>396</v>
      </c>
      <c r="EW52" t="s">
        <v>395</v>
      </c>
      <c r="EX52" t="s">
        <v>395</v>
      </c>
      <c r="EY52">
        <f>VLOOKUP(B52,'[2]22-23 Balances'!$E$5:$J$110,2,FALSE)</f>
        <v>352753.70999999973</v>
      </c>
      <c r="EZ52">
        <v>0</v>
      </c>
      <c r="FA52">
        <f>VLOOKUP(B52,'[4]CFR Report to DCSF'!$B$8:$IA$116,234,FALSE)</f>
        <v>13887.75</v>
      </c>
      <c r="FB52" s="10">
        <f t="shared" si="92"/>
        <v>2314147.09</v>
      </c>
      <c r="FC52" s="10">
        <f t="shared" si="93"/>
        <v>0</v>
      </c>
      <c r="FD52" s="10">
        <f t="shared" si="94"/>
        <v>295041.65999999997</v>
      </c>
      <c r="FE52" s="10">
        <f t="shared" si="95"/>
        <v>0</v>
      </c>
      <c r="FF52" s="10">
        <f t="shared" si="96"/>
        <v>90802.75</v>
      </c>
      <c r="FG52" s="10">
        <f t="shared" si="97"/>
        <v>0</v>
      </c>
      <c r="FH52" s="10">
        <f t="shared" si="98"/>
        <v>27717</v>
      </c>
      <c r="FI52" s="10">
        <f t="shared" si="99"/>
        <v>22124</v>
      </c>
      <c r="FJ52" s="10">
        <f t="shared" si="100"/>
        <v>121834.7</v>
      </c>
      <c r="FK52" s="10">
        <f t="shared" si="101"/>
        <v>43258.66</v>
      </c>
      <c r="FL52" s="10">
        <f t="shared" si="102"/>
        <v>15837</v>
      </c>
      <c r="FM52" s="10">
        <f t="shared" si="103"/>
        <v>1583.17</v>
      </c>
      <c r="FN52" s="10">
        <f t="shared" si="104"/>
        <v>29594.67</v>
      </c>
      <c r="FO52" s="10">
        <f t="shared" si="105"/>
        <v>14569.51</v>
      </c>
      <c r="FP52" s="10">
        <f t="shared" si="106"/>
        <v>0</v>
      </c>
      <c r="FQ52" s="10">
        <f t="shared" si="107"/>
        <v>0</v>
      </c>
      <c r="FR52" s="10">
        <f t="shared" si="108"/>
        <v>0</v>
      </c>
      <c r="FS52">
        <f t="shared" si="109"/>
        <v>0</v>
      </c>
      <c r="FT52">
        <f t="shared" si="110"/>
        <v>0</v>
      </c>
      <c r="FU52">
        <f t="shared" si="111"/>
        <v>0</v>
      </c>
      <c r="FV52">
        <f t="shared" si="112"/>
        <v>68888</v>
      </c>
      <c r="FW52" s="10">
        <f t="shared" si="113"/>
        <v>1294007.68</v>
      </c>
      <c r="FX52" s="10">
        <f t="shared" si="114"/>
        <v>19.309999999999999</v>
      </c>
      <c r="FY52" s="158">
        <v>675365.82000000007</v>
      </c>
      <c r="FZ52" s="10">
        <f t="shared" si="115"/>
        <v>52147.75</v>
      </c>
      <c r="GA52" s="10">
        <f t="shared" si="116"/>
        <v>152845.60999999999</v>
      </c>
      <c r="GB52" s="10">
        <f t="shared" si="117"/>
        <v>82211.02</v>
      </c>
      <c r="GC52" s="90">
        <v>97026.48000000004</v>
      </c>
      <c r="GD52" s="90">
        <v>16187.679999999964</v>
      </c>
      <c r="GE52" s="158">
        <v>18554.88</v>
      </c>
      <c r="GF52" s="10">
        <f t="shared" si="118"/>
        <v>0</v>
      </c>
      <c r="GG52" s="10">
        <f t="shared" si="119"/>
        <v>37083.24</v>
      </c>
      <c r="GH52" s="10">
        <f t="shared" si="120"/>
        <v>47430.87</v>
      </c>
      <c r="GI52" s="90">
        <v>5206.7400000000052</v>
      </c>
      <c r="GJ52" s="10">
        <f t="shared" si="121"/>
        <v>61430.63</v>
      </c>
      <c r="GK52" s="10">
        <f t="shared" si="122"/>
        <v>6235.75</v>
      </c>
      <c r="GL52" s="10">
        <f t="shared" si="123"/>
        <v>29751.68</v>
      </c>
      <c r="GM52" s="10">
        <f t="shared" si="124"/>
        <v>0</v>
      </c>
      <c r="GN52" s="10">
        <f t="shared" si="125"/>
        <v>16266.41</v>
      </c>
      <c r="GO52" s="80">
        <f t="shared" si="126"/>
        <v>111806.85</v>
      </c>
      <c r="GP52" s="10">
        <f t="shared" si="127"/>
        <v>55306.080000000002</v>
      </c>
      <c r="GQ52" s="10">
        <f t="shared" si="128"/>
        <v>0</v>
      </c>
      <c r="GR52" s="10">
        <f t="shared" si="129"/>
        <v>24477.84</v>
      </c>
      <c r="GS52" s="10">
        <f t="shared" si="130"/>
        <v>9100</v>
      </c>
      <c r="GT52" s="10">
        <f t="shared" si="131"/>
        <v>2034.3</v>
      </c>
      <c r="GU52" s="10">
        <f t="shared" si="132"/>
        <v>57305.48</v>
      </c>
      <c r="GV52" s="10">
        <f t="shared" si="133"/>
        <v>4110.8500000000004</v>
      </c>
      <c r="GW52" s="10">
        <f t="shared" si="134"/>
        <v>40312.949999999997</v>
      </c>
      <c r="GX52" s="10">
        <f t="shared" si="135"/>
        <v>27926.03</v>
      </c>
      <c r="GY52">
        <v>0</v>
      </c>
      <c r="GZ52" s="10">
        <f t="shared" si="136"/>
        <v>0</v>
      </c>
      <c r="HA52" s="10">
        <f t="shared" si="137"/>
        <v>73862.100000000006</v>
      </c>
      <c r="HB52" s="10">
        <f t="shared" si="138"/>
        <v>0</v>
      </c>
      <c r="HC52" s="10">
        <f t="shared" si="139"/>
        <v>0</v>
      </c>
      <c r="HD52" s="10">
        <v>28449.57</v>
      </c>
      <c r="HE52" s="10">
        <f t="shared" si="140"/>
        <v>0</v>
      </c>
      <c r="HF52">
        <v>0</v>
      </c>
      <c r="HG52">
        <v>1</v>
      </c>
      <c r="HH52">
        <v>0</v>
      </c>
      <c r="HI52">
        <f t="shared" si="141"/>
        <v>21322.799999999999</v>
      </c>
      <c r="HJ52">
        <f t="shared" si="142"/>
        <v>11880.640000000001</v>
      </c>
      <c r="HK52">
        <f t="shared" si="143"/>
        <v>0</v>
      </c>
      <c r="HM52" s="10">
        <f>VLOOKUP(B52,'[2]22-23 Balances'!$E$5:$J$110,6,FALSE)</f>
        <v>400137.88999999873</v>
      </c>
      <c r="HN52" s="10">
        <f>VLOOKUP(B52,'carry forward data'!A56:G237,7,FALSE)</f>
        <v>9133.880000000001</v>
      </c>
      <c r="HW52" s="10">
        <f t="shared" si="144"/>
        <v>4.6566128730773926E-10</v>
      </c>
      <c r="HY52" s="10">
        <f t="shared" si="145"/>
        <v>0</v>
      </c>
      <c r="IC52">
        <f t="shared" si="71"/>
        <v>352753.70999999973</v>
      </c>
      <c r="ID52" s="10">
        <f t="shared" si="72"/>
        <v>3045398.21</v>
      </c>
      <c r="IE52" s="10">
        <f t="shared" si="73"/>
        <v>2998014.0300000007</v>
      </c>
      <c r="IF52" s="10">
        <f t="shared" si="74"/>
        <v>400137.8899999992</v>
      </c>
    </row>
    <row r="53" spans="2:240" x14ac:dyDescent="0.25">
      <c r="B53" s="71" t="s">
        <v>293</v>
      </c>
      <c r="C53" s="72">
        <v>-80957.25</v>
      </c>
      <c r="D53" s="72">
        <v>0</v>
      </c>
      <c r="E53" s="72">
        <v>-21400</v>
      </c>
      <c r="F53" s="72">
        <v>0</v>
      </c>
      <c r="G53" s="72">
        <v>-70726.25</v>
      </c>
      <c r="H53" s="72">
        <v>-36662</v>
      </c>
      <c r="I53" s="72">
        <v>-1235</v>
      </c>
      <c r="J53" s="72">
        <v>-33892.68</v>
      </c>
      <c r="K53" s="72">
        <v>-9197.6</v>
      </c>
      <c r="L53" s="72">
        <v>-750</v>
      </c>
      <c r="M53" s="72">
        <v>0</v>
      </c>
      <c r="N53" s="72">
        <v>-9153.61</v>
      </c>
      <c r="O53" s="72">
        <v>-8625.2099999999991</v>
      </c>
      <c r="P53" s="72">
        <v>0</v>
      </c>
      <c r="Q53" s="72">
        <v>0</v>
      </c>
      <c r="R53" s="72">
        <v>0</v>
      </c>
      <c r="S53" s="72">
        <v>0</v>
      </c>
      <c r="T53" s="72">
        <v>482634.07</v>
      </c>
      <c r="U53" s="72">
        <v>0</v>
      </c>
      <c r="V53" s="72">
        <v>0</v>
      </c>
      <c r="W53" s="72">
        <v>18384.32</v>
      </c>
      <c r="X53" s="72">
        <v>62239.38</v>
      </c>
      <c r="Y53" s="72">
        <v>0</v>
      </c>
      <c r="Z53" s="72">
        <v>16152.53</v>
      </c>
      <c r="AA53" s="72">
        <v>37906.99</v>
      </c>
      <c r="AB53" s="72">
        <v>148481.75</v>
      </c>
      <c r="AC53" s="72">
        <v>931.5</v>
      </c>
      <c r="AD53" s="72">
        <v>1093.72</v>
      </c>
      <c r="AE53" s="72">
        <v>14143.93</v>
      </c>
      <c r="AF53" s="72">
        <v>9647.0400000000009</v>
      </c>
      <c r="AG53" s="72">
        <v>12563.46</v>
      </c>
      <c r="AH53" s="72">
        <v>2735.88</v>
      </c>
      <c r="AI53" s="72">
        <v>13097.45</v>
      </c>
      <c r="AJ53" s="72">
        <v>0</v>
      </c>
      <c r="AK53" s="72">
        <v>9509.08</v>
      </c>
      <c r="AL53" s="72">
        <v>41908.15</v>
      </c>
      <c r="AM53" s="72">
        <v>8807.09</v>
      </c>
      <c r="AN53" s="72">
        <v>0</v>
      </c>
      <c r="AO53" s="72">
        <v>8811.6200000000008</v>
      </c>
      <c r="AP53" s="72">
        <v>6633.1</v>
      </c>
      <c r="AQ53" s="72">
        <v>1035.74</v>
      </c>
      <c r="AR53" s="72">
        <v>41915.64</v>
      </c>
      <c r="AS53" s="72">
        <v>4681.1400000000003</v>
      </c>
      <c r="AT53" s="72">
        <v>9647.7000000000007</v>
      </c>
      <c r="AU53" s="72">
        <v>17191.34</v>
      </c>
      <c r="AV53" s="72">
        <v>0</v>
      </c>
      <c r="AW53" s="72">
        <v>11740.8</v>
      </c>
      <c r="AX53" s="72">
        <v>0</v>
      </c>
      <c r="AY53" s="72">
        <v>0</v>
      </c>
      <c r="AZ53" s="72">
        <v>-146</v>
      </c>
      <c r="BA53" s="72">
        <v>1555.31</v>
      </c>
      <c r="BC53" s="10">
        <f>VLOOKUP(B53,[1]Sheet1!$A$11:$G$222,5,FALSE)</f>
        <v>691630.9100000005</v>
      </c>
      <c r="BE53">
        <v>-19072.22</v>
      </c>
      <c r="BF53">
        <v>0</v>
      </c>
      <c r="BG53">
        <v>0</v>
      </c>
      <c r="BH53">
        <v>0</v>
      </c>
      <c r="BI53">
        <f t="shared" si="75"/>
        <v>0</v>
      </c>
      <c r="BJ53">
        <v>0</v>
      </c>
      <c r="BK53">
        <v>0</v>
      </c>
      <c r="BL53">
        <f t="shared" si="76"/>
        <v>0</v>
      </c>
      <c r="BM53">
        <v>0</v>
      </c>
      <c r="BN53">
        <v>0</v>
      </c>
      <c r="BO53">
        <f t="shared" si="77"/>
        <v>0</v>
      </c>
      <c r="BP53">
        <f t="shared" si="78"/>
        <v>-19072.22</v>
      </c>
      <c r="BR53" s="10">
        <f t="shared" si="79"/>
        <v>1409.31</v>
      </c>
      <c r="BS53">
        <f t="shared" si="80"/>
        <v>0</v>
      </c>
      <c r="BT53">
        <f t="shared" si="81"/>
        <v>1409.31</v>
      </c>
      <c r="BU53" s="10">
        <f t="shared" si="82"/>
        <v>-9153.61</v>
      </c>
      <c r="BV53" s="10">
        <f t="shared" si="83"/>
        <v>43317.46</v>
      </c>
      <c r="BX53" s="10">
        <f t="shared" si="84"/>
        <v>710703.12999999989</v>
      </c>
      <c r="BY53" s="10">
        <f t="shared" si="85"/>
        <v>691630.90999999992</v>
      </c>
      <c r="BZ53" s="10">
        <f t="shared" si="86"/>
        <v>691630.9100000005</v>
      </c>
      <c r="CB53" s="10">
        <f t="shared" si="87"/>
        <v>0</v>
      </c>
      <c r="CC53">
        <v>0</v>
      </c>
      <c r="CD53">
        <v>0</v>
      </c>
      <c r="CE53" s="73">
        <v>314</v>
      </c>
      <c r="CF53">
        <v>113824.96000000031</v>
      </c>
      <c r="CG53">
        <v>124778.86999999953</v>
      </c>
      <c r="CH53">
        <v>960.53000000000065</v>
      </c>
      <c r="CI53">
        <v>20032.75</v>
      </c>
      <c r="CK53" s="10">
        <f>VLOOKUP(CE53,'[2]Budget Share 22-23'!$B$6:$BV$326,73,FALSE)</f>
        <v>721657</v>
      </c>
      <c r="CL53" s="10">
        <f>VLOOKUP(CE53,'[2]Budget Share 22-23'!$B$6:$BV$326,57,FALSE)</f>
        <v>0</v>
      </c>
      <c r="CM53" s="10">
        <v>-41514.479999999996</v>
      </c>
      <c r="CN53" s="10">
        <v>-564</v>
      </c>
      <c r="CO53">
        <v>0</v>
      </c>
      <c r="CP53" s="10">
        <v>-4800</v>
      </c>
      <c r="CQ53" s="10">
        <v>-17334</v>
      </c>
      <c r="CR53" s="10">
        <v>-15248</v>
      </c>
      <c r="CS53" s="10"/>
      <c r="CT53" s="10">
        <f t="shared" si="88"/>
        <v>802614.25</v>
      </c>
      <c r="CU53" s="10">
        <f t="shared" si="89"/>
        <v>-4080</v>
      </c>
      <c r="CW53">
        <f t="shared" si="90"/>
        <v>0</v>
      </c>
      <c r="CY53" s="10">
        <f t="shared" si="91"/>
        <v>-32582</v>
      </c>
      <c r="DE53" s="10">
        <v>802614.25</v>
      </c>
      <c r="DF53" s="10">
        <v>0</v>
      </c>
      <c r="DG53" s="10">
        <v>21400</v>
      </c>
      <c r="DH53" s="10">
        <v>0</v>
      </c>
      <c r="DI53" s="10">
        <v>70726.25</v>
      </c>
      <c r="DJ53" s="10">
        <v>4080</v>
      </c>
      <c r="DK53" s="10">
        <v>1235</v>
      </c>
      <c r="DL53" s="10">
        <v>33892.68</v>
      </c>
      <c r="DM53">
        <v>300</v>
      </c>
      <c r="DN53">
        <v>33592.68</v>
      </c>
      <c r="DO53" s="10">
        <v>9197.6</v>
      </c>
      <c r="DP53" s="10">
        <v>750</v>
      </c>
      <c r="DQ53" s="10">
        <v>0</v>
      </c>
      <c r="DR53" s="10">
        <v>9153.61</v>
      </c>
      <c r="DS53" s="10">
        <v>8625.2099999999991</v>
      </c>
      <c r="DT53" s="10">
        <v>0</v>
      </c>
      <c r="DU53" s="10">
        <v>0</v>
      </c>
      <c r="DV53" s="10">
        <v>0</v>
      </c>
      <c r="DW53" s="10">
        <v>0</v>
      </c>
      <c r="DX53">
        <v>0</v>
      </c>
      <c r="DY53" s="10">
        <v>0</v>
      </c>
      <c r="DZ53">
        <v>0</v>
      </c>
      <c r="EA53" s="10">
        <v>32582</v>
      </c>
      <c r="EB53">
        <v>314</v>
      </c>
      <c r="EC53" s="68" t="e">
        <f>VLOOKUP(B53,#REF!,3,FALSE)</f>
        <v>#REF!</v>
      </c>
      <c r="ED53" t="e">
        <f>VLOOKUP(B53,#REF!,4,FALSE)</f>
        <v>#REF!</v>
      </c>
      <c r="EE53" t="e">
        <f>VLOOKUP(EC53,'[3]EDUBASE data 18.4.23'!$E$2:$AF$327,28,FALSE)</f>
        <v>#REF!</v>
      </c>
      <c r="EF53" t="str">
        <f>VLOOKUP(B53,'[4]CFR Report to DCSF'!$B$8:$EM$116,142,FALSE)</f>
        <v>admin@melton.suffolk.sch.uk</v>
      </c>
      <c r="EG53" t="e">
        <f>VLOOKUP(EC53,'[3]EDUBASE data 18.4.23'!$E$2:$AF$327,24,FALSE)</f>
        <v>#REF!</v>
      </c>
      <c r="ES53" t="s">
        <v>394</v>
      </c>
      <c r="ET53" t="s">
        <v>397</v>
      </c>
      <c r="EU53" s="9" t="s">
        <v>394</v>
      </c>
      <c r="EV53" t="s">
        <v>396</v>
      </c>
      <c r="EW53" t="s">
        <v>395</v>
      </c>
      <c r="EX53" t="s">
        <v>395</v>
      </c>
      <c r="EY53">
        <f>VLOOKUP(B53,'[2]22-23 Balances'!$E$5:$J$110,2,FALSE)</f>
        <v>113824.96000000031</v>
      </c>
      <c r="EZ53">
        <v>0</v>
      </c>
      <c r="FA53">
        <f>VLOOKUP(B53,'[4]CFR Report to DCSF'!$B$8:$IA$116,234,FALSE)</f>
        <v>960.53000000000065</v>
      </c>
      <c r="FB53" s="10">
        <f t="shared" si="92"/>
        <v>802614.25</v>
      </c>
      <c r="FC53" s="10">
        <f t="shared" si="93"/>
        <v>0</v>
      </c>
      <c r="FD53" s="10">
        <f t="shared" si="94"/>
        <v>21400</v>
      </c>
      <c r="FE53" s="10">
        <f t="shared" si="95"/>
        <v>0</v>
      </c>
      <c r="FF53" s="10">
        <f t="shared" si="96"/>
        <v>70726.25</v>
      </c>
      <c r="FG53" s="10">
        <f t="shared" si="97"/>
        <v>4080</v>
      </c>
      <c r="FH53" s="10">
        <f t="shared" si="98"/>
        <v>1235</v>
      </c>
      <c r="FI53" s="10">
        <f t="shared" si="99"/>
        <v>300</v>
      </c>
      <c r="FJ53" s="10">
        <f t="shared" si="100"/>
        <v>33592.68</v>
      </c>
      <c r="FK53" s="10">
        <f t="shared" si="101"/>
        <v>9197.6</v>
      </c>
      <c r="FL53" s="10">
        <f t="shared" si="102"/>
        <v>750</v>
      </c>
      <c r="FM53" s="10">
        <f t="shared" si="103"/>
        <v>0</v>
      </c>
      <c r="FN53" s="10">
        <f t="shared" si="104"/>
        <v>9153.61</v>
      </c>
      <c r="FO53" s="10">
        <f t="shared" si="105"/>
        <v>8625.2099999999991</v>
      </c>
      <c r="FP53" s="10">
        <f t="shared" si="106"/>
        <v>0</v>
      </c>
      <c r="FQ53" s="10">
        <f t="shared" si="107"/>
        <v>0</v>
      </c>
      <c r="FR53" s="10">
        <f t="shared" si="108"/>
        <v>0</v>
      </c>
      <c r="FS53">
        <f t="shared" si="109"/>
        <v>0</v>
      </c>
      <c r="FT53">
        <f t="shared" si="110"/>
        <v>0</v>
      </c>
      <c r="FU53">
        <f t="shared" si="111"/>
        <v>0</v>
      </c>
      <c r="FV53">
        <f t="shared" si="112"/>
        <v>32582</v>
      </c>
      <c r="FW53" s="10">
        <f t="shared" si="113"/>
        <v>482634.07</v>
      </c>
      <c r="FX53" s="10">
        <f t="shared" si="114"/>
        <v>0</v>
      </c>
      <c r="FY53" s="158">
        <v>148422.84</v>
      </c>
      <c r="FZ53" s="10">
        <f t="shared" si="115"/>
        <v>18384.32</v>
      </c>
      <c r="GA53" s="10">
        <f t="shared" si="116"/>
        <v>62239.38</v>
      </c>
      <c r="GB53" s="10">
        <f t="shared" si="117"/>
        <v>0</v>
      </c>
      <c r="GC53" s="90">
        <v>48919.809999999983</v>
      </c>
      <c r="GD53" s="90">
        <v>5139.7100000000173</v>
      </c>
      <c r="GE53" s="158">
        <v>5746.67</v>
      </c>
      <c r="GF53" s="10">
        <f t="shared" si="118"/>
        <v>931.5</v>
      </c>
      <c r="GG53" s="10">
        <f t="shared" si="119"/>
        <v>1093.72</v>
      </c>
      <c r="GH53" s="10">
        <f t="shared" si="120"/>
        <v>14143.93</v>
      </c>
      <c r="GI53" s="90">
        <v>3959.2800000000025</v>
      </c>
      <c r="GJ53" s="10">
        <f t="shared" si="121"/>
        <v>12563.46</v>
      </c>
      <c r="GK53" s="10">
        <f t="shared" si="122"/>
        <v>2735.88</v>
      </c>
      <c r="GL53" s="10">
        <f t="shared" si="123"/>
        <v>13097.45</v>
      </c>
      <c r="GM53" s="10">
        <f t="shared" si="124"/>
        <v>0</v>
      </c>
      <c r="GN53" s="10">
        <f t="shared" si="125"/>
        <v>9509.08</v>
      </c>
      <c r="GO53" s="80">
        <f t="shared" si="126"/>
        <v>43317.46</v>
      </c>
      <c r="GP53" s="10">
        <f t="shared" si="127"/>
        <v>8807.09</v>
      </c>
      <c r="GQ53" s="10">
        <f t="shared" si="128"/>
        <v>0</v>
      </c>
      <c r="GR53" s="10">
        <f t="shared" si="129"/>
        <v>8811.6200000000008</v>
      </c>
      <c r="GS53" s="10">
        <f t="shared" si="130"/>
        <v>6633.1</v>
      </c>
      <c r="GT53" s="10">
        <f t="shared" si="131"/>
        <v>1035.74</v>
      </c>
      <c r="GU53" s="10">
        <f t="shared" si="132"/>
        <v>41915.64</v>
      </c>
      <c r="GV53" s="10">
        <f t="shared" si="133"/>
        <v>4681.1400000000003</v>
      </c>
      <c r="GW53" s="10">
        <f t="shared" si="134"/>
        <v>9647.7000000000007</v>
      </c>
      <c r="GX53" s="10">
        <f t="shared" si="135"/>
        <v>17191.34</v>
      </c>
      <c r="GY53">
        <v>0</v>
      </c>
      <c r="GZ53" s="10">
        <f t="shared" si="136"/>
        <v>0</v>
      </c>
      <c r="HA53" s="10">
        <f t="shared" si="137"/>
        <v>11740.8</v>
      </c>
      <c r="HB53" s="10">
        <f t="shared" si="138"/>
        <v>0</v>
      </c>
      <c r="HC53" s="10">
        <f t="shared" si="139"/>
        <v>0</v>
      </c>
      <c r="HD53" s="10">
        <v>19072.22</v>
      </c>
      <c r="HE53" s="10">
        <f t="shared" si="140"/>
        <v>0</v>
      </c>
      <c r="HF53">
        <v>0</v>
      </c>
      <c r="HG53">
        <v>1</v>
      </c>
      <c r="HH53">
        <v>0</v>
      </c>
      <c r="HI53">
        <f t="shared" si="141"/>
        <v>0</v>
      </c>
      <c r="HJ53">
        <f t="shared" si="142"/>
        <v>0</v>
      </c>
      <c r="HK53">
        <f t="shared" si="143"/>
        <v>0</v>
      </c>
      <c r="HM53" s="10">
        <f>VLOOKUP(B53,'[2]22-23 Balances'!$E$5:$J$110,6,FALSE)</f>
        <v>124778.82999999984</v>
      </c>
      <c r="HN53" s="10">
        <f>VLOOKUP(B53,'carry forward data'!A57:G238,7,FALSE)</f>
        <v>20032.75</v>
      </c>
      <c r="HW53" s="10">
        <f t="shared" si="144"/>
        <v>6.9849193096160889E-10</v>
      </c>
      <c r="HY53" s="10">
        <f t="shared" si="145"/>
        <v>0</v>
      </c>
      <c r="IC53">
        <f t="shared" si="71"/>
        <v>113824.96000000031</v>
      </c>
      <c r="ID53" s="10">
        <f t="shared" si="72"/>
        <v>994256.6</v>
      </c>
      <c r="IE53" s="10">
        <f t="shared" si="73"/>
        <v>983302.72999999975</v>
      </c>
      <c r="IF53" s="10">
        <f t="shared" si="74"/>
        <v>124778.83000000054</v>
      </c>
    </row>
    <row r="54" spans="2:240" x14ac:dyDescent="0.25">
      <c r="B54" s="71" t="s">
        <v>294</v>
      </c>
      <c r="C54" s="72">
        <v>-43274.98</v>
      </c>
      <c r="D54" s="72">
        <v>0</v>
      </c>
      <c r="E54" s="72">
        <v>-29366.66</v>
      </c>
      <c r="F54" s="72">
        <v>0</v>
      </c>
      <c r="G54" s="72">
        <v>-21193.67</v>
      </c>
      <c r="H54" s="72">
        <v>-22491</v>
      </c>
      <c r="I54" s="72">
        <v>-15408.21</v>
      </c>
      <c r="J54" s="72">
        <v>-12968.92</v>
      </c>
      <c r="K54" s="72">
        <v>-6908.97</v>
      </c>
      <c r="L54" s="72">
        <v>0</v>
      </c>
      <c r="M54" s="72">
        <v>0</v>
      </c>
      <c r="N54" s="72">
        <v>-1711.5</v>
      </c>
      <c r="O54" s="72">
        <v>-7937.74</v>
      </c>
      <c r="P54" s="72">
        <v>0</v>
      </c>
      <c r="Q54" s="72">
        <v>0</v>
      </c>
      <c r="R54" s="72">
        <v>0</v>
      </c>
      <c r="S54" s="72">
        <v>0</v>
      </c>
      <c r="T54" s="72">
        <v>223650.78</v>
      </c>
      <c r="U54" s="72">
        <v>2703.12</v>
      </c>
      <c r="V54" s="72">
        <v>0</v>
      </c>
      <c r="W54" s="72">
        <v>0</v>
      </c>
      <c r="X54" s="72">
        <v>30199.25</v>
      </c>
      <c r="Y54" s="72">
        <v>0</v>
      </c>
      <c r="Z54" s="72">
        <v>11678.99</v>
      </c>
      <c r="AA54" s="72">
        <v>5214.12</v>
      </c>
      <c r="AB54" s="72">
        <v>112908.84</v>
      </c>
      <c r="AC54" s="72">
        <v>8186.03</v>
      </c>
      <c r="AD54" s="72">
        <v>0</v>
      </c>
      <c r="AE54" s="72">
        <v>7979.75</v>
      </c>
      <c r="AF54" s="72">
        <v>0</v>
      </c>
      <c r="AG54" s="72">
        <v>20962.62</v>
      </c>
      <c r="AH54" s="72">
        <v>1359.16</v>
      </c>
      <c r="AI54" s="72">
        <v>13839.81</v>
      </c>
      <c r="AJ54" s="72">
        <v>0</v>
      </c>
      <c r="AK54" s="72">
        <v>3994.26</v>
      </c>
      <c r="AL54" s="72">
        <v>20517.650000000001</v>
      </c>
      <c r="AM54" s="72">
        <v>4123.32</v>
      </c>
      <c r="AN54" s="72">
        <v>0</v>
      </c>
      <c r="AO54" s="72">
        <v>7664.09</v>
      </c>
      <c r="AP54" s="72">
        <v>1730</v>
      </c>
      <c r="AQ54" s="72">
        <v>428.57</v>
      </c>
      <c r="AR54" s="72">
        <v>20751.189999999999</v>
      </c>
      <c r="AS54" s="72">
        <v>9650.43</v>
      </c>
      <c r="AT54" s="72">
        <v>8141.47</v>
      </c>
      <c r="AU54" s="72">
        <v>18134.259999999998</v>
      </c>
      <c r="AV54" s="72">
        <v>0</v>
      </c>
      <c r="AW54" s="72">
        <v>5188.72</v>
      </c>
      <c r="AX54" s="72">
        <v>0</v>
      </c>
      <c r="AY54" s="72">
        <v>0</v>
      </c>
      <c r="AZ54" s="72">
        <v>-1279.96</v>
      </c>
      <c r="BA54" s="72">
        <v>1373.35</v>
      </c>
      <c r="BC54" s="10">
        <f>VLOOKUP(B54,[1]Sheet1!$A$11:$G$222,5,FALSE)</f>
        <v>377838.9099999998</v>
      </c>
      <c r="BE54">
        <v>0</v>
      </c>
      <c r="BF54">
        <v>0</v>
      </c>
      <c r="BG54">
        <v>0</v>
      </c>
      <c r="BH54">
        <v>0</v>
      </c>
      <c r="BI54">
        <f t="shared" si="75"/>
        <v>0</v>
      </c>
      <c r="BJ54">
        <v>0</v>
      </c>
      <c r="BK54">
        <v>0</v>
      </c>
      <c r="BL54">
        <f t="shared" si="76"/>
        <v>0</v>
      </c>
      <c r="BM54">
        <v>0</v>
      </c>
      <c r="BN54">
        <v>0</v>
      </c>
      <c r="BO54">
        <f t="shared" si="77"/>
        <v>0</v>
      </c>
      <c r="BP54">
        <f t="shared" si="78"/>
        <v>0</v>
      </c>
      <c r="BR54" s="10">
        <f t="shared" si="79"/>
        <v>93.389999999999873</v>
      </c>
      <c r="BS54">
        <f t="shared" si="80"/>
        <v>0</v>
      </c>
      <c r="BT54">
        <f t="shared" si="81"/>
        <v>93.389999999999873</v>
      </c>
      <c r="BU54" s="10">
        <f t="shared" si="82"/>
        <v>-1711.5</v>
      </c>
      <c r="BV54" s="10">
        <f t="shared" si="83"/>
        <v>20611.04</v>
      </c>
      <c r="BX54" s="10">
        <f t="shared" si="84"/>
        <v>377838.17</v>
      </c>
      <c r="BY54" s="10">
        <f t="shared" si="85"/>
        <v>377838.17</v>
      </c>
      <c r="BZ54" s="10">
        <f t="shared" si="86"/>
        <v>377838.9099999998</v>
      </c>
      <c r="CB54" s="10">
        <f t="shared" si="87"/>
        <v>-0.73999999981606379</v>
      </c>
      <c r="CC54">
        <v>0.74</v>
      </c>
      <c r="CD54">
        <v>0</v>
      </c>
      <c r="CE54" s="73">
        <v>317</v>
      </c>
      <c r="CF54">
        <v>59601.909999999916</v>
      </c>
      <c r="CG54">
        <v>72802.0900000002</v>
      </c>
      <c r="CH54">
        <v>0</v>
      </c>
      <c r="CI54">
        <v>0</v>
      </c>
      <c r="CK54" s="10">
        <f>VLOOKUP(CE54,'[2]Budget Share 22-23'!$B$6:$BV$326,73,FALSE)</f>
        <v>391039</v>
      </c>
      <c r="CL54" s="10">
        <f>VLOOKUP(CE54,'[2]Budget Share 22-23'!$B$6:$BV$326,57,FALSE)</f>
        <v>0</v>
      </c>
      <c r="CM54" s="10">
        <v>-26255.13</v>
      </c>
      <c r="CN54" s="10">
        <v>0</v>
      </c>
      <c r="CO54">
        <v>0</v>
      </c>
      <c r="CP54" s="10">
        <v>0</v>
      </c>
      <c r="CQ54" s="10">
        <v>-6900</v>
      </c>
      <c r="CR54" s="10">
        <v>-6879</v>
      </c>
      <c r="CS54" s="10"/>
      <c r="CT54" s="10">
        <f t="shared" si="88"/>
        <v>434313.98</v>
      </c>
      <c r="CU54" s="10">
        <f t="shared" si="89"/>
        <v>-8712</v>
      </c>
      <c r="CW54">
        <f t="shared" si="90"/>
        <v>0</v>
      </c>
      <c r="CY54" s="10">
        <f t="shared" si="91"/>
        <v>-13779</v>
      </c>
      <c r="DE54" s="10">
        <v>434313.98</v>
      </c>
      <c r="DF54" s="10">
        <v>0</v>
      </c>
      <c r="DG54" s="10">
        <v>29366.66</v>
      </c>
      <c r="DH54" s="10">
        <v>0</v>
      </c>
      <c r="DI54" s="10">
        <v>21193.67</v>
      </c>
      <c r="DJ54" s="10">
        <v>8712</v>
      </c>
      <c r="DK54" s="10">
        <v>15408.21</v>
      </c>
      <c r="DL54" s="10">
        <v>12968.92</v>
      </c>
      <c r="DM54">
        <v>0</v>
      </c>
      <c r="DN54">
        <v>12968.92</v>
      </c>
      <c r="DO54" s="10">
        <v>6908.97</v>
      </c>
      <c r="DP54" s="10">
        <v>0</v>
      </c>
      <c r="DQ54" s="10">
        <v>0</v>
      </c>
      <c r="DR54" s="10">
        <v>1711.5</v>
      </c>
      <c r="DS54" s="10">
        <v>7937.74</v>
      </c>
      <c r="DT54" s="10">
        <v>0</v>
      </c>
      <c r="DU54" s="10">
        <v>0</v>
      </c>
      <c r="DV54" s="10">
        <v>0</v>
      </c>
      <c r="DW54" s="10">
        <v>0</v>
      </c>
      <c r="DX54">
        <v>0</v>
      </c>
      <c r="DY54" s="10">
        <v>0</v>
      </c>
      <c r="DZ54">
        <v>0</v>
      </c>
      <c r="EA54" s="10">
        <v>13779</v>
      </c>
      <c r="EB54">
        <v>317</v>
      </c>
      <c r="EC54" s="68" t="e">
        <f>VLOOKUP(B54,#REF!,3,FALSE)</f>
        <v>#REF!</v>
      </c>
      <c r="ED54" t="e">
        <f>VLOOKUP(B54,#REF!,4,FALSE)</f>
        <v>#REF!</v>
      </c>
      <c r="EE54" t="e">
        <f>VLOOKUP(EC54,'[3]EDUBASE data 18.4.23'!$E$2:$AF$327,28,FALSE)</f>
        <v>#REF!</v>
      </c>
      <c r="EF54" t="str">
        <f>VLOOKUP(B54,'[4]CFR Report to DCSF'!$B$8:$EM$116,142,FALSE)</f>
        <v>ad.orford.p@talk21.com</v>
      </c>
      <c r="EG54" t="e">
        <f>VLOOKUP(EC54,'[3]EDUBASE data 18.4.23'!$E$2:$AF$327,24,FALSE)</f>
        <v>#REF!</v>
      </c>
      <c r="ES54" t="s">
        <v>394</v>
      </c>
      <c r="ET54" t="s">
        <v>397</v>
      </c>
      <c r="EU54" s="9" t="s">
        <v>394</v>
      </c>
      <c r="EV54" t="s">
        <v>396</v>
      </c>
      <c r="EW54" t="s">
        <v>395</v>
      </c>
      <c r="EX54" t="s">
        <v>395</v>
      </c>
      <c r="EY54">
        <f>VLOOKUP(B54,'[2]22-23 Balances'!$E$5:$J$110,2,FALSE)</f>
        <v>59601.909999999916</v>
      </c>
      <c r="EZ54">
        <v>0</v>
      </c>
      <c r="FA54">
        <f>VLOOKUP(B54,'[4]CFR Report to DCSF'!$B$8:$IA$116,234,FALSE)</f>
        <v>14571.07</v>
      </c>
      <c r="FB54" s="10">
        <f t="shared" si="92"/>
        <v>434313.98</v>
      </c>
      <c r="FC54" s="10">
        <f t="shared" si="93"/>
        <v>0</v>
      </c>
      <c r="FD54" s="10">
        <f t="shared" si="94"/>
        <v>29366.66</v>
      </c>
      <c r="FE54" s="10">
        <f t="shared" si="95"/>
        <v>0</v>
      </c>
      <c r="FF54" s="10">
        <f t="shared" si="96"/>
        <v>21193.67</v>
      </c>
      <c r="FG54" s="10">
        <f t="shared" si="97"/>
        <v>8712</v>
      </c>
      <c r="FH54" s="10">
        <f t="shared" si="98"/>
        <v>15408.21</v>
      </c>
      <c r="FI54" s="10">
        <f t="shared" si="99"/>
        <v>0</v>
      </c>
      <c r="FJ54" s="10">
        <f t="shared" si="100"/>
        <v>12968.92</v>
      </c>
      <c r="FK54" s="10">
        <f t="shared" si="101"/>
        <v>6908.97</v>
      </c>
      <c r="FL54" s="10">
        <f t="shared" si="102"/>
        <v>0</v>
      </c>
      <c r="FM54" s="10">
        <f t="shared" si="103"/>
        <v>0</v>
      </c>
      <c r="FN54" s="10">
        <f t="shared" si="104"/>
        <v>1711.5</v>
      </c>
      <c r="FO54" s="10">
        <f t="shared" si="105"/>
        <v>7937.74</v>
      </c>
      <c r="FP54" s="10">
        <f t="shared" si="106"/>
        <v>0</v>
      </c>
      <c r="FQ54" s="10">
        <f t="shared" si="107"/>
        <v>0</v>
      </c>
      <c r="FR54" s="10">
        <f t="shared" si="108"/>
        <v>0</v>
      </c>
      <c r="FS54">
        <f t="shared" si="109"/>
        <v>0</v>
      </c>
      <c r="FT54">
        <f t="shared" si="110"/>
        <v>0</v>
      </c>
      <c r="FU54">
        <f t="shared" si="111"/>
        <v>0</v>
      </c>
      <c r="FV54">
        <f t="shared" si="112"/>
        <v>13779</v>
      </c>
      <c r="FW54" s="10">
        <f t="shared" si="113"/>
        <v>223650.78</v>
      </c>
      <c r="FX54" s="10">
        <f t="shared" si="114"/>
        <v>2703.12</v>
      </c>
      <c r="FY54" s="158">
        <v>111861.84</v>
      </c>
      <c r="FZ54" s="10">
        <f t="shared" si="115"/>
        <v>0</v>
      </c>
      <c r="GA54" s="10">
        <f t="shared" si="116"/>
        <v>30199.25</v>
      </c>
      <c r="GB54" s="10">
        <f t="shared" si="117"/>
        <v>0</v>
      </c>
      <c r="GC54" s="90">
        <v>15682.68</v>
      </c>
      <c r="GD54" s="90">
        <v>1210.4300000000003</v>
      </c>
      <c r="GE54" s="158">
        <v>1047</v>
      </c>
      <c r="GF54" s="10">
        <f t="shared" si="118"/>
        <v>8186.03</v>
      </c>
      <c r="GG54" s="10">
        <f t="shared" si="119"/>
        <v>0</v>
      </c>
      <c r="GH54" s="10">
        <f t="shared" si="120"/>
        <v>7979.75</v>
      </c>
      <c r="GI54" s="90">
        <v>0</v>
      </c>
      <c r="GJ54" s="10">
        <f t="shared" si="121"/>
        <v>20962.62</v>
      </c>
      <c r="GK54" s="10">
        <f t="shared" si="122"/>
        <v>1359.16</v>
      </c>
      <c r="GL54" s="10">
        <f t="shared" si="123"/>
        <v>13839.81</v>
      </c>
      <c r="GM54" s="10">
        <f t="shared" si="124"/>
        <v>0</v>
      </c>
      <c r="GN54" s="10">
        <f t="shared" si="125"/>
        <v>3994.26</v>
      </c>
      <c r="GO54" s="80">
        <f t="shared" si="126"/>
        <v>20611.04</v>
      </c>
      <c r="GP54" s="10">
        <f t="shared" si="127"/>
        <v>4123.32</v>
      </c>
      <c r="GQ54" s="10">
        <f t="shared" si="128"/>
        <v>0</v>
      </c>
      <c r="GR54" s="10">
        <f t="shared" si="129"/>
        <v>7664.09</v>
      </c>
      <c r="GS54" s="10">
        <f t="shared" si="130"/>
        <v>1730</v>
      </c>
      <c r="GT54" s="10">
        <f t="shared" si="131"/>
        <v>429.31</v>
      </c>
      <c r="GU54" s="10">
        <f t="shared" si="132"/>
        <v>20751.189999999999</v>
      </c>
      <c r="GV54" s="10">
        <f t="shared" si="133"/>
        <v>9650.43</v>
      </c>
      <c r="GW54" s="10">
        <f t="shared" si="134"/>
        <v>8141.47</v>
      </c>
      <c r="GX54" s="10">
        <f t="shared" si="135"/>
        <v>18134.259999999998</v>
      </c>
      <c r="GY54">
        <v>0</v>
      </c>
      <c r="GZ54" s="10">
        <f t="shared" si="136"/>
        <v>0</v>
      </c>
      <c r="HA54" s="10">
        <f t="shared" si="137"/>
        <v>5188.72</v>
      </c>
      <c r="HB54" s="10">
        <f t="shared" si="138"/>
        <v>0</v>
      </c>
      <c r="HC54" s="10">
        <f t="shared" si="139"/>
        <v>0</v>
      </c>
      <c r="HD54" s="10">
        <v>0</v>
      </c>
      <c r="HE54" s="10">
        <f t="shared" si="140"/>
        <v>0</v>
      </c>
      <c r="HF54">
        <v>0</v>
      </c>
      <c r="HG54">
        <v>1</v>
      </c>
      <c r="HH54">
        <v>0</v>
      </c>
      <c r="HI54">
        <f t="shared" si="141"/>
        <v>0</v>
      </c>
      <c r="HJ54">
        <f t="shared" si="142"/>
        <v>0</v>
      </c>
      <c r="HK54">
        <f t="shared" si="143"/>
        <v>0</v>
      </c>
      <c r="HM54" s="10">
        <f>VLOOKUP(B54,'[2]22-23 Balances'!$E$5:$J$110,6,FALSE)</f>
        <v>72802.000000000116</v>
      </c>
      <c r="HN54" s="157">
        <v>14571.07</v>
      </c>
      <c r="HW54" s="10">
        <f t="shared" si="144"/>
        <v>-2.3283064365386963E-10</v>
      </c>
      <c r="HY54" s="80">
        <f t="shared" si="145"/>
        <v>0</v>
      </c>
      <c r="IA54" t="s">
        <v>463</v>
      </c>
      <c r="IC54">
        <f t="shared" si="71"/>
        <v>59601.909999999916</v>
      </c>
      <c r="ID54" s="10">
        <f t="shared" si="72"/>
        <v>552300.64999999991</v>
      </c>
      <c r="IE54" s="10">
        <f t="shared" si="73"/>
        <v>539100.55999999994</v>
      </c>
      <c r="IF54" s="10">
        <f t="shared" si="74"/>
        <v>72801.999999999884</v>
      </c>
    </row>
    <row r="55" spans="2:240" x14ac:dyDescent="0.25">
      <c r="B55" s="71" t="s">
        <v>295</v>
      </c>
      <c r="C55" s="72">
        <v>0</v>
      </c>
      <c r="D55" s="72">
        <v>0</v>
      </c>
      <c r="E55" s="72">
        <v>0</v>
      </c>
      <c r="F55" s="72">
        <v>0</v>
      </c>
      <c r="G55" s="72">
        <v>0</v>
      </c>
      <c r="H55" s="72">
        <v>0</v>
      </c>
      <c r="I55" s="72">
        <v>0</v>
      </c>
      <c r="J55" s="72">
        <v>-677.64</v>
      </c>
      <c r="K55" s="72">
        <v>0</v>
      </c>
      <c r="L55" s="72">
        <v>0</v>
      </c>
      <c r="M55" s="72">
        <v>0</v>
      </c>
      <c r="N55" s="72">
        <v>0</v>
      </c>
      <c r="O55" s="72">
        <v>0</v>
      </c>
      <c r="P55" s="72">
        <v>0</v>
      </c>
      <c r="Q55" s="72">
        <v>0</v>
      </c>
      <c r="R55" s="72">
        <v>0</v>
      </c>
      <c r="S55" s="72">
        <v>0</v>
      </c>
      <c r="T55" s="72">
        <v>0</v>
      </c>
      <c r="U55" s="72">
        <v>0</v>
      </c>
      <c r="V55" s="72">
        <v>0</v>
      </c>
      <c r="W55" s="72">
        <v>0</v>
      </c>
      <c r="X55" s="72">
        <v>0</v>
      </c>
      <c r="Y55" s="72">
        <v>0</v>
      </c>
      <c r="Z55" s="72">
        <v>0</v>
      </c>
      <c r="AA55" s="72">
        <v>0</v>
      </c>
      <c r="AB55" s="72">
        <v>0</v>
      </c>
      <c r="AC55" s="72">
        <v>0</v>
      </c>
      <c r="AD55" s="72">
        <v>0</v>
      </c>
      <c r="AE55" s="72">
        <v>0</v>
      </c>
      <c r="AF55" s="72">
        <v>0</v>
      </c>
      <c r="AG55" s="72">
        <v>0</v>
      </c>
      <c r="AH55" s="72">
        <v>0</v>
      </c>
      <c r="AI55" s="72">
        <v>0</v>
      </c>
      <c r="AJ55" s="72">
        <v>0</v>
      </c>
      <c r="AK55" s="72">
        <v>0</v>
      </c>
      <c r="AL55" s="72">
        <v>0</v>
      </c>
      <c r="AM55" s="72">
        <v>0</v>
      </c>
      <c r="AN55" s="72">
        <v>0</v>
      </c>
      <c r="AO55" s="72">
        <v>0</v>
      </c>
      <c r="AP55" s="72">
        <v>0</v>
      </c>
      <c r="AQ55" s="72">
        <v>0</v>
      </c>
      <c r="AR55" s="72">
        <v>0</v>
      </c>
      <c r="AS55" s="72">
        <v>0</v>
      </c>
      <c r="AT55" s="72">
        <v>0</v>
      </c>
      <c r="AU55" s="72">
        <v>0</v>
      </c>
      <c r="AV55" s="72">
        <v>0</v>
      </c>
      <c r="AW55" s="72">
        <v>0</v>
      </c>
      <c r="AX55" s="72">
        <v>0</v>
      </c>
      <c r="AY55" s="72">
        <v>0</v>
      </c>
      <c r="AZ55" s="72">
        <v>0</v>
      </c>
      <c r="BA55" s="72">
        <v>0</v>
      </c>
      <c r="BC55" s="10">
        <f>VLOOKUP(B55,[1]Sheet1!$A$11:$G$222,5,FALSE)</f>
        <v>-677.64</v>
      </c>
      <c r="BE55">
        <v>0</v>
      </c>
      <c r="BF55">
        <v>0</v>
      </c>
      <c r="BG55">
        <v>0</v>
      </c>
      <c r="BH55">
        <v>0</v>
      </c>
      <c r="BI55">
        <f t="shared" si="75"/>
        <v>0</v>
      </c>
      <c r="BJ55">
        <v>0</v>
      </c>
      <c r="BK55">
        <v>0</v>
      </c>
      <c r="BL55">
        <f t="shared" si="76"/>
        <v>0</v>
      </c>
      <c r="BM55">
        <v>0</v>
      </c>
      <c r="BN55">
        <v>0</v>
      </c>
      <c r="BO55">
        <f t="shared" si="77"/>
        <v>0</v>
      </c>
      <c r="BP55">
        <f t="shared" si="78"/>
        <v>0</v>
      </c>
      <c r="BR55" s="10">
        <f t="shared" si="79"/>
        <v>0</v>
      </c>
      <c r="BS55">
        <f t="shared" si="80"/>
        <v>0</v>
      </c>
      <c r="BT55">
        <f t="shared" si="81"/>
        <v>0</v>
      </c>
      <c r="BU55" s="10">
        <f t="shared" si="82"/>
        <v>0</v>
      </c>
      <c r="BV55" s="10">
        <f t="shared" si="83"/>
        <v>0</v>
      </c>
      <c r="BX55" s="10">
        <f t="shared" si="84"/>
        <v>-677.64</v>
      </c>
      <c r="BY55" s="10">
        <f t="shared" si="85"/>
        <v>-677.64</v>
      </c>
      <c r="BZ55" s="10">
        <f t="shared" si="86"/>
        <v>-677.64</v>
      </c>
      <c r="CB55" s="10">
        <f t="shared" si="87"/>
        <v>0</v>
      </c>
      <c r="CC55">
        <v>0</v>
      </c>
      <c r="CD55">
        <v>0</v>
      </c>
      <c r="CE55" s="73">
        <v>318</v>
      </c>
      <c r="CF55">
        <v>0</v>
      </c>
      <c r="CG55">
        <v>0</v>
      </c>
      <c r="CH55">
        <v>0</v>
      </c>
      <c r="CI55">
        <v>0</v>
      </c>
      <c r="CK55" s="10">
        <f>VLOOKUP(CE55,'[2]Budget Share 22-23'!$B$6:$BV$326,73,FALSE)</f>
        <v>0</v>
      </c>
      <c r="CL55" s="10">
        <f>VLOOKUP(CE55,'[2]Budget Share 22-23'!$B$6:$BV$326,57,FALSE)</f>
        <v>0</v>
      </c>
      <c r="CM55" s="10">
        <v>0</v>
      </c>
      <c r="CN55" s="10">
        <v>0</v>
      </c>
      <c r="CO55">
        <v>0</v>
      </c>
      <c r="CP55" s="10">
        <v>0</v>
      </c>
      <c r="CQ55" s="10">
        <v>0</v>
      </c>
      <c r="CR55" s="10">
        <v>0</v>
      </c>
      <c r="CS55" s="10"/>
      <c r="CT55" s="10">
        <f t="shared" si="88"/>
        <v>0</v>
      </c>
      <c r="CU55" s="10">
        <f t="shared" si="89"/>
        <v>0</v>
      </c>
      <c r="CW55">
        <f t="shared" si="90"/>
        <v>0</v>
      </c>
      <c r="CY55" s="10">
        <f t="shared" si="91"/>
        <v>0</v>
      </c>
      <c r="DE55" s="10">
        <v>0</v>
      </c>
      <c r="DF55" s="10">
        <v>0</v>
      </c>
      <c r="DG55" s="10">
        <v>0</v>
      </c>
      <c r="DH55" s="10">
        <v>0</v>
      </c>
      <c r="DI55" s="10">
        <v>0</v>
      </c>
      <c r="DJ55" s="10">
        <v>0</v>
      </c>
      <c r="DK55" s="10">
        <v>0</v>
      </c>
      <c r="DL55" s="10">
        <v>677.64</v>
      </c>
      <c r="DM55">
        <v>0</v>
      </c>
      <c r="DN55">
        <v>677.64</v>
      </c>
      <c r="DO55" s="10">
        <v>0</v>
      </c>
      <c r="DP55" s="10">
        <v>0</v>
      </c>
      <c r="DQ55" s="10">
        <v>0</v>
      </c>
      <c r="DR55" s="10">
        <v>0</v>
      </c>
      <c r="DS55" s="10">
        <v>0</v>
      </c>
      <c r="DT55" s="10">
        <v>0</v>
      </c>
      <c r="DU55" s="10">
        <v>0</v>
      </c>
      <c r="DV55" s="10">
        <v>0</v>
      </c>
      <c r="DW55" s="10">
        <v>0</v>
      </c>
      <c r="DX55">
        <v>0</v>
      </c>
      <c r="DY55" s="10">
        <v>0</v>
      </c>
      <c r="DZ55">
        <v>0</v>
      </c>
      <c r="EA55" s="10">
        <v>0</v>
      </c>
      <c r="EB55">
        <v>318</v>
      </c>
      <c r="EC55" s="68" t="e">
        <f>VLOOKUP(B55,#REF!,3,FALSE)</f>
        <v>#REF!</v>
      </c>
      <c r="ED55" t="e">
        <f>VLOOKUP(B55,#REF!,4,FALSE)</f>
        <v>#REF!</v>
      </c>
      <c r="EE55" t="e">
        <f>VLOOKUP(EC55,'[3]EDUBASE data 18.4.23'!$E$2:$AF$327,28,FALSE)</f>
        <v>#REF!</v>
      </c>
      <c r="EF55" t="str">
        <f>VLOOKUP(B55,'[4]CFR Report to DCSF'!$B$8:$EM$116,142,FALSE)</f>
        <v>head@owfed.co.uk</v>
      </c>
      <c r="EG55" t="e">
        <f>VLOOKUP(EC55,'[3]EDUBASE data 18.4.23'!$E$2:$AF$327,24,FALSE)</f>
        <v>#REF!</v>
      </c>
      <c r="EH55" t="s">
        <v>393</v>
      </c>
      <c r="EI55">
        <v>9352124</v>
      </c>
      <c r="ES55" t="s">
        <v>394</v>
      </c>
      <c r="ET55" t="s">
        <v>397</v>
      </c>
      <c r="EU55" s="9" t="s">
        <v>394</v>
      </c>
      <c r="EV55" t="s">
        <v>396</v>
      </c>
      <c r="EW55" t="s">
        <v>395</v>
      </c>
      <c r="EX55" t="s">
        <v>395</v>
      </c>
      <c r="EY55">
        <f>VLOOKUP(B55,'[2]22-23 Balances'!$E$5:$J$110,2,FALSE)</f>
        <v>0</v>
      </c>
      <c r="EZ55">
        <v>0</v>
      </c>
      <c r="FA55">
        <f>VLOOKUP(B55,'[4]CFR Report to DCSF'!$B$8:$IA$116,234,FALSE)</f>
        <v>0</v>
      </c>
      <c r="FB55" s="10">
        <f t="shared" si="92"/>
        <v>0</v>
      </c>
      <c r="FC55" s="10">
        <f t="shared" si="93"/>
        <v>0</v>
      </c>
      <c r="FD55" s="10">
        <f t="shared" si="94"/>
        <v>0</v>
      </c>
      <c r="FE55" s="10">
        <f t="shared" si="95"/>
        <v>0</v>
      </c>
      <c r="FF55" s="10">
        <f t="shared" si="96"/>
        <v>0</v>
      </c>
      <c r="FG55" s="10">
        <f t="shared" si="97"/>
        <v>0</v>
      </c>
      <c r="FH55" s="10">
        <f t="shared" si="98"/>
        <v>0</v>
      </c>
      <c r="FI55" s="10">
        <f t="shared" si="99"/>
        <v>0</v>
      </c>
      <c r="FJ55" s="10">
        <v>0</v>
      </c>
      <c r="FK55" s="10">
        <f t="shared" si="101"/>
        <v>0</v>
      </c>
      <c r="FL55" s="10">
        <f t="shared" si="102"/>
        <v>0</v>
      </c>
      <c r="FM55" s="10">
        <f t="shared" si="103"/>
        <v>0</v>
      </c>
      <c r="FN55" s="10">
        <f t="shared" si="104"/>
        <v>0</v>
      </c>
      <c r="FO55" s="10">
        <f t="shared" si="105"/>
        <v>0</v>
      </c>
      <c r="FP55" s="10">
        <f t="shared" si="106"/>
        <v>0</v>
      </c>
      <c r="FQ55" s="10">
        <f t="shared" si="107"/>
        <v>0</v>
      </c>
      <c r="FR55" s="10">
        <f t="shared" si="108"/>
        <v>0</v>
      </c>
      <c r="FS55">
        <f t="shared" si="109"/>
        <v>0</v>
      </c>
      <c r="FT55">
        <f t="shared" si="110"/>
        <v>0</v>
      </c>
      <c r="FU55">
        <f t="shared" si="111"/>
        <v>0</v>
      </c>
      <c r="FV55">
        <f t="shared" si="112"/>
        <v>0</v>
      </c>
      <c r="FW55" s="10">
        <f t="shared" si="113"/>
        <v>0</v>
      </c>
      <c r="FX55" s="10">
        <f t="shared" si="114"/>
        <v>0</v>
      </c>
      <c r="FY55" s="158">
        <v>0</v>
      </c>
      <c r="FZ55" s="10">
        <f t="shared" si="115"/>
        <v>0</v>
      </c>
      <c r="GA55" s="10">
        <f t="shared" si="116"/>
        <v>0</v>
      </c>
      <c r="GB55" s="10">
        <f t="shared" si="117"/>
        <v>0</v>
      </c>
      <c r="GC55" s="90">
        <v>0</v>
      </c>
      <c r="GD55" s="90">
        <v>0</v>
      </c>
      <c r="GE55" s="158">
        <v>0</v>
      </c>
      <c r="GF55" s="10">
        <f t="shared" si="118"/>
        <v>0</v>
      </c>
      <c r="GG55" s="10">
        <f t="shared" si="119"/>
        <v>0</v>
      </c>
      <c r="GH55" s="10">
        <f t="shared" si="120"/>
        <v>0</v>
      </c>
      <c r="GI55" s="90">
        <v>0</v>
      </c>
      <c r="GJ55" s="10">
        <f t="shared" si="121"/>
        <v>0</v>
      </c>
      <c r="GK55" s="10">
        <f t="shared" si="122"/>
        <v>0</v>
      </c>
      <c r="GL55" s="10">
        <f t="shared" si="123"/>
        <v>0</v>
      </c>
      <c r="GM55" s="10">
        <f t="shared" si="124"/>
        <v>0</v>
      </c>
      <c r="GN55" s="10">
        <f t="shared" si="125"/>
        <v>0</v>
      </c>
      <c r="GO55" s="80">
        <f t="shared" si="126"/>
        <v>0</v>
      </c>
      <c r="GP55" s="10">
        <f t="shared" si="127"/>
        <v>0</v>
      </c>
      <c r="GQ55" s="10">
        <f t="shared" si="128"/>
        <v>0</v>
      </c>
      <c r="GR55" s="10">
        <f t="shared" si="129"/>
        <v>0</v>
      </c>
      <c r="GS55" s="10">
        <f t="shared" si="130"/>
        <v>0</v>
      </c>
      <c r="GT55" s="10">
        <f t="shared" si="131"/>
        <v>0</v>
      </c>
      <c r="GU55" s="10">
        <f t="shared" si="132"/>
        <v>0</v>
      </c>
      <c r="GV55" s="10">
        <f t="shared" si="133"/>
        <v>0</v>
      </c>
      <c r="GW55" s="10">
        <f t="shared" si="134"/>
        <v>0</v>
      </c>
      <c r="GX55" s="10">
        <f t="shared" si="135"/>
        <v>0</v>
      </c>
      <c r="GY55">
        <v>0</v>
      </c>
      <c r="GZ55" s="10">
        <f t="shared" si="136"/>
        <v>0</v>
      </c>
      <c r="HA55" s="10">
        <f t="shared" si="137"/>
        <v>0</v>
      </c>
      <c r="HB55" s="10">
        <f t="shared" si="138"/>
        <v>0</v>
      </c>
      <c r="HC55" s="10">
        <f t="shared" si="139"/>
        <v>0</v>
      </c>
      <c r="HD55" s="10">
        <v>0</v>
      </c>
      <c r="HE55" s="10">
        <f t="shared" si="140"/>
        <v>0</v>
      </c>
      <c r="HF55">
        <v>0</v>
      </c>
      <c r="HG55">
        <v>1</v>
      </c>
      <c r="HH55">
        <v>0</v>
      </c>
      <c r="HI55">
        <f t="shared" si="141"/>
        <v>0</v>
      </c>
      <c r="HJ55">
        <f t="shared" si="142"/>
        <v>0</v>
      </c>
      <c r="HK55">
        <f t="shared" si="143"/>
        <v>0</v>
      </c>
      <c r="HM55" s="10">
        <v>0</v>
      </c>
      <c r="HN55" s="10">
        <v>0</v>
      </c>
      <c r="HW55" s="10">
        <f t="shared" si="144"/>
        <v>0</v>
      </c>
      <c r="HY55" s="10">
        <f t="shared" si="145"/>
        <v>0</v>
      </c>
      <c r="IC55">
        <f t="shared" si="71"/>
        <v>0</v>
      </c>
      <c r="ID55" s="10">
        <f t="shared" si="72"/>
        <v>0</v>
      </c>
      <c r="IE55" s="10">
        <f t="shared" si="73"/>
        <v>0</v>
      </c>
      <c r="IF55" s="10">
        <f t="shared" si="74"/>
        <v>0</v>
      </c>
    </row>
    <row r="56" spans="2:240" x14ac:dyDescent="0.25">
      <c r="B56" s="71" t="s">
        <v>296</v>
      </c>
      <c r="C56" s="72">
        <v>-17147</v>
      </c>
      <c r="D56" s="72">
        <v>0</v>
      </c>
      <c r="E56" s="72">
        <v>-32733.34</v>
      </c>
      <c r="F56" s="72">
        <v>0</v>
      </c>
      <c r="G56" s="72">
        <v>-26517.5</v>
      </c>
      <c r="H56" s="72">
        <v>-28695</v>
      </c>
      <c r="I56" s="72">
        <v>0</v>
      </c>
      <c r="J56" s="72">
        <v>-1970.57</v>
      </c>
      <c r="K56" s="72">
        <v>-5039.3999999999996</v>
      </c>
      <c r="L56" s="72">
        <v>0</v>
      </c>
      <c r="M56" s="72">
        <v>-2944</v>
      </c>
      <c r="N56" s="72">
        <v>-4988.21</v>
      </c>
      <c r="O56" s="72">
        <v>-1470.18</v>
      </c>
      <c r="P56" s="72">
        <v>0</v>
      </c>
      <c r="Q56" s="72">
        <v>0</v>
      </c>
      <c r="R56" s="72">
        <v>0</v>
      </c>
      <c r="S56" s="72">
        <v>0</v>
      </c>
      <c r="T56" s="72">
        <v>311334.57</v>
      </c>
      <c r="U56" s="72">
        <v>5236.87</v>
      </c>
      <c r="V56" s="72">
        <v>0</v>
      </c>
      <c r="W56" s="72">
        <v>23923.87</v>
      </c>
      <c r="X56" s="72">
        <v>39681.56</v>
      </c>
      <c r="Y56" s="72">
        <v>0</v>
      </c>
      <c r="Z56" s="72">
        <v>11671.12</v>
      </c>
      <c r="AA56" s="72">
        <v>10240.08</v>
      </c>
      <c r="AB56" s="72">
        <v>129149.2</v>
      </c>
      <c r="AC56" s="72">
        <v>1585</v>
      </c>
      <c r="AD56" s="72">
        <v>0</v>
      </c>
      <c r="AE56" s="72">
        <v>4368.0600000000004</v>
      </c>
      <c r="AF56" s="72">
        <v>5706.37</v>
      </c>
      <c r="AG56" s="72">
        <v>1091.77</v>
      </c>
      <c r="AH56" s="72">
        <v>1305.6099999999999</v>
      </c>
      <c r="AI56" s="72">
        <v>12783.94</v>
      </c>
      <c r="AJ56" s="72">
        <v>0</v>
      </c>
      <c r="AK56" s="72">
        <v>2091.79</v>
      </c>
      <c r="AL56" s="72">
        <v>9667.74</v>
      </c>
      <c r="AM56" s="72">
        <v>4099.8500000000004</v>
      </c>
      <c r="AN56" s="72">
        <v>0</v>
      </c>
      <c r="AO56" s="72">
        <v>6039.18</v>
      </c>
      <c r="AP56" s="72">
        <v>1760</v>
      </c>
      <c r="AQ56" s="72">
        <v>692</v>
      </c>
      <c r="AR56" s="72">
        <v>19676.740000000002</v>
      </c>
      <c r="AS56" s="72">
        <v>0</v>
      </c>
      <c r="AT56" s="72">
        <v>6973.82</v>
      </c>
      <c r="AU56" s="72">
        <v>10860.15</v>
      </c>
      <c r="AV56" s="72">
        <v>0</v>
      </c>
      <c r="AW56" s="72">
        <v>10.41</v>
      </c>
      <c r="AX56" s="72">
        <v>0</v>
      </c>
      <c r="AY56" s="72">
        <v>0</v>
      </c>
      <c r="AZ56" s="72">
        <v>-954.83</v>
      </c>
      <c r="BA56" s="72">
        <v>529.09</v>
      </c>
      <c r="BC56" s="10">
        <f>VLOOKUP(B56,[1]Sheet1!$A$11:$G$222,5,FALSE)</f>
        <v>484458.21999999956</v>
      </c>
      <c r="BE56">
        <v>-16755.28</v>
      </c>
      <c r="BF56">
        <v>0</v>
      </c>
      <c r="BG56">
        <v>0</v>
      </c>
      <c r="BH56">
        <v>0</v>
      </c>
      <c r="BI56">
        <f t="shared" si="75"/>
        <v>0</v>
      </c>
      <c r="BJ56">
        <v>164</v>
      </c>
      <c r="BK56">
        <v>0</v>
      </c>
      <c r="BL56">
        <f t="shared" si="76"/>
        <v>164</v>
      </c>
      <c r="BM56">
        <v>3030.74</v>
      </c>
      <c r="BN56">
        <v>0</v>
      </c>
      <c r="BO56">
        <f t="shared" si="77"/>
        <v>3030.74</v>
      </c>
      <c r="BP56">
        <f t="shared" si="78"/>
        <v>-13560.539999999999</v>
      </c>
      <c r="BR56" s="10">
        <f t="shared" si="79"/>
        <v>-425.74</v>
      </c>
      <c r="BS56">
        <f t="shared" si="80"/>
        <v>-425.74</v>
      </c>
      <c r="BT56">
        <f t="shared" si="81"/>
        <v>0</v>
      </c>
      <c r="BU56" s="10">
        <f t="shared" si="82"/>
        <v>-5413.95</v>
      </c>
      <c r="BV56" s="10">
        <f t="shared" si="83"/>
        <v>9667.74</v>
      </c>
      <c r="BX56" s="10">
        <f t="shared" si="84"/>
        <v>498018.75999999995</v>
      </c>
      <c r="BY56" s="10">
        <f t="shared" si="85"/>
        <v>484458.22</v>
      </c>
      <c r="BZ56" s="10">
        <f t="shared" si="86"/>
        <v>484458.21999999956</v>
      </c>
      <c r="CB56" s="10">
        <f t="shared" si="87"/>
        <v>0</v>
      </c>
      <c r="CC56">
        <v>0</v>
      </c>
      <c r="CD56">
        <v>0</v>
      </c>
      <c r="CE56" s="73">
        <v>324</v>
      </c>
      <c r="CF56">
        <v>68349.390000000421</v>
      </c>
      <c r="CG56">
        <v>69950.240000000456</v>
      </c>
      <c r="CH56">
        <v>18129.75</v>
      </c>
      <c r="CI56">
        <v>31690.29</v>
      </c>
      <c r="CK56" s="10">
        <f>VLOOKUP(CE56,'[2]Budget Share 22-23'!$B$6:$BV$326,73,FALSE)</f>
        <v>499620</v>
      </c>
      <c r="CL56" s="10">
        <f>VLOOKUP(CE56,'[2]Budget Share 22-23'!$B$6:$BV$326,57,FALSE)</f>
        <v>0</v>
      </c>
      <c r="CM56" s="10">
        <v>0</v>
      </c>
      <c r="CN56" s="10">
        <v>0</v>
      </c>
      <c r="CO56">
        <v>0</v>
      </c>
      <c r="CP56" s="10">
        <v>0</v>
      </c>
      <c r="CQ56" s="10">
        <v>-7008</v>
      </c>
      <c r="CR56" s="10">
        <v>-11875</v>
      </c>
      <c r="CS56" s="10"/>
      <c r="CT56" s="10">
        <f t="shared" si="88"/>
        <v>516767</v>
      </c>
      <c r="CU56" s="10">
        <f t="shared" si="89"/>
        <v>-9812</v>
      </c>
      <c r="CW56">
        <f t="shared" si="90"/>
        <v>0</v>
      </c>
      <c r="CY56" s="10">
        <f t="shared" si="91"/>
        <v>-18883</v>
      </c>
      <c r="DE56" s="10">
        <v>516767</v>
      </c>
      <c r="DF56" s="10">
        <v>0</v>
      </c>
      <c r="DG56" s="10">
        <v>32733.34</v>
      </c>
      <c r="DH56" s="10">
        <v>0</v>
      </c>
      <c r="DI56" s="10">
        <v>26517.5</v>
      </c>
      <c r="DJ56" s="10">
        <v>9812</v>
      </c>
      <c r="DK56" s="10">
        <v>0</v>
      </c>
      <c r="DL56" s="10">
        <v>1970.57</v>
      </c>
      <c r="DM56">
        <v>0</v>
      </c>
      <c r="DN56">
        <v>1970.57</v>
      </c>
      <c r="DO56" s="10">
        <v>5039.3999999999996</v>
      </c>
      <c r="DP56" s="10">
        <v>0</v>
      </c>
      <c r="DQ56" s="10">
        <v>2944</v>
      </c>
      <c r="DR56" s="10">
        <v>5413.95</v>
      </c>
      <c r="DS56" s="10">
        <v>1470.18</v>
      </c>
      <c r="DT56" s="10">
        <v>0</v>
      </c>
      <c r="DU56" s="10">
        <v>0</v>
      </c>
      <c r="DV56" s="10">
        <v>0</v>
      </c>
      <c r="DW56" s="10">
        <v>0</v>
      </c>
      <c r="DX56">
        <v>0</v>
      </c>
      <c r="DY56" s="10">
        <v>0</v>
      </c>
      <c r="DZ56">
        <v>0</v>
      </c>
      <c r="EA56" s="10">
        <v>18883</v>
      </c>
      <c r="EB56">
        <v>324</v>
      </c>
      <c r="EC56" s="68" t="e">
        <f>VLOOKUP(B56,#REF!,3,FALSE)</f>
        <v>#REF!</v>
      </c>
      <c r="ED56" t="e">
        <f>VLOOKUP(B56,#REF!,4,FALSE)</f>
        <v>#REF!</v>
      </c>
      <c r="EE56" t="e">
        <f>VLOOKUP(EC56,'[3]EDUBASE data 18.4.23'!$E$2:$AF$327,28,FALSE)</f>
        <v>#REF!</v>
      </c>
      <c r="EF56" t="str">
        <f>VLOOKUP(B56,'[4]CFR Report to DCSF'!$B$8:$EM$116,142,FALSE)</f>
        <v>office@somershamprimary.net</v>
      </c>
      <c r="EG56" t="e">
        <f>VLOOKUP(EC56,'[3]EDUBASE data 18.4.23'!$E$2:$AF$327,24,FALSE)</f>
        <v>#REF!</v>
      </c>
      <c r="ES56" t="s">
        <v>394</v>
      </c>
      <c r="ET56" t="s">
        <v>397</v>
      </c>
      <c r="EU56" s="9" t="s">
        <v>394</v>
      </c>
      <c r="EV56" t="s">
        <v>396</v>
      </c>
      <c r="EW56" t="s">
        <v>395</v>
      </c>
      <c r="EX56" t="s">
        <v>395</v>
      </c>
      <c r="EY56">
        <f>VLOOKUP(B56,'[2]22-23 Balances'!$E$5:$J$110,2,FALSE)</f>
        <v>68349.390000000421</v>
      </c>
      <c r="EZ56">
        <v>0</v>
      </c>
      <c r="FA56">
        <f>VLOOKUP(B56,'[4]CFR Report to DCSF'!$B$8:$IA$116,234,FALSE)</f>
        <v>18129.75</v>
      </c>
      <c r="FB56" s="10">
        <f t="shared" si="92"/>
        <v>516767</v>
      </c>
      <c r="FC56" s="10">
        <f t="shared" si="93"/>
        <v>0</v>
      </c>
      <c r="FD56" s="10">
        <f t="shared" si="94"/>
        <v>32733.34</v>
      </c>
      <c r="FE56" s="10">
        <f t="shared" si="95"/>
        <v>0</v>
      </c>
      <c r="FF56" s="10">
        <f t="shared" si="96"/>
        <v>26517.5</v>
      </c>
      <c r="FG56" s="10">
        <f t="shared" si="97"/>
        <v>9812</v>
      </c>
      <c r="FH56" s="10">
        <f t="shared" si="98"/>
        <v>0</v>
      </c>
      <c r="FI56" s="10">
        <f t="shared" si="99"/>
        <v>0</v>
      </c>
      <c r="FJ56" s="10">
        <f t="shared" si="100"/>
        <v>1970.57</v>
      </c>
      <c r="FK56" s="10">
        <f t="shared" si="101"/>
        <v>5039.3999999999996</v>
      </c>
      <c r="FL56" s="10">
        <f t="shared" si="102"/>
        <v>0</v>
      </c>
      <c r="FM56" s="10">
        <f t="shared" si="103"/>
        <v>2944</v>
      </c>
      <c r="FN56" s="10">
        <f t="shared" si="104"/>
        <v>5413.95</v>
      </c>
      <c r="FO56" s="10">
        <f t="shared" si="105"/>
        <v>1470.18</v>
      </c>
      <c r="FP56" s="10">
        <f t="shared" si="106"/>
        <v>0</v>
      </c>
      <c r="FQ56" s="10">
        <f t="shared" si="107"/>
        <v>0</v>
      </c>
      <c r="FR56" s="10">
        <f t="shared" si="108"/>
        <v>0</v>
      </c>
      <c r="FS56">
        <f t="shared" si="109"/>
        <v>0</v>
      </c>
      <c r="FT56">
        <f t="shared" si="110"/>
        <v>0</v>
      </c>
      <c r="FU56">
        <f t="shared" si="111"/>
        <v>0</v>
      </c>
      <c r="FV56">
        <f t="shared" si="112"/>
        <v>18883</v>
      </c>
      <c r="FW56" s="10">
        <f t="shared" si="113"/>
        <v>311334.57</v>
      </c>
      <c r="FX56" s="10">
        <f t="shared" si="114"/>
        <v>5236.87</v>
      </c>
      <c r="FY56" s="158">
        <v>130536.81</v>
      </c>
      <c r="FZ56" s="10">
        <f t="shared" si="115"/>
        <v>23923.87</v>
      </c>
      <c r="GA56" s="10">
        <f t="shared" si="116"/>
        <v>39681.56</v>
      </c>
      <c r="GB56" s="10">
        <f t="shared" si="117"/>
        <v>0</v>
      </c>
      <c r="GC56" s="90">
        <v>18703.650000000001</v>
      </c>
      <c r="GD56" s="90">
        <v>3207.55</v>
      </c>
      <c r="GE56" s="158">
        <v>3292.64</v>
      </c>
      <c r="GF56" s="10">
        <f t="shared" si="118"/>
        <v>1585</v>
      </c>
      <c r="GG56" s="10">
        <f t="shared" si="119"/>
        <v>0</v>
      </c>
      <c r="GH56" s="10">
        <f t="shared" si="120"/>
        <v>4368.0600000000004</v>
      </c>
      <c r="GI56" s="90">
        <v>1026.1199999999981</v>
      </c>
      <c r="GJ56" s="10">
        <f t="shared" si="121"/>
        <v>1091.77</v>
      </c>
      <c r="GK56" s="10">
        <f t="shared" si="122"/>
        <v>1305.6099999999999</v>
      </c>
      <c r="GL56" s="10">
        <f t="shared" si="123"/>
        <v>12783.94</v>
      </c>
      <c r="GM56" s="10">
        <f t="shared" si="124"/>
        <v>0</v>
      </c>
      <c r="GN56" s="10">
        <f t="shared" si="125"/>
        <v>2091.79</v>
      </c>
      <c r="GO56" s="80">
        <f t="shared" si="126"/>
        <v>9667.74</v>
      </c>
      <c r="GP56" s="10">
        <f t="shared" si="127"/>
        <v>4099.8500000000004</v>
      </c>
      <c r="GQ56" s="10">
        <f t="shared" si="128"/>
        <v>0</v>
      </c>
      <c r="GR56" s="10">
        <f t="shared" si="129"/>
        <v>6039.18</v>
      </c>
      <c r="GS56" s="10">
        <f t="shared" si="130"/>
        <v>1760</v>
      </c>
      <c r="GT56" s="10">
        <f t="shared" si="131"/>
        <v>692</v>
      </c>
      <c r="GU56" s="10">
        <f t="shared" si="132"/>
        <v>19676.740000000002</v>
      </c>
      <c r="GV56" s="10">
        <f t="shared" si="133"/>
        <v>0</v>
      </c>
      <c r="GW56" s="10">
        <f t="shared" si="134"/>
        <v>6973.82</v>
      </c>
      <c r="GX56" s="10">
        <f t="shared" si="135"/>
        <v>10860.15</v>
      </c>
      <c r="GY56">
        <v>0</v>
      </c>
      <c r="GZ56" s="10">
        <f t="shared" si="136"/>
        <v>0</v>
      </c>
      <c r="HA56" s="10">
        <f t="shared" si="137"/>
        <v>10.41</v>
      </c>
      <c r="HB56" s="10">
        <f t="shared" si="138"/>
        <v>0</v>
      </c>
      <c r="HC56" s="10">
        <f t="shared" si="139"/>
        <v>0</v>
      </c>
      <c r="HD56" s="10">
        <v>16755.28</v>
      </c>
      <c r="HE56" s="10">
        <f t="shared" si="140"/>
        <v>0</v>
      </c>
      <c r="HF56">
        <v>0</v>
      </c>
      <c r="HG56">
        <v>1</v>
      </c>
      <c r="HH56">
        <v>0</v>
      </c>
      <c r="HI56">
        <f t="shared" si="141"/>
        <v>0</v>
      </c>
      <c r="HJ56">
        <f t="shared" si="142"/>
        <v>164</v>
      </c>
      <c r="HK56">
        <f t="shared" si="143"/>
        <v>3030.74</v>
      </c>
      <c r="HM56" s="10">
        <f>VLOOKUP(B56,'[2]22-23 Balances'!$E$5:$J$110,6,FALSE)</f>
        <v>69950.630000000587</v>
      </c>
      <c r="HN56" s="10">
        <f>VLOOKUP(B56,'carry forward data'!A60:G241,7,FALSE)</f>
        <v>31690.29</v>
      </c>
      <c r="HW56" s="10">
        <f t="shared" si="144"/>
        <v>-3.4924596548080444E-10</v>
      </c>
      <c r="HY56" s="10">
        <f t="shared" si="145"/>
        <v>0</v>
      </c>
      <c r="IC56">
        <f t="shared" si="71"/>
        <v>68349.390000000421</v>
      </c>
      <c r="ID56" s="10">
        <f t="shared" si="72"/>
        <v>621550.93999999994</v>
      </c>
      <c r="IE56" s="10">
        <f t="shared" si="73"/>
        <v>619949.70000000007</v>
      </c>
      <c r="IF56" s="10">
        <f t="shared" si="74"/>
        <v>69950.630000000237</v>
      </c>
    </row>
    <row r="57" spans="2:240" x14ac:dyDescent="0.25">
      <c r="B57" s="71" t="s">
        <v>297</v>
      </c>
      <c r="C57" s="72">
        <v>-14789.13</v>
      </c>
      <c r="D57" s="72">
        <v>0</v>
      </c>
      <c r="E57" s="72">
        <v>-17800.009999999998</v>
      </c>
      <c r="F57" s="72">
        <v>0</v>
      </c>
      <c r="G57" s="72">
        <v>-17375</v>
      </c>
      <c r="H57" s="72">
        <v>-40248</v>
      </c>
      <c r="I57" s="72">
        <v>-150</v>
      </c>
      <c r="J57" s="72">
        <v>-24658.49</v>
      </c>
      <c r="K57" s="72">
        <v>-12629.06</v>
      </c>
      <c r="L57" s="72">
        <v>0</v>
      </c>
      <c r="M57" s="72">
        <v>0</v>
      </c>
      <c r="N57" s="72">
        <v>-11152.8</v>
      </c>
      <c r="O57" s="72">
        <v>-61.8</v>
      </c>
      <c r="P57" s="72">
        <v>0</v>
      </c>
      <c r="Q57" s="72">
        <v>0</v>
      </c>
      <c r="R57" s="72">
        <v>0</v>
      </c>
      <c r="S57" s="72">
        <v>0</v>
      </c>
      <c r="T57" s="72">
        <v>292667.09999999998</v>
      </c>
      <c r="U57" s="72">
        <v>31606.57</v>
      </c>
      <c r="V57" s="72">
        <v>0</v>
      </c>
      <c r="W57" s="72">
        <v>0</v>
      </c>
      <c r="X57" s="72">
        <v>26562.91</v>
      </c>
      <c r="Y57" s="72">
        <v>0</v>
      </c>
      <c r="Z57" s="72">
        <v>1089.24</v>
      </c>
      <c r="AA57" s="72">
        <v>3159.45</v>
      </c>
      <c r="AB57" s="72">
        <v>94621.32</v>
      </c>
      <c r="AC57" s="72">
        <v>1410.5</v>
      </c>
      <c r="AD57" s="72">
        <v>433.25</v>
      </c>
      <c r="AE57" s="72">
        <v>7925.79</v>
      </c>
      <c r="AF57" s="72">
        <v>1590</v>
      </c>
      <c r="AG57" s="72">
        <v>12912.72</v>
      </c>
      <c r="AH57" s="72">
        <v>1783.97</v>
      </c>
      <c r="AI57" s="72">
        <v>13050.12</v>
      </c>
      <c r="AJ57" s="72">
        <v>0</v>
      </c>
      <c r="AK57" s="72">
        <v>5789.04</v>
      </c>
      <c r="AL57" s="72">
        <v>21531.96</v>
      </c>
      <c r="AM57" s="72">
        <v>3672</v>
      </c>
      <c r="AN57" s="72">
        <v>433.14</v>
      </c>
      <c r="AO57" s="72">
        <v>7918.92</v>
      </c>
      <c r="AP57" s="72">
        <v>1880</v>
      </c>
      <c r="AQ57" s="72">
        <v>31367.83</v>
      </c>
      <c r="AR57" s="72">
        <v>32966.1</v>
      </c>
      <c r="AS57" s="72">
        <v>6675</v>
      </c>
      <c r="AT57" s="72">
        <v>5450.21</v>
      </c>
      <c r="AU57" s="72">
        <v>6061.43</v>
      </c>
      <c r="AV57" s="72">
        <v>0</v>
      </c>
      <c r="AW57" s="72">
        <v>0</v>
      </c>
      <c r="AX57" s="72">
        <v>0</v>
      </c>
      <c r="AY57" s="72">
        <v>0</v>
      </c>
      <c r="AZ57" s="72">
        <v>0</v>
      </c>
      <c r="BA57" s="72">
        <v>0</v>
      </c>
      <c r="BC57" s="10">
        <f>VLOOKUP(B57,[1]Sheet1!$A$11:$G$222,5,FALSE)</f>
        <v>463178.4699999998</v>
      </c>
      <c r="BE57">
        <v>-16943.14</v>
      </c>
      <c r="BF57">
        <v>0</v>
      </c>
      <c r="BG57">
        <v>2849.8299999999995</v>
      </c>
      <c r="BH57">
        <v>0</v>
      </c>
      <c r="BI57">
        <f t="shared" si="75"/>
        <v>2849.8299999999995</v>
      </c>
      <c r="BJ57">
        <v>0</v>
      </c>
      <c r="BK57">
        <v>0</v>
      </c>
      <c r="BL57">
        <f t="shared" si="76"/>
        <v>0</v>
      </c>
      <c r="BM57">
        <v>3577.5</v>
      </c>
      <c r="BN57">
        <v>0</v>
      </c>
      <c r="BO57">
        <f t="shared" si="77"/>
        <v>3577.5</v>
      </c>
      <c r="BP57">
        <f t="shared" si="78"/>
        <v>-10515.81</v>
      </c>
      <c r="BR57" s="10">
        <f t="shared" si="79"/>
        <v>0</v>
      </c>
      <c r="BS57">
        <f t="shared" si="80"/>
        <v>0</v>
      </c>
      <c r="BT57">
        <f t="shared" si="81"/>
        <v>0</v>
      </c>
      <c r="BU57" s="10">
        <f t="shared" si="82"/>
        <v>-11152.8</v>
      </c>
      <c r="BV57" s="10">
        <f t="shared" si="83"/>
        <v>21531.96</v>
      </c>
      <c r="BX57" s="10">
        <f t="shared" si="84"/>
        <v>473694.27999999997</v>
      </c>
      <c r="BY57" s="10">
        <f t="shared" si="85"/>
        <v>463178.47</v>
      </c>
      <c r="BZ57" s="10">
        <f t="shared" si="86"/>
        <v>463178.4699999998</v>
      </c>
      <c r="CB57" s="10">
        <f t="shared" si="87"/>
        <v>0</v>
      </c>
      <c r="CC57">
        <v>0</v>
      </c>
      <c r="CD57">
        <v>0</v>
      </c>
      <c r="CE57" s="73">
        <v>327</v>
      </c>
      <c r="CF57">
        <v>131368.0300000002</v>
      </c>
      <c r="CG57">
        <v>139115.7200000002</v>
      </c>
      <c r="CH57">
        <v>12026.719999999998</v>
      </c>
      <c r="CI57">
        <v>22542.53</v>
      </c>
      <c r="CK57" s="10">
        <f>VLOOKUP(CE57,'[2]Budget Share 22-23'!$B$6:$BV$326,73,FALSE)</f>
        <v>481442</v>
      </c>
      <c r="CL57" s="10">
        <f>VLOOKUP(CE57,'[2]Budget Share 22-23'!$B$6:$BV$326,57,FALSE)</f>
        <v>0</v>
      </c>
      <c r="CM57" s="10">
        <v>0</v>
      </c>
      <c r="CN57" s="10">
        <v>0</v>
      </c>
      <c r="CO57">
        <v>0</v>
      </c>
      <c r="CP57" s="10">
        <v>-10200</v>
      </c>
      <c r="CQ57" s="10">
        <v>-16827</v>
      </c>
      <c r="CR57" s="10">
        <v>-12801</v>
      </c>
      <c r="CS57" s="10"/>
      <c r="CT57" s="10">
        <f t="shared" si="88"/>
        <v>496231.13</v>
      </c>
      <c r="CU57" s="10">
        <f t="shared" si="89"/>
        <v>-10620</v>
      </c>
      <c r="CW57">
        <f t="shared" si="90"/>
        <v>0</v>
      </c>
      <c r="CY57" s="10">
        <f t="shared" si="91"/>
        <v>-29628</v>
      </c>
      <c r="DE57" s="10">
        <v>496231.13</v>
      </c>
      <c r="DF57" s="10">
        <v>0</v>
      </c>
      <c r="DG57" s="10">
        <v>17800.009999999998</v>
      </c>
      <c r="DH57" s="10">
        <v>0</v>
      </c>
      <c r="DI57" s="10">
        <v>17375</v>
      </c>
      <c r="DJ57" s="10">
        <v>10620</v>
      </c>
      <c r="DK57" s="10">
        <v>150</v>
      </c>
      <c r="DL57" s="10">
        <v>24658.49</v>
      </c>
      <c r="DM57">
        <v>0</v>
      </c>
      <c r="DN57">
        <v>24658.49</v>
      </c>
      <c r="DO57" s="10">
        <v>12629.06</v>
      </c>
      <c r="DP57" s="10">
        <v>0</v>
      </c>
      <c r="DQ57" s="10">
        <v>0</v>
      </c>
      <c r="DR57" s="10">
        <v>11152.8</v>
      </c>
      <c r="DS57" s="10">
        <v>61.8</v>
      </c>
      <c r="DT57" s="10">
        <v>0</v>
      </c>
      <c r="DU57" s="10">
        <v>0</v>
      </c>
      <c r="DV57" s="10">
        <v>0</v>
      </c>
      <c r="DW57" s="10">
        <v>0</v>
      </c>
      <c r="DX57">
        <v>0</v>
      </c>
      <c r="DY57" s="10">
        <v>0</v>
      </c>
      <c r="DZ57">
        <v>0</v>
      </c>
      <c r="EA57" s="10">
        <v>29628</v>
      </c>
      <c r="EB57">
        <v>327</v>
      </c>
      <c r="EC57" s="68" t="e">
        <f>VLOOKUP(B57,#REF!,3,FALSE)</f>
        <v>#REF!</v>
      </c>
      <c r="ED57" t="e">
        <f>VLOOKUP(B57,#REF!,4,FALSE)</f>
        <v>#REF!</v>
      </c>
      <c r="EE57" t="e">
        <f>VLOOKUP(EC57,'[3]EDUBASE data 18.4.23'!$E$2:$AF$327,28,FALSE)</f>
        <v>#REF!</v>
      </c>
      <c r="EF57" t="str">
        <f>VLOOKUP(B57,'[4]CFR Report to DCSF'!$B$8:$EM$116,142,FALSE)</f>
        <v>office@stratfordstmary.suffolk.sch.uk</v>
      </c>
      <c r="EG57" t="e">
        <f>VLOOKUP(EC57,'[3]EDUBASE data 18.4.23'!$E$2:$AF$327,24,FALSE)</f>
        <v>#REF!</v>
      </c>
      <c r="ES57" t="s">
        <v>394</v>
      </c>
      <c r="ET57" t="s">
        <v>397</v>
      </c>
      <c r="EU57" s="9" t="s">
        <v>394</v>
      </c>
      <c r="EV57" t="s">
        <v>396</v>
      </c>
      <c r="EW57" t="s">
        <v>395</v>
      </c>
      <c r="EX57" t="s">
        <v>395</v>
      </c>
      <c r="EY57">
        <f>VLOOKUP(B57,'[2]22-23 Balances'!$E$5:$J$110,2,FALSE)</f>
        <v>131368.0300000002</v>
      </c>
      <c r="EZ57">
        <v>0</v>
      </c>
      <c r="FA57">
        <f>VLOOKUP(B57,'[4]CFR Report to DCSF'!$B$8:$IA$116,234,FALSE)</f>
        <v>12026.719999999998</v>
      </c>
      <c r="FB57" s="10">
        <f t="shared" si="92"/>
        <v>496231.13</v>
      </c>
      <c r="FC57" s="10">
        <f t="shared" si="93"/>
        <v>0</v>
      </c>
      <c r="FD57" s="10">
        <f t="shared" si="94"/>
        <v>17800.009999999998</v>
      </c>
      <c r="FE57" s="10">
        <f t="shared" si="95"/>
        <v>0</v>
      </c>
      <c r="FF57" s="10">
        <f t="shared" si="96"/>
        <v>17375</v>
      </c>
      <c r="FG57" s="10">
        <f t="shared" si="97"/>
        <v>10620</v>
      </c>
      <c r="FH57" s="10">
        <f t="shared" si="98"/>
        <v>150</v>
      </c>
      <c r="FI57" s="10">
        <f t="shared" si="99"/>
        <v>0</v>
      </c>
      <c r="FJ57" s="10">
        <f t="shared" si="100"/>
        <v>24658.49</v>
      </c>
      <c r="FK57" s="10">
        <f t="shared" si="101"/>
        <v>12629.06</v>
      </c>
      <c r="FL57" s="10">
        <f t="shared" si="102"/>
        <v>0</v>
      </c>
      <c r="FM57" s="10">
        <f t="shared" si="103"/>
        <v>0</v>
      </c>
      <c r="FN57" s="10">
        <f t="shared" si="104"/>
        <v>11152.8</v>
      </c>
      <c r="FO57" s="10">
        <f t="shared" si="105"/>
        <v>61.8</v>
      </c>
      <c r="FP57" s="10">
        <f t="shared" si="106"/>
        <v>0</v>
      </c>
      <c r="FQ57" s="10">
        <f t="shared" si="107"/>
        <v>0</v>
      </c>
      <c r="FR57" s="10">
        <f t="shared" si="108"/>
        <v>0</v>
      </c>
      <c r="FS57">
        <f t="shared" si="109"/>
        <v>0</v>
      </c>
      <c r="FT57">
        <f t="shared" si="110"/>
        <v>0</v>
      </c>
      <c r="FU57">
        <f t="shared" si="111"/>
        <v>0</v>
      </c>
      <c r="FV57">
        <f t="shared" si="112"/>
        <v>29628</v>
      </c>
      <c r="FW57" s="10">
        <f t="shared" si="113"/>
        <v>292667.09999999998</v>
      </c>
      <c r="FX57" s="10">
        <f t="shared" si="114"/>
        <v>31606.57</v>
      </c>
      <c r="FY57" s="158">
        <v>91766.319999999963</v>
      </c>
      <c r="FZ57" s="10">
        <f t="shared" si="115"/>
        <v>0</v>
      </c>
      <c r="GA57" s="10">
        <f t="shared" si="116"/>
        <v>26562.91</v>
      </c>
      <c r="GB57" s="10">
        <f t="shared" si="117"/>
        <v>0</v>
      </c>
      <c r="GC57" s="90">
        <v>1089.24</v>
      </c>
      <c r="GD57" s="90">
        <v>3159.45</v>
      </c>
      <c r="GE57" s="158">
        <v>2855</v>
      </c>
      <c r="GF57" s="10">
        <f t="shared" si="118"/>
        <v>1410.5</v>
      </c>
      <c r="GG57" s="10">
        <f t="shared" si="119"/>
        <v>433.25</v>
      </c>
      <c r="GH57" s="10">
        <f t="shared" si="120"/>
        <v>7925.79</v>
      </c>
      <c r="GI57" s="90">
        <v>1590</v>
      </c>
      <c r="GJ57" s="10">
        <f t="shared" si="121"/>
        <v>12912.72</v>
      </c>
      <c r="GK57" s="10">
        <f t="shared" si="122"/>
        <v>1783.97</v>
      </c>
      <c r="GL57" s="10">
        <f t="shared" si="123"/>
        <v>13050.12</v>
      </c>
      <c r="GM57" s="10">
        <f t="shared" si="124"/>
        <v>0</v>
      </c>
      <c r="GN57" s="10">
        <f t="shared" si="125"/>
        <v>5789.04</v>
      </c>
      <c r="GO57" s="80">
        <f t="shared" si="126"/>
        <v>21531.96</v>
      </c>
      <c r="GP57" s="10">
        <f t="shared" si="127"/>
        <v>3672</v>
      </c>
      <c r="GQ57" s="10">
        <f t="shared" si="128"/>
        <v>433.14</v>
      </c>
      <c r="GR57" s="10">
        <f t="shared" si="129"/>
        <v>7918.92</v>
      </c>
      <c r="GS57" s="10">
        <f t="shared" si="130"/>
        <v>1880</v>
      </c>
      <c r="GT57" s="10">
        <f t="shared" si="131"/>
        <v>31367.83</v>
      </c>
      <c r="GU57" s="10">
        <f t="shared" si="132"/>
        <v>32966.1</v>
      </c>
      <c r="GV57" s="10">
        <f t="shared" si="133"/>
        <v>6675</v>
      </c>
      <c r="GW57" s="10">
        <f t="shared" si="134"/>
        <v>5450.21</v>
      </c>
      <c r="GX57" s="10">
        <f t="shared" si="135"/>
        <v>6061.43</v>
      </c>
      <c r="GY57">
        <v>0</v>
      </c>
      <c r="GZ57" s="10">
        <f t="shared" si="136"/>
        <v>0</v>
      </c>
      <c r="HA57" s="10">
        <f t="shared" si="137"/>
        <v>0</v>
      </c>
      <c r="HB57" s="10">
        <f t="shared" si="138"/>
        <v>0</v>
      </c>
      <c r="HC57" s="10">
        <f t="shared" si="139"/>
        <v>0</v>
      </c>
      <c r="HD57" s="10">
        <v>16943.14</v>
      </c>
      <c r="HE57" s="10">
        <f t="shared" si="140"/>
        <v>0</v>
      </c>
      <c r="HF57">
        <v>0</v>
      </c>
      <c r="HG57">
        <v>1</v>
      </c>
      <c r="HH57">
        <v>0</v>
      </c>
      <c r="HI57">
        <f t="shared" si="141"/>
        <v>2849.8299999999995</v>
      </c>
      <c r="HJ57">
        <f t="shared" si="142"/>
        <v>0</v>
      </c>
      <c r="HK57">
        <f t="shared" si="143"/>
        <v>3577.5</v>
      </c>
      <c r="HM57" s="10">
        <f>VLOOKUP(B57,'[2]22-23 Balances'!$E$5:$J$110,6,FALSE)</f>
        <v>139115.75000000041</v>
      </c>
      <c r="HN57" s="10">
        <f>VLOOKUP(B57,'carry forward data'!A61:G242,7,FALSE)</f>
        <v>22542.53</v>
      </c>
      <c r="HW57" s="10">
        <f t="shared" si="144"/>
        <v>0</v>
      </c>
      <c r="HY57" s="10">
        <f t="shared" si="145"/>
        <v>0</v>
      </c>
      <c r="IC57">
        <f t="shared" si="71"/>
        <v>131368.0300000002</v>
      </c>
      <c r="ID57" s="10">
        <f t="shared" si="72"/>
        <v>620306.29000000015</v>
      </c>
      <c r="IE57" s="10">
        <f t="shared" si="73"/>
        <v>612558.56999999983</v>
      </c>
      <c r="IF57" s="10">
        <f t="shared" si="74"/>
        <v>139115.75000000047</v>
      </c>
    </row>
    <row r="58" spans="2:240" x14ac:dyDescent="0.25">
      <c r="B58" s="71" t="s">
        <v>298</v>
      </c>
      <c r="C58" s="72">
        <v>-15656.85</v>
      </c>
      <c r="D58" s="72">
        <v>0</v>
      </c>
      <c r="E58" s="72">
        <v>-4500</v>
      </c>
      <c r="F58" s="72">
        <v>0</v>
      </c>
      <c r="G58" s="72">
        <v>-16670</v>
      </c>
      <c r="H58" s="72">
        <v>-27820</v>
      </c>
      <c r="I58" s="72">
        <v>-1301.46</v>
      </c>
      <c r="J58" s="72">
        <v>-23635.27</v>
      </c>
      <c r="K58" s="72">
        <v>-5788.91</v>
      </c>
      <c r="L58" s="72">
        <v>0</v>
      </c>
      <c r="M58" s="72">
        <v>0</v>
      </c>
      <c r="N58" s="72">
        <v>-6790</v>
      </c>
      <c r="O58" s="72">
        <v>-6128.86</v>
      </c>
      <c r="P58" s="72">
        <v>0</v>
      </c>
      <c r="Q58" s="72">
        <v>0</v>
      </c>
      <c r="R58" s="72">
        <v>0</v>
      </c>
      <c r="S58" s="72">
        <v>0</v>
      </c>
      <c r="T58" s="72">
        <v>264013.69</v>
      </c>
      <c r="U58" s="72">
        <v>0</v>
      </c>
      <c r="V58" s="72">
        <v>0</v>
      </c>
      <c r="W58" s="72">
        <v>12951.44</v>
      </c>
      <c r="X58" s="72">
        <v>29021.56</v>
      </c>
      <c r="Y58" s="72">
        <v>0</v>
      </c>
      <c r="Z58" s="72">
        <v>15591.85</v>
      </c>
      <c r="AA58" s="72">
        <v>2316.58</v>
      </c>
      <c r="AB58" s="72">
        <v>62015.53</v>
      </c>
      <c r="AC58" s="72">
        <v>0</v>
      </c>
      <c r="AD58" s="72">
        <v>0</v>
      </c>
      <c r="AE58" s="72">
        <v>5888.87</v>
      </c>
      <c r="AF58" s="72">
        <v>5621.62</v>
      </c>
      <c r="AG58" s="72">
        <v>579.9</v>
      </c>
      <c r="AH58" s="72">
        <v>307.51</v>
      </c>
      <c r="AI58" s="72">
        <v>14777.02</v>
      </c>
      <c r="AJ58" s="72">
        <v>0</v>
      </c>
      <c r="AK58" s="72">
        <v>2727.19</v>
      </c>
      <c r="AL58" s="72">
        <v>19552.34</v>
      </c>
      <c r="AM58" s="72">
        <v>2785</v>
      </c>
      <c r="AN58" s="72">
        <v>0</v>
      </c>
      <c r="AO58" s="72">
        <v>8000.9</v>
      </c>
      <c r="AP58" s="72">
        <v>1930.88</v>
      </c>
      <c r="AQ58" s="72">
        <v>4565.18</v>
      </c>
      <c r="AR58" s="72">
        <v>20411.22</v>
      </c>
      <c r="AS58" s="72">
        <v>-1000</v>
      </c>
      <c r="AT58" s="72">
        <v>6976.67</v>
      </c>
      <c r="AU58" s="72">
        <v>14493.86</v>
      </c>
      <c r="AV58" s="72">
        <v>0</v>
      </c>
      <c r="AW58" s="72">
        <v>0</v>
      </c>
      <c r="AX58" s="72">
        <v>0</v>
      </c>
      <c r="AY58" s="72">
        <v>0</v>
      </c>
      <c r="AZ58" s="72">
        <v>-1745.01</v>
      </c>
      <c r="BA58" s="72">
        <v>1376.06</v>
      </c>
      <c r="BC58" s="10">
        <f>VLOOKUP(B58,[1]Sheet1!$A$11:$G$222,5,FALSE)</f>
        <v>370419.78000000009</v>
      </c>
      <c r="BE58">
        <v>-16598.73</v>
      </c>
      <c r="BF58">
        <v>0</v>
      </c>
      <c r="BG58">
        <v>0</v>
      </c>
      <c r="BH58">
        <v>0</v>
      </c>
      <c r="BI58">
        <f t="shared" si="75"/>
        <v>0</v>
      </c>
      <c r="BJ58">
        <v>0</v>
      </c>
      <c r="BK58">
        <v>0</v>
      </c>
      <c r="BL58">
        <f t="shared" si="76"/>
        <v>0</v>
      </c>
      <c r="BM58">
        <v>2150</v>
      </c>
      <c r="BN58">
        <v>0</v>
      </c>
      <c r="BO58">
        <f t="shared" si="77"/>
        <v>2150</v>
      </c>
      <c r="BP58">
        <f t="shared" si="78"/>
        <v>-14448.73</v>
      </c>
      <c r="BR58" s="10">
        <f t="shared" si="79"/>
        <v>-368.95000000000005</v>
      </c>
      <c r="BS58">
        <f t="shared" si="80"/>
        <v>-368.95000000000005</v>
      </c>
      <c r="BT58">
        <f t="shared" si="81"/>
        <v>0</v>
      </c>
      <c r="BU58" s="10">
        <f t="shared" si="82"/>
        <v>-7158.95</v>
      </c>
      <c r="BV58" s="10">
        <f t="shared" si="83"/>
        <v>19552.34</v>
      </c>
      <c r="BX58" s="10">
        <f t="shared" si="84"/>
        <v>384868.51</v>
      </c>
      <c r="BY58" s="10">
        <f t="shared" si="85"/>
        <v>370419.78</v>
      </c>
      <c r="BZ58" s="10">
        <f t="shared" si="86"/>
        <v>370419.78000000009</v>
      </c>
      <c r="CB58" s="10">
        <f t="shared" si="87"/>
        <v>0</v>
      </c>
      <c r="CC58">
        <v>0</v>
      </c>
      <c r="CD58">
        <v>0</v>
      </c>
      <c r="CE58" s="73">
        <v>331</v>
      </c>
      <c r="CF58">
        <v>84020.15000000014</v>
      </c>
      <c r="CG58">
        <v>104725.48999999993</v>
      </c>
      <c r="CH58">
        <v>591.98999999999978</v>
      </c>
      <c r="CI58">
        <v>15040.72</v>
      </c>
      <c r="CK58" s="10">
        <f>VLOOKUP(CE58,'[2]Budget Share 22-23'!$B$6:$BV$326,73,FALSE)</f>
        <v>405574</v>
      </c>
      <c r="CL58" s="10">
        <f>VLOOKUP(CE58,'[2]Budget Share 22-23'!$B$6:$BV$326,57,FALSE)</f>
        <v>0</v>
      </c>
      <c r="CM58" s="10">
        <v>0</v>
      </c>
      <c r="CN58" s="10">
        <v>0</v>
      </c>
      <c r="CO58">
        <v>0</v>
      </c>
      <c r="CP58" s="10">
        <v>0</v>
      </c>
      <c r="CQ58" s="10">
        <v>-16709</v>
      </c>
      <c r="CR58" s="10">
        <v>-9236</v>
      </c>
      <c r="CS58" s="10"/>
      <c r="CT58" s="10">
        <f t="shared" si="88"/>
        <v>421230.85</v>
      </c>
      <c r="CU58" s="10">
        <f t="shared" si="89"/>
        <v>-1875</v>
      </c>
      <c r="CW58">
        <f t="shared" si="90"/>
        <v>0</v>
      </c>
      <c r="CY58" s="10">
        <f t="shared" si="91"/>
        <v>-25945</v>
      </c>
      <c r="DE58" s="10">
        <v>421230.85</v>
      </c>
      <c r="DF58" s="10">
        <v>0</v>
      </c>
      <c r="DG58" s="10">
        <v>4500</v>
      </c>
      <c r="DH58" s="10">
        <v>0</v>
      </c>
      <c r="DI58" s="10">
        <v>16670</v>
      </c>
      <c r="DJ58" s="10">
        <v>1875</v>
      </c>
      <c r="DK58" s="10">
        <v>1301.46</v>
      </c>
      <c r="DL58" s="10">
        <v>23635.27</v>
      </c>
      <c r="DM58">
        <v>0</v>
      </c>
      <c r="DN58">
        <v>23635.27</v>
      </c>
      <c r="DO58" s="10">
        <v>5788.91</v>
      </c>
      <c r="DP58" s="10">
        <v>0</v>
      </c>
      <c r="DQ58" s="10">
        <v>0</v>
      </c>
      <c r="DR58" s="10">
        <v>7158.95</v>
      </c>
      <c r="DS58" s="10">
        <v>6128.86</v>
      </c>
      <c r="DT58" s="10">
        <v>0</v>
      </c>
      <c r="DU58" s="10">
        <v>0</v>
      </c>
      <c r="DV58" s="10">
        <v>0</v>
      </c>
      <c r="DW58" s="10">
        <v>0</v>
      </c>
      <c r="DX58">
        <v>0</v>
      </c>
      <c r="DY58" s="10">
        <v>0</v>
      </c>
      <c r="DZ58">
        <v>0</v>
      </c>
      <c r="EA58" s="10">
        <v>25945</v>
      </c>
      <c r="EB58">
        <v>331</v>
      </c>
      <c r="EC58" s="68" t="e">
        <f>VLOOKUP(B58,#REF!,3,FALSE)</f>
        <v>#REF!</v>
      </c>
      <c r="ED58" t="e">
        <f>VLOOKUP(B58,#REF!,4,FALSE)</f>
        <v>#REF!</v>
      </c>
      <c r="EE58" t="e">
        <f>VLOOKUP(EC58,'[3]EDUBASE data 18.4.23'!$E$2:$AF$327,28,FALSE)</f>
        <v>#REF!</v>
      </c>
      <c r="EF58" t="str">
        <f>VLOOKUP(B58,'[4]CFR Report to DCSF'!$B$8:$EM$116,142,FALSE)</f>
        <v>admin@tattingstone.suffolk.sch.uk</v>
      </c>
      <c r="EG58" t="e">
        <f>VLOOKUP(EC58,'[3]EDUBASE data 18.4.23'!$E$2:$AF$327,24,FALSE)</f>
        <v>#REF!</v>
      </c>
      <c r="ES58" t="s">
        <v>394</v>
      </c>
      <c r="ET58" t="s">
        <v>397</v>
      </c>
      <c r="EU58" s="9" t="s">
        <v>394</v>
      </c>
      <c r="EV58" t="s">
        <v>396</v>
      </c>
      <c r="EW58" t="s">
        <v>395</v>
      </c>
      <c r="EX58" t="s">
        <v>395</v>
      </c>
      <c r="EY58">
        <f>VLOOKUP(B58,'[2]22-23 Balances'!$E$5:$J$110,2,FALSE)</f>
        <v>84020.15000000014</v>
      </c>
      <c r="EZ58">
        <v>0</v>
      </c>
      <c r="FA58">
        <f>VLOOKUP(B58,'[4]CFR Report to DCSF'!$B$8:$IA$116,234,FALSE)</f>
        <v>591.98999999999978</v>
      </c>
      <c r="FB58" s="10">
        <f t="shared" si="92"/>
        <v>421230.85</v>
      </c>
      <c r="FC58" s="10">
        <f t="shared" si="93"/>
        <v>0</v>
      </c>
      <c r="FD58" s="10">
        <f t="shared" si="94"/>
        <v>4500</v>
      </c>
      <c r="FE58" s="10">
        <f t="shared" si="95"/>
        <v>0</v>
      </c>
      <c r="FF58" s="10">
        <f t="shared" si="96"/>
        <v>16670</v>
      </c>
      <c r="FG58" s="10">
        <f t="shared" si="97"/>
        <v>1875</v>
      </c>
      <c r="FH58" s="10">
        <f t="shared" si="98"/>
        <v>1301.46</v>
      </c>
      <c r="FI58" s="10">
        <f t="shared" si="99"/>
        <v>0</v>
      </c>
      <c r="FJ58" s="10">
        <f t="shared" si="100"/>
        <v>23635.27</v>
      </c>
      <c r="FK58" s="10">
        <f t="shared" si="101"/>
        <v>5788.91</v>
      </c>
      <c r="FL58" s="10">
        <f t="shared" si="102"/>
        <v>0</v>
      </c>
      <c r="FM58" s="10">
        <f t="shared" si="103"/>
        <v>0</v>
      </c>
      <c r="FN58" s="10">
        <f t="shared" si="104"/>
        <v>7158.95</v>
      </c>
      <c r="FO58" s="10">
        <f t="shared" si="105"/>
        <v>6128.86</v>
      </c>
      <c r="FP58" s="10">
        <f t="shared" si="106"/>
        <v>0</v>
      </c>
      <c r="FQ58" s="10">
        <f t="shared" si="107"/>
        <v>0</v>
      </c>
      <c r="FR58" s="10">
        <f t="shared" si="108"/>
        <v>0</v>
      </c>
      <c r="FS58">
        <f t="shared" si="109"/>
        <v>0</v>
      </c>
      <c r="FT58">
        <f t="shared" si="110"/>
        <v>0</v>
      </c>
      <c r="FU58">
        <f t="shared" si="111"/>
        <v>0</v>
      </c>
      <c r="FV58">
        <f t="shared" si="112"/>
        <v>25945</v>
      </c>
      <c r="FW58" s="10">
        <f t="shared" si="113"/>
        <v>264013.69</v>
      </c>
      <c r="FX58" s="10">
        <f t="shared" si="114"/>
        <v>0</v>
      </c>
      <c r="FY58" s="158">
        <v>59072.380000000026</v>
      </c>
      <c r="FZ58" s="10">
        <f t="shared" si="115"/>
        <v>12951.44</v>
      </c>
      <c r="GA58" s="10">
        <f t="shared" si="116"/>
        <v>29021.56</v>
      </c>
      <c r="GB58" s="10">
        <f t="shared" si="117"/>
        <v>0</v>
      </c>
      <c r="GC58" s="90">
        <v>15591.85</v>
      </c>
      <c r="GD58" s="90">
        <v>2316.58</v>
      </c>
      <c r="GE58" s="158">
        <v>2943.1499999999996</v>
      </c>
      <c r="GF58" s="10">
        <f t="shared" si="118"/>
        <v>0</v>
      </c>
      <c r="GG58" s="10">
        <f t="shared" si="119"/>
        <v>0</v>
      </c>
      <c r="GH58" s="10">
        <f t="shared" si="120"/>
        <v>5888.87</v>
      </c>
      <c r="GI58" s="90">
        <v>5621.62</v>
      </c>
      <c r="GJ58" s="10">
        <f t="shared" si="121"/>
        <v>579.9</v>
      </c>
      <c r="GK58" s="10">
        <f t="shared" si="122"/>
        <v>307.51</v>
      </c>
      <c r="GL58" s="10">
        <f t="shared" si="123"/>
        <v>14777.02</v>
      </c>
      <c r="GM58" s="10">
        <f t="shared" si="124"/>
        <v>0</v>
      </c>
      <c r="GN58" s="10">
        <f t="shared" si="125"/>
        <v>2727.19</v>
      </c>
      <c r="GO58" s="80">
        <f t="shared" si="126"/>
        <v>19552.34</v>
      </c>
      <c r="GP58" s="10">
        <f t="shared" si="127"/>
        <v>2785</v>
      </c>
      <c r="GQ58" s="10">
        <f t="shared" si="128"/>
        <v>0</v>
      </c>
      <c r="GR58" s="10">
        <f t="shared" si="129"/>
        <v>8000.9</v>
      </c>
      <c r="GS58" s="10">
        <f t="shared" si="130"/>
        <v>1930.88</v>
      </c>
      <c r="GT58" s="10">
        <f t="shared" si="131"/>
        <v>4565.18</v>
      </c>
      <c r="GU58" s="10">
        <f t="shared" si="132"/>
        <v>20411.22</v>
      </c>
      <c r="GV58" s="80">
        <f t="shared" si="133"/>
        <v>-1000</v>
      </c>
      <c r="GW58" s="10">
        <f t="shared" si="134"/>
        <v>6976.67</v>
      </c>
      <c r="GX58" s="10">
        <f t="shared" si="135"/>
        <v>14493.86</v>
      </c>
      <c r="GY58">
        <v>0</v>
      </c>
      <c r="GZ58" s="10">
        <f t="shared" si="136"/>
        <v>0</v>
      </c>
      <c r="HA58" s="10">
        <f t="shared" si="137"/>
        <v>0</v>
      </c>
      <c r="HB58" s="10">
        <f t="shared" si="138"/>
        <v>0</v>
      </c>
      <c r="HC58" s="10">
        <f t="shared" si="139"/>
        <v>0</v>
      </c>
      <c r="HD58" s="10">
        <v>16598.73</v>
      </c>
      <c r="HE58" s="10">
        <f t="shared" si="140"/>
        <v>0</v>
      </c>
      <c r="HF58">
        <v>0</v>
      </c>
      <c r="HG58">
        <v>1</v>
      </c>
      <c r="HH58">
        <v>0</v>
      </c>
      <c r="HI58">
        <f t="shared" si="141"/>
        <v>0</v>
      </c>
      <c r="HJ58">
        <f t="shared" si="142"/>
        <v>0</v>
      </c>
      <c r="HK58">
        <f t="shared" si="143"/>
        <v>2150</v>
      </c>
      <c r="HM58" s="10">
        <f>VLOOKUP(B58,'[2]22-23 Balances'!$E$5:$J$110,6,FALSE)</f>
        <v>104725.64000000007</v>
      </c>
      <c r="HN58" s="10">
        <f>VLOOKUP(B58,'carry forward data'!A62:G243,7,FALSE)</f>
        <v>15040.72</v>
      </c>
      <c r="HW58" s="10">
        <f t="shared" si="144"/>
        <v>0</v>
      </c>
      <c r="HY58" s="10">
        <f t="shared" si="145"/>
        <v>0</v>
      </c>
      <c r="IC58">
        <f t="shared" si="71"/>
        <v>84020.15000000014</v>
      </c>
      <c r="ID58" s="10">
        <f t="shared" si="72"/>
        <v>514234.3</v>
      </c>
      <c r="IE58" s="10">
        <f t="shared" si="73"/>
        <v>493528.81000000011</v>
      </c>
      <c r="IF58" s="10">
        <f t="shared" si="74"/>
        <v>104725.64000000007</v>
      </c>
    </row>
    <row r="59" spans="2:240" x14ac:dyDescent="0.25">
      <c r="B59" s="71" t="s">
        <v>299</v>
      </c>
      <c r="C59" s="72">
        <v>-29347.88</v>
      </c>
      <c r="D59" s="72">
        <v>0</v>
      </c>
      <c r="E59" s="72">
        <v>-180760</v>
      </c>
      <c r="F59" s="72">
        <v>0</v>
      </c>
      <c r="G59" s="72">
        <v>-36452.5</v>
      </c>
      <c r="H59" s="72">
        <v>-50304</v>
      </c>
      <c r="I59" s="72">
        <v>-6325</v>
      </c>
      <c r="J59" s="72">
        <v>-21165.759999999998</v>
      </c>
      <c r="K59" s="72">
        <v>-13062.11</v>
      </c>
      <c r="L59" s="72">
        <v>-20790</v>
      </c>
      <c r="M59" s="72">
        <v>-5957.93</v>
      </c>
      <c r="N59" s="72">
        <v>-7470.67</v>
      </c>
      <c r="O59" s="72">
        <v>-230</v>
      </c>
      <c r="P59" s="72">
        <v>0</v>
      </c>
      <c r="Q59" s="72">
        <v>0</v>
      </c>
      <c r="R59" s="72">
        <v>0</v>
      </c>
      <c r="S59" s="72">
        <v>0</v>
      </c>
      <c r="T59" s="72">
        <v>490746.47</v>
      </c>
      <c r="U59" s="72">
        <v>35766.42</v>
      </c>
      <c r="V59" s="72">
        <v>0</v>
      </c>
      <c r="W59" s="72">
        <v>36298.019999999997</v>
      </c>
      <c r="X59" s="72">
        <v>41653.440000000002</v>
      </c>
      <c r="Y59" s="72">
        <v>0</v>
      </c>
      <c r="Z59" s="72">
        <v>28279.89</v>
      </c>
      <c r="AA59" s="72">
        <v>8933.39</v>
      </c>
      <c r="AB59" s="72">
        <v>267297.01</v>
      </c>
      <c r="AC59" s="72">
        <v>8072.75</v>
      </c>
      <c r="AD59" s="72">
        <v>36854.6</v>
      </c>
      <c r="AE59" s="72">
        <v>7105.37</v>
      </c>
      <c r="AF59" s="72">
        <v>6173.16</v>
      </c>
      <c r="AG59" s="72">
        <v>187.97</v>
      </c>
      <c r="AH59" s="72">
        <v>-948.78</v>
      </c>
      <c r="AI59" s="72">
        <v>23154.14</v>
      </c>
      <c r="AJ59" s="72">
        <v>0</v>
      </c>
      <c r="AK59" s="72">
        <v>9788.5300000000007</v>
      </c>
      <c r="AL59" s="72">
        <v>38615.440000000002</v>
      </c>
      <c r="AM59" s="72">
        <v>15039.33</v>
      </c>
      <c r="AN59" s="72">
        <v>0</v>
      </c>
      <c r="AO59" s="72">
        <v>9854.8799999999992</v>
      </c>
      <c r="AP59" s="72">
        <v>3940</v>
      </c>
      <c r="AQ59" s="72">
        <v>811.4</v>
      </c>
      <c r="AR59" s="72">
        <v>44037.41</v>
      </c>
      <c r="AS59" s="72">
        <v>17377.54</v>
      </c>
      <c r="AT59" s="72">
        <v>9302.52</v>
      </c>
      <c r="AU59" s="72">
        <v>29720.13</v>
      </c>
      <c r="AV59" s="72">
        <v>0</v>
      </c>
      <c r="AW59" s="72">
        <v>99.96</v>
      </c>
      <c r="AX59" s="72">
        <v>0</v>
      </c>
      <c r="AY59" s="72">
        <v>0</v>
      </c>
      <c r="AZ59" s="72">
        <v>-9420.31</v>
      </c>
      <c r="BA59" s="72">
        <v>5478.63</v>
      </c>
      <c r="BC59" s="10">
        <f>VLOOKUP(B59,[1]Sheet1!$A$11:$G$222,5,FALSE)</f>
        <v>773288.24999999988</v>
      </c>
      <c r="BE59">
        <v>-20168.07</v>
      </c>
      <c r="BF59">
        <v>0</v>
      </c>
      <c r="BG59">
        <v>0</v>
      </c>
      <c r="BH59">
        <v>0</v>
      </c>
      <c r="BI59">
        <f t="shared" si="75"/>
        <v>0</v>
      </c>
      <c r="BJ59">
        <v>529.86</v>
      </c>
      <c r="BK59">
        <v>0</v>
      </c>
      <c r="BL59">
        <f t="shared" si="76"/>
        <v>529.86</v>
      </c>
      <c r="BM59">
        <v>573</v>
      </c>
      <c r="BN59">
        <v>0</v>
      </c>
      <c r="BO59">
        <f t="shared" si="77"/>
        <v>573</v>
      </c>
      <c r="BP59">
        <f t="shared" si="78"/>
        <v>-19065.21</v>
      </c>
      <c r="BR59" s="10">
        <f t="shared" si="79"/>
        <v>-3941.6799999999994</v>
      </c>
      <c r="BS59">
        <f t="shared" si="80"/>
        <v>-3941.6799999999994</v>
      </c>
      <c r="BT59">
        <f t="shared" si="81"/>
        <v>0</v>
      </c>
      <c r="BU59" s="10">
        <f t="shared" si="82"/>
        <v>-11412.349999999999</v>
      </c>
      <c r="BV59" s="10">
        <f t="shared" si="83"/>
        <v>38615.440000000002</v>
      </c>
      <c r="BX59" s="10">
        <f t="shared" si="84"/>
        <v>792353.46</v>
      </c>
      <c r="BY59" s="10">
        <f t="shared" si="85"/>
        <v>773288.25</v>
      </c>
      <c r="BZ59" s="10">
        <f t="shared" si="86"/>
        <v>773288.24999999988</v>
      </c>
      <c r="CB59" s="10">
        <f t="shared" si="87"/>
        <v>0</v>
      </c>
      <c r="CC59">
        <v>0</v>
      </c>
      <c r="CD59">
        <v>0</v>
      </c>
      <c r="CE59" s="73">
        <v>332</v>
      </c>
      <c r="CF59">
        <v>151339.55000000016</v>
      </c>
      <c r="CG59">
        <v>177735.54000000027</v>
      </c>
      <c r="CH59">
        <v>1893.619999999999</v>
      </c>
      <c r="CI59">
        <v>20958.829999999998</v>
      </c>
      <c r="CK59" s="10">
        <f>VLOOKUP(CE59,'[2]Budget Share 22-23'!$B$6:$BV$326,73,FALSE)</f>
        <v>818749</v>
      </c>
      <c r="CL59" s="10">
        <f>VLOOKUP(CE59,'[2]Budget Share 22-23'!$B$6:$BV$326,57,FALSE)</f>
        <v>0</v>
      </c>
      <c r="CM59" s="10">
        <v>0</v>
      </c>
      <c r="CN59" s="10">
        <v>0</v>
      </c>
      <c r="CO59">
        <v>0</v>
      </c>
      <c r="CP59" s="10">
        <v>0</v>
      </c>
      <c r="CQ59" s="10">
        <v>-17649</v>
      </c>
      <c r="CR59" s="10">
        <v>-32655</v>
      </c>
      <c r="CS59" s="10"/>
      <c r="CT59" s="10">
        <f t="shared" si="88"/>
        <v>848096.88</v>
      </c>
      <c r="CU59" s="10">
        <f t="shared" si="89"/>
        <v>0</v>
      </c>
      <c r="CW59">
        <f t="shared" si="90"/>
        <v>0</v>
      </c>
      <c r="CY59" s="10">
        <f t="shared" si="91"/>
        <v>-50304</v>
      </c>
      <c r="DE59" s="10">
        <v>848096.88</v>
      </c>
      <c r="DF59" s="10">
        <v>0</v>
      </c>
      <c r="DG59" s="10">
        <v>180760</v>
      </c>
      <c r="DH59" s="10">
        <v>0</v>
      </c>
      <c r="DI59" s="10">
        <v>36452.5</v>
      </c>
      <c r="DJ59" s="10">
        <v>0</v>
      </c>
      <c r="DK59" s="10">
        <v>6325</v>
      </c>
      <c r="DL59" s="10">
        <v>21165.759999999998</v>
      </c>
      <c r="DM59">
        <v>2065</v>
      </c>
      <c r="DN59">
        <v>19100.759999999998</v>
      </c>
      <c r="DO59" s="10">
        <v>13062.11</v>
      </c>
      <c r="DP59" s="10">
        <v>20790</v>
      </c>
      <c r="DQ59" s="10">
        <v>5957.93</v>
      </c>
      <c r="DR59" s="10">
        <v>11412.35</v>
      </c>
      <c r="DS59" s="10">
        <v>230</v>
      </c>
      <c r="DT59" s="10">
        <v>0</v>
      </c>
      <c r="DU59" s="10">
        <v>0</v>
      </c>
      <c r="DV59" s="10">
        <v>0</v>
      </c>
      <c r="DW59" s="10">
        <v>0</v>
      </c>
      <c r="DX59">
        <v>0</v>
      </c>
      <c r="DY59" s="10">
        <v>0</v>
      </c>
      <c r="DZ59">
        <v>0</v>
      </c>
      <c r="EA59" s="10">
        <v>50304</v>
      </c>
      <c r="EB59">
        <v>332</v>
      </c>
      <c r="EC59" s="68" t="e">
        <f>VLOOKUP(B59,#REF!,3,FALSE)</f>
        <v>#REF!</v>
      </c>
      <c r="ED59" t="e">
        <f>VLOOKUP(B59,#REF!,4,FALSE)</f>
        <v>#REF!</v>
      </c>
      <c r="EE59" t="e">
        <f>VLOOKUP(EC59,'[3]EDUBASE data 18.4.23'!$E$2:$AF$327,28,FALSE)</f>
        <v>#REF!</v>
      </c>
      <c r="EF59" t="str">
        <f>VLOOKUP(B59,'[4]CFR Report to DCSF'!$B$8:$EM$116,142,FALSE)</f>
        <v>ad.trimleystmartin.p@talk21.com</v>
      </c>
      <c r="EG59" t="e">
        <f>VLOOKUP(EC59,'[3]EDUBASE data 18.4.23'!$E$2:$AF$327,24,FALSE)</f>
        <v>#REF!</v>
      </c>
      <c r="ES59" t="s">
        <v>394</v>
      </c>
      <c r="ET59" t="s">
        <v>397</v>
      </c>
      <c r="EU59" s="9" t="s">
        <v>394</v>
      </c>
      <c r="EV59" t="s">
        <v>396</v>
      </c>
      <c r="EW59" t="s">
        <v>395</v>
      </c>
      <c r="EX59" t="s">
        <v>395</v>
      </c>
      <c r="EY59">
        <f>VLOOKUP(B59,'[2]22-23 Balances'!$E$5:$J$110,2,FALSE)</f>
        <v>151339.55000000016</v>
      </c>
      <c r="EZ59">
        <v>0</v>
      </c>
      <c r="FA59">
        <f>VLOOKUP(B59,'[4]CFR Report to DCSF'!$B$8:$IA$116,234,FALSE)</f>
        <v>1893.619999999999</v>
      </c>
      <c r="FB59" s="10">
        <f t="shared" si="92"/>
        <v>848096.88</v>
      </c>
      <c r="FC59" s="10">
        <f t="shared" si="93"/>
        <v>0</v>
      </c>
      <c r="FD59" s="10">
        <f t="shared" si="94"/>
        <v>180760</v>
      </c>
      <c r="FE59" s="10">
        <f t="shared" si="95"/>
        <v>0</v>
      </c>
      <c r="FF59" s="10">
        <f t="shared" si="96"/>
        <v>36452.5</v>
      </c>
      <c r="FG59" s="10">
        <f t="shared" si="97"/>
        <v>0</v>
      </c>
      <c r="FH59" s="10">
        <f t="shared" si="98"/>
        <v>6325</v>
      </c>
      <c r="FI59" s="10">
        <f t="shared" si="99"/>
        <v>2065</v>
      </c>
      <c r="FJ59" s="10">
        <f t="shared" si="100"/>
        <v>19100.759999999998</v>
      </c>
      <c r="FK59" s="10">
        <f t="shared" si="101"/>
        <v>13062.11</v>
      </c>
      <c r="FL59" s="10">
        <f t="shared" si="102"/>
        <v>20790</v>
      </c>
      <c r="FM59" s="10">
        <f t="shared" si="103"/>
        <v>5957.93</v>
      </c>
      <c r="FN59" s="10">
        <f t="shared" si="104"/>
        <v>11412.35</v>
      </c>
      <c r="FO59" s="10">
        <f t="shared" si="105"/>
        <v>230</v>
      </c>
      <c r="FP59" s="10">
        <f t="shared" si="106"/>
        <v>0</v>
      </c>
      <c r="FQ59" s="10">
        <f t="shared" si="107"/>
        <v>0</v>
      </c>
      <c r="FR59" s="10">
        <f t="shared" si="108"/>
        <v>0</v>
      </c>
      <c r="FS59">
        <f t="shared" si="109"/>
        <v>0</v>
      </c>
      <c r="FT59">
        <f t="shared" si="110"/>
        <v>0</v>
      </c>
      <c r="FU59">
        <f t="shared" si="111"/>
        <v>0</v>
      </c>
      <c r="FV59">
        <f t="shared" si="112"/>
        <v>50304</v>
      </c>
      <c r="FW59" s="10">
        <f t="shared" si="113"/>
        <v>490746.47</v>
      </c>
      <c r="FX59" s="10">
        <f t="shared" si="114"/>
        <v>35766.42</v>
      </c>
      <c r="FY59" s="158">
        <v>259899.41000000003</v>
      </c>
      <c r="FZ59" s="10">
        <f t="shared" si="115"/>
        <v>36298.019999999997</v>
      </c>
      <c r="GA59" s="10">
        <f t="shared" si="116"/>
        <v>41653.440000000002</v>
      </c>
      <c r="GB59" s="10">
        <f t="shared" si="117"/>
        <v>0</v>
      </c>
      <c r="GC59" s="90">
        <v>31525.85</v>
      </c>
      <c r="GD59" s="90">
        <v>5687.43</v>
      </c>
      <c r="GE59" s="158">
        <v>7397.6</v>
      </c>
      <c r="GF59" s="10">
        <f t="shared" si="118"/>
        <v>8072.75</v>
      </c>
      <c r="GG59" s="10">
        <f t="shared" si="119"/>
        <v>36854.6</v>
      </c>
      <c r="GH59" s="10">
        <f t="shared" si="120"/>
        <v>7105.37</v>
      </c>
      <c r="GI59" s="90">
        <v>6173.16</v>
      </c>
      <c r="GJ59" s="10">
        <f t="shared" si="121"/>
        <v>187.97</v>
      </c>
      <c r="GK59" s="80">
        <f t="shared" si="122"/>
        <v>-948.78</v>
      </c>
      <c r="GL59" s="10">
        <f t="shared" si="123"/>
        <v>23154.14</v>
      </c>
      <c r="GM59" s="10">
        <f t="shared" si="124"/>
        <v>0</v>
      </c>
      <c r="GN59" s="10">
        <f t="shared" si="125"/>
        <v>9788.5300000000007</v>
      </c>
      <c r="GO59" s="80">
        <f t="shared" si="126"/>
        <v>38615.440000000002</v>
      </c>
      <c r="GP59" s="10">
        <f t="shared" si="127"/>
        <v>15039.33</v>
      </c>
      <c r="GQ59" s="10">
        <f t="shared" si="128"/>
        <v>0</v>
      </c>
      <c r="GR59" s="10">
        <f t="shared" si="129"/>
        <v>9854.8799999999992</v>
      </c>
      <c r="GS59" s="10">
        <f t="shared" si="130"/>
        <v>3940</v>
      </c>
      <c r="GT59" s="10">
        <f t="shared" si="131"/>
        <v>811.4</v>
      </c>
      <c r="GU59" s="10">
        <f t="shared" si="132"/>
        <v>44037.41</v>
      </c>
      <c r="GV59" s="10">
        <f t="shared" si="133"/>
        <v>17377.54</v>
      </c>
      <c r="GW59" s="10">
        <f t="shared" si="134"/>
        <v>9302.52</v>
      </c>
      <c r="GX59" s="10">
        <f t="shared" si="135"/>
        <v>29720.13</v>
      </c>
      <c r="GY59">
        <v>0</v>
      </c>
      <c r="GZ59" s="10">
        <f t="shared" si="136"/>
        <v>0</v>
      </c>
      <c r="HA59" s="10">
        <f t="shared" si="137"/>
        <v>99.96</v>
      </c>
      <c r="HB59" s="10">
        <f t="shared" si="138"/>
        <v>0</v>
      </c>
      <c r="HC59" s="10">
        <f t="shared" si="139"/>
        <v>0</v>
      </c>
      <c r="HD59" s="10">
        <v>20168.07</v>
      </c>
      <c r="HE59" s="10">
        <f t="shared" si="140"/>
        <v>0</v>
      </c>
      <c r="HF59">
        <v>0</v>
      </c>
      <c r="HG59">
        <v>1</v>
      </c>
      <c r="HH59">
        <v>0</v>
      </c>
      <c r="HI59">
        <f t="shared" si="141"/>
        <v>0</v>
      </c>
      <c r="HJ59">
        <f t="shared" si="142"/>
        <v>529.86</v>
      </c>
      <c r="HK59">
        <f t="shared" si="143"/>
        <v>573</v>
      </c>
      <c r="HM59" s="10">
        <f>VLOOKUP(B59,'[2]22-23 Balances'!$E$5:$J$110,6,FALSE)</f>
        <v>177735.09000000032</v>
      </c>
      <c r="HN59" s="10">
        <f>VLOOKUP(B59,'carry forward data'!A63:G244,7,FALSE)</f>
        <v>20958.830000000002</v>
      </c>
      <c r="HW59" s="10">
        <f t="shared" si="144"/>
        <v>0</v>
      </c>
      <c r="HY59" s="10">
        <f t="shared" si="145"/>
        <v>0</v>
      </c>
      <c r="IC59">
        <f t="shared" si="71"/>
        <v>151339.55000000016</v>
      </c>
      <c r="ID59" s="10">
        <f t="shared" si="72"/>
        <v>1194556.53</v>
      </c>
      <c r="IE59" s="10">
        <f t="shared" si="73"/>
        <v>1168160.9899999998</v>
      </c>
      <c r="IF59" s="10">
        <f t="shared" si="74"/>
        <v>177735.09000000032</v>
      </c>
    </row>
    <row r="60" spans="2:240" x14ac:dyDescent="0.25">
      <c r="B60" s="71" t="s">
        <v>300</v>
      </c>
      <c r="C60" s="72">
        <v>-55467.44</v>
      </c>
      <c r="D60" s="72">
        <v>0</v>
      </c>
      <c r="E60" s="72">
        <v>-50066.67</v>
      </c>
      <c r="F60" s="72">
        <v>0</v>
      </c>
      <c r="G60" s="72">
        <v>-100681.5</v>
      </c>
      <c r="H60" s="72">
        <v>-63121</v>
      </c>
      <c r="I60" s="72">
        <v>-5825</v>
      </c>
      <c r="J60" s="72">
        <v>-14032.98</v>
      </c>
      <c r="K60" s="72">
        <v>-26599.360000000001</v>
      </c>
      <c r="L60" s="72">
        <v>-4140</v>
      </c>
      <c r="M60" s="72">
        <v>-9715</v>
      </c>
      <c r="N60" s="72">
        <v>-20461.5</v>
      </c>
      <c r="O60" s="72">
        <v>-2520.29</v>
      </c>
      <c r="P60" s="72">
        <v>0</v>
      </c>
      <c r="Q60" s="72">
        <v>0</v>
      </c>
      <c r="R60" s="72">
        <v>0</v>
      </c>
      <c r="S60" s="72">
        <v>0</v>
      </c>
      <c r="T60" s="72">
        <v>902177.63</v>
      </c>
      <c r="U60" s="72">
        <v>17675.79</v>
      </c>
      <c r="V60" s="72">
        <v>0</v>
      </c>
      <c r="W60" s="72">
        <v>64879.83</v>
      </c>
      <c r="X60" s="72">
        <v>96474.28</v>
      </c>
      <c r="Y60" s="72">
        <v>0</v>
      </c>
      <c r="Z60" s="72">
        <v>25559.49</v>
      </c>
      <c r="AA60" s="72">
        <v>12538.89</v>
      </c>
      <c r="AB60" s="72">
        <v>392991.76</v>
      </c>
      <c r="AC60" s="72">
        <v>7408.25</v>
      </c>
      <c r="AD60" s="72">
        <v>0</v>
      </c>
      <c r="AE60" s="72">
        <v>10408.81</v>
      </c>
      <c r="AF60" s="72">
        <v>12157.37</v>
      </c>
      <c r="AG60" s="72">
        <v>1327.37</v>
      </c>
      <c r="AH60" s="72">
        <v>4251.3500000000004</v>
      </c>
      <c r="AI60" s="72">
        <v>23248.99</v>
      </c>
      <c r="AJ60" s="72">
        <v>0</v>
      </c>
      <c r="AK60" s="72">
        <v>7114.28</v>
      </c>
      <c r="AL60" s="72">
        <v>56478</v>
      </c>
      <c r="AM60" s="72">
        <v>21971.54</v>
      </c>
      <c r="AN60" s="72">
        <v>0</v>
      </c>
      <c r="AO60" s="72">
        <v>17587.27</v>
      </c>
      <c r="AP60" s="72">
        <v>7460</v>
      </c>
      <c r="AQ60" s="72">
        <v>13937.73</v>
      </c>
      <c r="AR60" s="72">
        <v>91343.09</v>
      </c>
      <c r="AS60" s="72">
        <v>59243.83</v>
      </c>
      <c r="AT60" s="72">
        <v>43076.57</v>
      </c>
      <c r="AU60" s="72">
        <v>28240.81</v>
      </c>
      <c r="AV60" s="72">
        <v>0</v>
      </c>
      <c r="AW60" s="72">
        <v>82761.59</v>
      </c>
      <c r="AX60" s="72">
        <v>0</v>
      </c>
      <c r="AY60" s="72">
        <v>0</v>
      </c>
      <c r="AZ60" s="72">
        <v>0</v>
      </c>
      <c r="BA60" s="72">
        <v>0</v>
      </c>
      <c r="BC60" s="10">
        <f>VLOOKUP(B60,[1]Sheet1!$A$11:$G$222,5,FALSE)</f>
        <v>1631305.1500000004</v>
      </c>
      <c r="BE60">
        <v>-25678.63</v>
      </c>
      <c r="BF60">
        <v>0</v>
      </c>
      <c r="BG60">
        <v>0</v>
      </c>
      <c r="BH60">
        <v>0</v>
      </c>
      <c r="BI60">
        <f t="shared" si="75"/>
        <v>0</v>
      </c>
      <c r="BJ60">
        <v>0</v>
      </c>
      <c r="BK60">
        <v>0</v>
      </c>
      <c r="BL60">
        <f t="shared" si="76"/>
        <v>0</v>
      </c>
      <c r="BM60">
        <v>9300</v>
      </c>
      <c r="BN60">
        <v>0</v>
      </c>
      <c r="BO60">
        <f t="shared" si="77"/>
        <v>9300</v>
      </c>
      <c r="BP60">
        <f t="shared" si="78"/>
        <v>-16378.630000000001</v>
      </c>
      <c r="BR60" s="10">
        <f t="shared" si="79"/>
        <v>0</v>
      </c>
      <c r="BS60">
        <f t="shared" si="80"/>
        <v>0</v>
      </c>
      <c r="BT60">
        <f t="shared" si="81"/>
        <v>0</v>
      </c>
      <c r="BU60" s="10">
        <f t="shared" si="82"/>
        <v>-20461.5</v>
      </c>
      <c r="BV60" s="10">
        <f t="shared" si="83"/>
        <v>56478</v>
      </c>
      <c r="BX60" s="10">
        <f t="shared" si="84"/>
        <v>1647683.780000001</v>
      </c>
      <c r="BY60" s="10">
        <f t="shared" si="85"/>
        <v>1631305.1500000011</v>
      </c>
      <c r="BZ60" s="10">
        <f t="shared" si="86"/>
        <v>1631305.1500000004</v>
      </c>
      <c r="CB60" s="10">
        <f t="shared" si="87"/>
        <v>0</v>
      </c>
      <c r="CC60">
        <v>0</v>
      </c>
      <c r="CD60">
        <v>0</v>
      </c>
      <c r="CE60" s="73">
        <v>333</v>
      </c>
      <c r="CF60">
        <v>242504.83000000007</v>
      </c>
      <c r="CG60">
        <v>171505.21999999997</v>
      </c>
      <c r="CH60">
        <v>15419.57</v>
      </c>
      <c r="CI60">
        <v>31798.2</v>
      </c>
      <c r="CK60" s="10">
        <f>VLOOKUP(CE60,'[2]Budget Share 22-23'!$B$6:$BV$326,73,FALSE)</f>
        <v>1576684</v>
      </c>
      <c r="CL60" s="10">
        <f>VLOOKUP(CE60,'[2]Budget Share 22-23'!$B$6:$BV$326,57,FALSE)</f>
        <v>0</v>
      </c>
      <c r="CM60" s="10">
        <v>0</v>
      </c>
      <c r="CN60" s="10">
        <v>0</v>
      </c>
      <c r="CO60">
        <v>0</v>
      </c>
      <c r="CP60" s="10">
        <v>-1200</v>
      </c>
      <c r="CQ60" s="10">
        <v>-19237</v>
      </c>
      <c r="CR60" s="10">
        <v>-47143</v>
      </c>
      <c r="CS60" s="10"/>
      <c r="CT60" s="10">
        <f t="shared" si="88"/>
        <v>1632151.44</v>
      </c>
      <c r="CU60" s="10">
        <f t="shared" si="89"/>
        <v>3259</v>
      </c>
      <c r="CW60">
        <f t="shared" si="90"/>
        <v>0</v>
      </c>
      <c r="CY60" s="10">
        <f t="shared" si="91"/>
        <v>-66380</v>
      </c>
      <c r="DE60" s="10">
        <v>1632151.44</v>
      </c>
      <c r="DF60" s="10">
        <v>0</v>
      </c>
      <c r="DG60" s="10">
        <v>50066.67</v>
      </c>
      <c r="DH60" s="10">
        <v>0</v>
      </c>
      <c r="DI60" s="10">
        <v>100681.5</v>
      </c>
      <c r="DJ60" s="80">
        <v>-3259</v>
      </c>
      <c r="DK60" s="10">
        <v>5825</v>
      </c>
      <c r="DL60" s="10">
        <v>14032.98</v>
      </c>
      <c r="DM60">
        <v>0</v>
      </c>
      <c r="DN60">
        <v>14032.98</v>
      </c>
      <c r="DO60" s="10">
        <v>26599.360000000001</v>
      </c>
      <c r="DP60" s="10">
        <v>4140</v>
      </c>
      <c r="DQ60" s="10">
        <v>9715</v>
      </c>
      <c r="DR60" s="10">
        <v>20461.5</v>
      </c>
      <c r="DS60" s="10">
        <v>2520.29</v>
      </c>
      <c r="DT60" s="10">
        <v>0</v>
      </c>
      <c r="DU60" s="10">
        <v>0</v>
      </c>
      <c r="DV60" s="10">
        <v>0</v>
      </c>
      <c r="DW60" s="10">
        <v>0</v>
      </c>
      <c r="DX60">
        <v>0</v>
      </c>
      <c r="DY60" s="10">
        <v>0</v>
      </c>
      <c r="DZ60">
        <v>0</v>
      </c>
      <c r="EA60" s="10">
        <v>66380</v>
      </c>
      <c r="EB60">
        <v>333</v>
      </c>
      <c r="EC60" s="68" t="e">
        <f>VLOOKUP(B60,#REF!,3,FALSE)</f>
        <v>#REF!</v>
      </c>
      <c r="ED60" t="e">
        <f>VLOOKUP(B60,#REF!,4,FALSE)</f>
        <v>#REF!</v>
      </c>
      <c r="EE60" t="e">
        <f>VLOOKUP(EC60,'[3]EDUBASE data 18.4.23'!$E$2:$AF$327,28,FALSE)</f>
        <v>#REF!</v>
      </c>
      <c r="EF60" t="str">
        <f>VLOOKUP(B60,'[4]CFR Report to DCSF'!$B$8:$EM$116,142,FALSE)</f>
        <v>office@trimley.net</v>
      </c>
      <c r="EG60" t="e">
        <f>VLOOKUP(EC60,'[3]EDUBASE data 18.4.23'!$E$2:$AF$327,24,FALSE)</f>
        <v>#REF!</v>
      </c>
      <c r="ES60" t="s">
        <v>394</v>
      </c>
      <c r="ET60" t="s">
        <v>397</v>
      </c>
      <c r="EU60" s="9" t="s">
        <v>394</v>
      </c>
      <c r="EV60" t="s">
        <v>396</v>
      </c>
      <c r="EW60" t="s">
        <v>395</v>
      </c>
      <c r="EX60" t="s">
        <v>395</v>
      </c>
      <c r="EY60">
        <f>VLOOKUP(B60,'[2]22-23 Balances'!$E$5:$J$110,2,FALSE)</f>
        <v>242504.83000000007</v>
      </c>
      <c r="EZ60">
        <v>0</v>
      </c>
      <c r="FA60">
        <f>VLOOKUP(B60,'[4]CFR Report to DCSF'!$B$8:$IA$116,234,FALSE)</f>
        <v>15419.57</v>
      </c>
      <c r="FB60" s="10">
        <f t="shared" si="92"/>
        <v>1632151.44</v>
      </c>
      <c r="FC60" s="10">
        <f t="shared" si="93"/>
        <v>0</v>
      </c>
      <c r="FD60" s="10">
        <f t="shared" si="94"/>
        <v>50066.67</v>
      </c>
      <c r="FE60" s="10">
        <f t="shared" si="95"/>
        <v>0</v>
      </c>
      <c r="FF60" s="10">
        <f t="shared" si="96"/>
        <v>100681.5</v>
      </c>
      <c r="FG60" s="80">
        <f t="shared" si="97"/>
        <v>-3259</v>
      </c>
      <c r="FH60" s="10">
        <f t="shared" si="98"/>
        <v>5825</v>
      </c>
      <c r="FI60" s="10">
        <f t="shared" si="99"/>
        <v>0</v>
      </c>
      <c r="FJ60" s="10">
        <f t="shared" si="100"/>
        <v>14032.98</v>
      </c>
      <c r="FK60" s="10">
        <f t="shared" si="101"/>
        <v>26599.360000000001</v>
      </c>
      <c r="FL60" s="10">
        <f t="shared" si="102"/>
        <v>4140</v>
      </c>
      <c r="FM60" s="10">
        <f t="shared" si="103"/>
        <v>9715</v>
      </c>
      <c r="FN60" s="10">
        <f t="shared" si="104"/>
        <v>20461.5</v>
      </c>
      <c r="FO60" s="10">
        <f t="shared" si="105"/>
        <v>2520.29</v>
      </c>
      <c r="FP60" s="10">
        <f t="shared" si="106"/>
        <v>0</v>
      </c>
      <c r="FQ60" s="10">
        <f t="shared" si="107"/>
        <v>0</v>
      </c>
      <c r="FR60" s="10">
        <f t="shared" si="108"/>
        <v>0</v>
      </c>
      <c r="FS60">
        <f t="shared" si="109"/>
        <v>0</v>
      </c>
      <c r="FT60">
        <f t="shared" si="110"/>
        <v>0</v>
      </c>
      <c r="FU60">
        <f t="shared" si="111"/>
        <v>0</v>
      </c>
      <c r="FV60">
        <f t="shared" si="112"/>
        <v>66380</v>
      </c>
      <c r="FW60" s="10">
        <f t="shared" si="113"/>
        <v>902177.63</v>
      </c>
      <c r="FX60" s="10">
        <f t="shared" si="114"/>
        <v>17675.79</v>
      </c>
      <c r="FY60" s="158">
        <v>389802.07</v>
      </c>
      <c r="FZ60" s="10">
        <f t="shared" si="115"/>
        <v>64879.83</v>
      </c>
      <c r="GA60" s="10">
        <f t="shared" si="116"/>
        <v>96474.28</v>
      </c>
      <c r="GB60" s="10">
        <f t="shared" si="117"/>
        <v>0</v>
      </c>
      <c r="GC60" s="90">
        <v>25559.49</v>
      </c>
      <c r="GD60" s="90">
        <v>12538.89</v>
      </c>
      <c r="GE60" s="158">
        <v>3189.69</v>
      </c>
      <c r="GF60" s="10">
        <f t="shared" si="118"/>
        <v>7408.25</v>
      </c>
      <c r="GG60" s="10">
        <f t="shared" si="119"/>
        <v>0</v>
      </c>
      <c r="GH60" s="10">
        <f t="shared" si="120"/>
        <v>10408.81</v>
      </c>
      <c r="GI60" s="90">
        <v>12157.37</v>
      </c>
      <c r="GJ60" s="10">
        <f t="shared" si="121"/>
        <v>1327.37</v>
      </c>
      <c r="GK60" s="10">
        <f t="shared" si="122"/>
        <v>4251.3500000000004</v>
      </c>
      <c r="GL60" s="10">
        <f t="shared" si="123"/>
        <v>23248.99</v>
      </c>
      <c r="GM60" s="10">
        <f t="shared" si="124"/>
        <v>0</v>
      </c>
      <c r="GN60" s="10">
        <f t="shared" si="125"/>
        <v>7114.28</v>
      </c>
      <c r="GO60" s="80">
        <f t="shared" si="126"/>
        <v>56478</v>
      </c>
      <c r="GP60" s="10">
        <f t="shared" si="127"/>
        <v>21971.54</v>
      </c>
      <c r="GQ60" s="10">
        <f t="shared" si="128"/>
        <v>0</v>
      </c>
      <c r="GR60" s="10">
        <f t="shared" si="129"/>
        <v>17587.27</v>
      </c>
      <c r="GS60" s="10">
        <f t="shared" si="130"/>
        <v>7460</v>
      </c>
      <c r="GT60" s="10">
        <f t="shared" si="131"/>
        <v>13937.73</v>
      </c>
      <c r="GU60" s="10">
        <f t="shared" si="132"/>
        <v>91343.09</v>
      </c>
      <c r="GV60" s="10">
        <f t="shared" si="133"/>
        <v>59243.83</v>
      </c>
      <c r="GW60" s="10">
        <f t="shared" si="134"/>
        <v>43076.57</v>
      </c>
      <c r="GX60" s="10">
        <f t="shared" si="135"/>
        <v>28240.81</v>
      </c>
      <c r="GY60">
        <v>0</v>
      </c>
      <c r="GZ60" s="10">
        <f t="shared" si="136"/>
        <v>0</v>
      </c>
      <c r="HA60" s="10">
        <f t="shared" si="137"/>
        <v>82761.59</v>
      </c>
      <c r="HB60" s="10">
        <f t="shared" si="138"/>
        <v>0</v>
      </c>
      <c r="HC60" s="10">
        <f t="shared" si="139"/>
        <v>0</v>
      </c>
      <c r="HD60" s="10">
        <v>25678.63</v>
      </c>
      <c r="HE60" s="10">
        <f t="shared" si="140"/>
        <v>0</v>
      </c>
      <c r="HF60">
        <v>0</v>
      </c>
      <c r="HG60">
        <v>1</v>
      </c>
      <c r="HH60">
        <v>0</v>
      </c>
      <c r="HI60">
        <f t="shared" si="141"/>
        <v>0</v>
      </c>
      <c r="HJ60">
        <f t="shared" si="142"/>
        <v>0</v>
      </c>
      <c r="HK60">
        <f t="shared" si="143"/>
        <v>9300</v>
      </c>
      <c r="HM60" s="10">
        <f>VLOOKUP(B60,'[2]22-23 Balances'!$E$5:$J$110,6,FALSE)</f>
        <v>171505.04999999981</v>
      </c>
      <c r="HN60" s="10">
        <f>VLOOKUP(B60,'carry forward data'!A64:G245,7,FALSE)</f>
        <v>31798.2</v>
      </c>
      <c r="HW60" s="10">
        <f t="shared" si="144"/>
        <v>-2.3283064365386963E-10</v>
      </c>
      <c r="HY60" s="10">
        <f t="shared" si="145"/>
        <v>0</v>
      </c>
      <c r="IC60">
        <f t="shared" si="71"/>
        <v>242504.83000000007</v>
      </c>
      <c r="ID60" s="10">
        <f t="shared" si="72"/>
        <v>1929314.74</v>
      </c>
      <c r="IE60" s="10">
        <f t="shared" si="73"/>
        <v>2000314.5200000007</v>
      </c>
      <c r="IF60" s="10">
        <f t="shared" si="74"/>
        <v>171505.04999999958</v>
      </c>
    </row>
    <row r="61" spans="2:240" x14ac:dyDescent="0.25">
      <c r="B61" s="71" t="s">
        <v>301</v>
      </c>
      <c r="C61" s="72">
        <v>-17002.5</v>
      </c>
      <c r="D61" s="72">
        <v>0</v>
      </c>
      <c r="E61" s="72">
        <v>-55226.67</v>
      </c>
      <c r="F61" s="72">
        <v>0</v>
      </c>
      <c r="G61" s="72">
        <v>-22555</v>
      </c>
      <c r="H61" s="72">
        <v>-32062.17</v>
      </c>
      <c r="I61" s="72">
        <v>-983.84</v>
      </c>
      <c r="J61" s="72">
        <v>-20185.66</v>
      </c>
      <c r="K61" s="72">
        <v>-14189.06</v>
      </c>
      <c r="L61" s="72">
        <v>0</v>
      </c>
      <c r="M61" s="72">
        <v>-666</v>
      </c>
      <c r="N61" s="72">
        <v>-14721</v>
      </c>
      <c r="O61" s="72">
        <v>-1742.17</v>
      </c>
      <c r="P61" s="72">
        <v>0</v>
      </c>
      <c r="Q61" s="72">
        <v>0</v>
      </c>
      <c r="R61" s="72">
        <v>0</v>
      </c>
      <c r="S61" s="72">
        <v>0</v>
      </c>
      <c r="T61" s="72">
        <v>247708.44</v>
      </c>
      <c r="U61" s="72">
        <v>1290.32</v>
      </c>
      <c r="V61" s="72">
        <v>0</v>
      </c>
      <c r="W61" s="72">
        <v>11367.61</v>
      </c>
      <c r="X61" s="72">
        <v>33775.980000000003</v>
      </c>
      <c r="Y61" s="72">
        <v>25439.279999999999</v>
      </c>
      <c r="Z61" s="72">
        <v>11065.15</v>
      </c>
      <c r="AA61" s="72">
        <v>10202.32</v>
      </c>
      <c r="AB61" s="72">
        <v>156351.64000000001</v>
      </c>
      <c r="AC61" s="72">
        <v>1354</v>
      </c>
      <c r="AD61" s="72">
        <v>0</v>
      </c>
      <c r="AE61" s="72">
        <v>6538.44</v>
      </c>
      <c r="AF61" s="72">
        <v>2790.62</v>
      </c>
      <c r="AG61" s="72">
        <v>1867.83</v>
      </c>
      <c r="AH61" s="72">
        <v>1479.86</v>
      </c>
      <c r="AI61" s="72">
        <v>13978.46</v>
      </c>
      <c r="AJ61" s="72">
        <v>0</v>
      </c>
      <c r="AK61" s="72">
        <v>3037.65</v>
      </c>
      <c r="AL61" s="72">
        <v>26180.9</v>
      </c>
      <c r="AM61" s="72">
        <v>2219.86</v>
      </c>
      <c r="AN61" s="72">
        <v>0</v>
      </c>
      <c r="AO61" s="72">
        <v>13481.72</v>
      </c>
      <c r="AP61" s="72">
        <v>2080</v>
      </c>
      <c r="AQ61" s="72">
        <v>1117.05</v>
      </c>
      <c r="AR61" s="72">
        <v>18577.689999999999</v>
      </c>
      <c r="AS61" s="72">
        <v>3191.71</v>
      </c>
      <c r="AT61" s="72">
        <v>18393.990000000002</v>
      </c>
      <c r="AU61" s="72">
        <v>17971.18</v>
      </c>
      <c r="AV61" s="72">
        <v>0</v>
      </c>
      <c r="AW61" s="72">
        <v>5187.6099999999997</v>
      </c>
      <c r="AX61" s="72">
        <v>0</v>
      </c>
      <c r="AY61" s="72">
        <v>0</v>
      </c>
      <c r="AZ61" s="72">
        <v>-9356.3799999999992</v>
      </c>
      <c r="BA61" s="72">
        <v>7975.65</v>
      </c>
      <c r="BC61" s="10">
        <f>VLOOKUP(B61,[1]Sheet1!$A$11:$G$222,5,FALSE)</f>
        <v>441567.08000000013</v>
      </c>
      <c r="BE61">
        <v>-17271.89</v>
      </c>
      <c r="BF61">
        <v>0</v>
      </c>
      <c r="BG61">
        <v>0</v>
      </c>
      <c r="BH61">
        <v>0</v>
      </c>
      <c r="BI61">
        <f t="shared" si="75"/>
        <v>0</v>
      </c>
      <c r="BJ61">
        <v>1440</v>
      </c>
      <c r="BK61">
        <v>0</v>
      </c>
      <c r="BL61">
        <f t="shared" si="76"/>
        <v>1440</v>
      </c>
      <c r="BM61">
        <v>1464.46</v>
      </c>
      <c r="BN61">
        <v>0</v>
      </c>
      <c r="BO61">
        <f t="shared" si="77"/>
        <v>1464.46</v>
      </c>
      <c r="BP61">
        <f t="shared" si="78"/>
        <v>-14367.43</v>
      </c>
      <c r="BR61" s="10">
        <f t="shared" si="79"/>
        <v>-1380.7299999999996</v>
      </c>
      <c r="BS61">
        <f t="shared" si="80"/>
        <v>-1380.7299999999996</v>
      </c>
      <c r="BT61">
        <f t="shared" si="81"/>
        <v>0</v>
      </c>
      <c r="BU61" s="10">
        <f t="shared" si="82"/>
        <v>-16101.73</v>
      </c>
      <c r="BV61" s="10">
        <f t="shared" si="83"/>
        <v>26180.9</v>
      </c>
      <c r="BX61" s="10">
        <f t="shared" si="84"/>
        <v>455934.51000000007</v>
      </c>
      <c r="BY61" s="10">
        <f t="shared" si="85"/>
        <v>441567.08000000007</v>
      </c>
      <c r="BZ61" s="10">
        <f t="shared" si="86"/>
        <v>441567.08000000013</v>
      </c>
      <c r="CB61" s="10">
        <f t="shared" si="87"/>
        <v>0</v>
      </c>
      <c r="CC61">
        <v>0</v>
      </c>
      <c r="CD61">
        <v>0</v>
      </c>
      <c r="CE61" s="73">
        <v>337</v>
      </c>
      <c r="CF61">
        <v>195791.82000000012</v>
      </c>
      <c r="CG61">
        <v>247715.48999999987</v>
      </c>
      <c r="CH61">
        <v>1479.7599999999993</v>
      </c>
      <c r="CI61">
        <v>15847.19</v>
      </c>
      <c r="CK61" s="10">
        <f>VLOOKUP(CE61,'[2]Budget Share 22-23'!$B$6:$BV$326,73,FALSE)</f>
        <v>507858</v>
      </c>
      <c r="CL61" s="10">
        <f>VLOOKUP(CE61,'[2]Budget Share 22-23'!$B$6:$BV$326,57,FALSE)</f>
        <v>0</v>
      </c>
      <c r="CM61" s="10">
        <v>0</v>
      </c>
      <c r="CN61" s="10">
        <v>0</v>
      </c>
      <c r="CO61">
        <v>0</v>
      </c>
      <c r="CP61" s="10">
        <v>0</v>
      </c>
      <c r="CQ61" s="10">
        <v>-16883</v>
      </c>
      <c r="CR61" s="10">
        <v>-14600</v>
      </c>
      <c r="CS61" s="10"/>
      <c r="CT61" s="10">
        <f t="shared" si="88"/>
        <v>524860.5</v>
      </c>
      <c r="CU61" s="10">
        <f t="shared" si="89"/>
        <v>-579.16999999999825</v>
      </c>
      <c r="CW61">
        <f t="shared" si="90"/>
        <v>0</v>
      </c>
      <c r="CY61" s="10">
        <f t="shared" si="91"/>
        <v>-31483</v>
      </c>
      <c r="DE61" s="10">
        <v>524860.5</v>
      </c>
      <c r="DF61" s="10">
        <v>0</v>
      </c>
      <c r="DG61" s="10">
        <v>55226.67</v>
      </c>
      <c r="DH61" s="10">
        <v>0</v>
      </c>
      <c r="DI61" s="10">
        <v>22555</v>
      </c>
      <c r="DJ61" s="10">
        <v>579.16999999999803</v>
      </c>
      <c r="DK61" s="10">
        <v>983.84</v>
      </c>
      <c r="DL61" s="10">
        <v>20185.66</v>
      </c>
      <c r="DM61">
        <v>0</v>
      </c>
      <c r="DN61">
        <v>20185.66</v>
      </c>
      <c r="DO61" s="10">
        <v>14189.06</v>
      </c>
      <c r="DP61" s="10">
        <v>0</v>
      </c>
      <c r="DQ61" s="10">
        <v>666</v>
      </c>
      <c r="DR61" s="10">
        <v>16101.73</v>
      </c>
      <c r="DS61" s="10">
        <v>1742.17</v>
      </c>
      <c r="DT61" s="10">
        <v>0</v>
      </c>
      <c r="DU61" s="10">
        <v>0</v>
      </c>
      <c r="DV61" s="10">
        <v>0</v>
      </c>
      <c r="DW61" s="10">
        <v>0</v>
      </c>
      <c r="DX61">
        <v>0</v>
      </c>
      <c r="DY61" s="10">
        <v>0</v>
      </c>
      <c r="DZ61">
        <v>0</v>
      </c>
      <c r="EA61" s="10">
        <v>31483</v>
      </c>
      <c r="EB61">
        <v>337</v>
      </c>
      <c r="EC61" s="68" t="e">
        <f>VLOOKUP(B61,#REF!,3,FALSE)</f>
        <v>#REF!</v>
      </c>
      <c r="ED61" t="e">
        <f>VLOOKUP(B61,#REF!,4,FALSE)</f>
        <v>#REF!</v>
      </c>
      <c r="EE61" t="e">
        <f>VLOOKUP(EC61,'[3]EDUBASE data 18.4.23'!$E$2:$AF$327,28,FALSE)</f>
        <v>#REF!</v>
      </c>
      <c r="EF61" t="str">
        <f>VLOOKUP(B61,'[4]CFR Report to DCSF'!$B$8:$EM$116,142,FALSE)</f>
        <v>office@waldringfield.suffolk.sch.uk</v>
      </c>
      <c r="EG61" t="e">
        <f>VLOOKUP(EC61,'[3]EDUBASE data 18.4.23'!$E$2:$AF$327,24,FALSE)</f>
        <v>#REF!</v>
      </c>
      <c r="ES61" t="s">
        <v>394</v>
      </c>
      <c r="ET61" t="s">
        <v>397</v>
      </c>
      <c r="EU61" s="9" t="s">
        <v>394</v>
      </c>
      <c r="EV61" t="s">
        <v>396</v>
      </c>
      <c r="EW61" t="s">
        <v>395</v>
      </c>
      <c r="EX61" t="s">
        <v>395</v>
      </c>
      <c r="EY61">
        <f>VLOOKUP(B61,'[2]22-23 Balances'!$E$5:$J$110,2,FALSE)</f>
        <v>195791.82000000012</v>
      </c>
      <c r="EZ61">
        <v>0</v>
      </c>
      <c r="FA61">
        <f>VLOOKUP(B61,'[4]CFR Report to DCSF'!$B$8:$IA$116,234,FALSE)</f>
        <v>1479.7599999999993</v>
      </c>
      <c r="FB61" s="10">
        <f t="shared" si="92"/>
        <v>524860.5</v>
      </c>
      <c r="FC61" s="10">
        <f t="shared" si="93"/>
        <v>0</v>
      </c>
      <c r="FD61" s="10">
        <f t="shared" si="94"/>
        <v>55226.67</v>
      </c>
      <c r="FE61" s="10">
        <f t="shared" si="95"/>
        <v>0</v>
      </c>
      <c r="FF61" s="10">
        <f t="shared" si="96"/>
        <v>22555</v>
      </c>
      <c r="FG61" s="10">
        <f t="shared" si="97"/>
        <v>579.16999999999803</v>
      </c>
      <c r="FH61" s="10">
        <f t="shared" si="98"/>
        <v>983.84</v>
      </c>
      <c r="FI61" s="10">
        <f t="shared" si="99"/>
        <v>0</v>
      </c>
      <c r="FJ61" s="10">
        <f t="shared" si="100"/>
        <v>20185.66</v>
      </c>
      <c r="FK61" s="10">
        <f t="shared" si="101"/>
        <v>14189.06</v>
      </c>
      <c r="FL61" s="10">
        <f t="shared" si="102"/>
        <v>0</v>
      </c>
      <c r="FM61" s="10">
        <f t="shared" si="103"/>
        <v>666</v>
      </c>
      <c r="FN61" s="10">
        <f t="shared" si="104"/>
        <v>16101.73</v>
      </c>
      <c r="FO61" s="10">
        <f t="shared" si="105"/>
        <v>1742.17</v>
      </c>
      <c r="FP61" s="10">
        <f t="shared" si="106"/>
        <v>0</v>
      </c>
      <c r="FQ61" s="10">
        <f t="shared" si="107"/>
        <v>0</v>
      </c>
      <c r="FR61" s="10">
        <f t="shared" si="108"/>
        <v>0</v>
      </c>
      <c r="FS61">
        <f t="shared" si="109"/>
        <v>0</v>
      </c>
      <c r="FT61">
        <f t="shared" si="110"/>
        <v>0</v>
      </c>
      <c r="FU61">
        <f t="shared" si="111"/>
        <v>0</v>
      </c>
      <c r="FV61">
        <f t="shared" si="112"/>
        <v>31483</v>
      </c>
      <c r="FW61" s="10">
        <f t="shared" si="113"/>
        <v>247708.44</v>
      </c>
      <c r="FX61" s="10">
        <f t="shared" si="114"/>
        <v>1290.32</v>
      </c>
      <c r="FY61" s="158">
        <v>152994.15000000011</v>
      </c>
      <c r="FZ61" s="10">
        <f t="shared" si="115"/>
        <v>11367.61</v>
      </c>
      <c r="GA61" s="10">
        <f t="shared" si="116"/>
        <v>33775.980000000003</v>
      </c>
      <c r="GB61" s="10">
        <f t="shared" si="117"/>
        <v>25439.279999999999</v>
      </c>
      <c r="GC61" s="90">
        <v>18700.800000000003</v>
      </c>
      <c r="GD61" s="90">
        <v>2566.6699999999983</v>
      </c>
      <c r="GE61" s="158">
        <v>3357.4900000000002</v>
      </c>
      <c r="GF61" s="10">
        <f t="shared" si="118"/>
        <v>1354</v>
      </c>
      <c r="GG61" s="10">
        <f t="shared" si="119"/>
        <v>0</v>
      </c>
      <c r="GH61" s="10">
        <f t="shared" si="120"/>
        <v>6538.44</v>
      </c>
      <c r="GI61" s="90">
        <v>2790.62</v>
      </c>
      <c r="GJ61" s="10">
        <f t="shared" si="121"/>
        <v>1867.83</v>
      </c>
      <c r="GK61" s="10">
        <f t="shared" si="122"/>
        <v>1479.86</v>
      </c>
      <c r="GL61" s="10">
        <f t="shared" si="123"/>
        <v>13978.46</v>
      </c>
      <c r="GM61" s="10">
        <f t="shared" si="124"/>
        <v>0</v>
      </c>
      <c r="GN61" s="10">
        <f t="shared" si="125"/>
        <v>3037.65</v>
      </c>
      <c r="GO61" s="80">
        <f t="shared" si="126"/>
        <v>26180.9</v>
      </c>
      <c r="GP61" s="10">
        <f t="shared" si="127"/>
        <v>2219.86</v>
      </c>
      <c r="GQ61" s="10">
        <f t="shared" si="128"/>
        <v>0</v>
      </c>
      <c r="GR61" s="10">
        <f t="shared" si="129"/>
        <v>13481.72</v>
      </c>
      <c r="GS61" s="10">
        <f t="shared" si="130"/>
        <v>2080</v>
      </c>
      <c r="GT61" s="10">
        <f t="shared" si="131"/>
        <v>1117.05</v>
      </c>
      <c r="GU61" s="10">
        <f t="shared" si="132"/>
        <v>18577.689999999999</v>
      </c>
      <c r="GV61" s="10">
        <f t="shared" si="133"/>
        <v>3191.71</v>
      </c>
      <c r="GW61" s="10">
        <f t="shared" si="134"/>
        <v>18393.990000000002</v>
      </c>
      <c r="GX61" s="10">
        <f t="shared" si="135"/>
        <v>17971.18</v>
      </c>
      <c r="GY61">
        <v>0</v>
      </c>
      <c r="GZ61" s="10">
        <f t="shared" si="136"/>
        <v>0</v>
      </c>
      <c r="HA61" s="10">
        <f t="shared" si="137"/>
        <v>5187.6099999999997</v>
      </c>
      <c r="HB61" s="10">
        <f t="shared" si="138"/>
        <v>0</v>
      </c>
      <c r="HC61" s="10">
        <f t="shared" si="139"/>
        <v>0</v>
      </c>
      <c r="HD61" s="10">
        <v>17271.89</v>
      </c>
      <c r="HE61" s="10">
        <f t="shared" si="140"/>
        <v>0</v>
      </c>
      <c r="HF61">
        <v>0</v>
      </c>
      <c r="HG61">
        <v>1</v>
      </c>
      <c r="HH61">
        <v>0</v>
      </c>
      <c r="HI61">
        <f t="shared" si="141"/>
        <v>0</v>
      </c>
      <c r="HJ61">
        <f t="shared" si="142"/>
        <v>1440</v>
      </c>
      <c r="HK61">
        <f t="shared" si="143"/>
        <v>1464.46</v>
      </c>
      <c r="HM61" s="10">
        <f>VLOOKUP(B61,'[2]22-23 Balances'!$E$5:$J$110,6,FALSE)</f>
        <v>247715.30999999994</v>
      </c>
      <c r="HN61" s="10">
        <f>VLOOKUP(B61,'carry forward data'!A65:G246,7,FALSE)</f>
        <v>15847.189999999999</v>
      </c>
      <c r="HW61" s="10">
        <f t="shared" si="144"/>
        <v>3.4924596548080444E-10</v>
      </c>
      <c r="HY61" s="10">
        <f t="shared" si="145"/>
        <v>0</v>
      </c>
      <c r="IC61">
        <f t="shared" si="71"/>
        <v>195791.82000000012</v>
      </c>
      <c r="ID61" s="10">
        <f t="shared" si="72"/>
        <v>688572.80000000016</v>
      </c>
      <c r="IE61" s="10">
        <f t="shared" si="73"/>
        <v>636649.31000000006</v>
      </c>
      <c r="IF61" s="10">
        <f t="shared" si="74"/>
        <v>247715.31000000029</v>
      </c>
    </row>
    <row r="62" spans="2:240" x14ac:dyDescent="0.25">
      <c r="B62" s="71" t="s">
        <v>302</v>
      </c>
      <c r="C62" s="72">
        <v>-26915.25</v>
      </c>
      <c r="D62" s="72">
        <v>0</v>
      </c>
      <c r="E62" s="72">
        <v>-23533.32</v>
      </c>
      <c r="F62" s="72">
        <v>0</v>
      </c>
      <c r="G62" s="72">
        <v>-26415</v>
      </c>
      <c r="H62" s="72">
        <v>-59184</v>
      </c>
      <c r="I62" s="72">
        <v>0</v>
      </c>
      <c r="J62" s="72">
        <v>-14249.33</v>
      </c>
      <c r="K62" s="72">
        <v>-16870.580000000002</v>
      </c>
      <c r="L62" s="72">
        <v>0</v>
      </c>
      <c r="M62" s="72">
        <v>0</v>
      </c>
      <c r="N62" s="72">
        <v>-9978.49</v>
      </c>
      <c r="O62" s="72">
        <v>-8320.57</v>
      </c>
      <c r="P62" s="72">
        <v>0</v>
      </c>
      <c r="Q62" s="72">
        <v>0</v>
      </c>
      <c r="R62" s="72">
        <v>0</v>
      </c>
      <c r="S62" s="72">
        <v>0</v>
      </c>
      <c r="T62" s="72">
        <v>501457.48</v>
      </c>
      <c r="U62" s="72">
        <v>0</v>
      </c>
      <c r="V62" s="72">
        <v>0</v>
      </c>
      <c r="W62" s="72">
        <v>19275.87</v>
      </c>
      <c r="X62" s="72">
        <v>59818.69</v>
      </c>
      <c r="Y62" s="72">
        <v>0</v>
      </c>
      <c r="Z62" s="72">
        <v>9262.19</v>
      </c>
      <c r="AA62" s="72">
        <v>6500.59</v>
      </c>
      <c r="AB62" s="72">
        <v>179061.81</v>
      </c>
      <c r="AC62" s="72">
        <v>2856.6</v>
      </c>
      <c r="AD62" s="72">
        <v>0</v>
      </c>
      <c r="AE62" s="72">
        <v>13598.09</v>
      </c>
      <c r="AF62" s="72">
        <v>5797.27</v>
      </c>
      <c r="AG62" s="72">
        <v>13908.04</v>
      </c>
      <c r="AH62" s="72">
        <v>3113.21</v>
      </c>
      <c r="AI62" s="72">
        <v>31123.82</v>
      </c>
      <c r="AJ62" s="72">
        <v>0</v>
      </c>
      <c r="AK62" s="72">
        <v>5085.22</v>
      </c>
      <c r="AL62" s="72">
        <v>79336.47</v>
      </c>
      <c r="AM62" s="72">
        <v>11841.25</v>
      </c>
      <c r="AN62" s="72">
        <v>0</v>
      </c>
      <c r="AO62" s="72">
        <v>7986.93</v>
      </c>
      <c r="AP62" s="72">
        <v>3120</v>
      </c>
      <c r="AQ62" s="72">
        <v>204</v>
      </c>
      <c r="AR62" s="72">
        <v>40210.949999999997</v>
      </c>
      <c r="AS62" s="72">
        <v>32750</v>
      </c>
      <c r="AT62" s="72">
        <v>11151.54</v>
      </c>
      <c r="AU62" s="72">
        <v>16081.64</v>
      </c>
      <c r="AV62" s="72">
        <v>0</v>
      </c>
      <c r="AW62" s="72">
        <v>0</v>
      </c>
      <c r="AX62" s="72">
        <v>0</v>
      </c>
      <c r="AY62" s="72">
        <v>0</v>
      </c>
      <c r="AZ62" s="72">
        <v>-1694.05</v>
      </c>
      <c r="BA62" s="72">
        <v>893.05</v>
      </c>
      <c r="BC62" s="10">
        <f>VLOOKUP(B62,[1]Sheet1!$A$11:$G$222,5,FALSE)</f>
        <v>867935.75000000058</v>
      </c>
      <c r="BE62">
        <v>-32884.36</v>
      </c>
      <c r="BF62">
        <v>0</v>
      </c>
      <c r="BG62">
        <v>26915</v>
      </c>
      <c r="BH62">
        <v>0</v>
      </c>
      <c r="BI62">
        <f t="shared" si="75"/>
        <v>26915</v>
      </c>
      <c r="BJ62">
        <v>0</v>
      </c>
      <c r="BK62">
        <v>0</v>
      </c>
      <c r="BL62">
        <f t="shared" si="76"/>
        <v>0</v>
      </c>
      <c r="BM62">
        <v>6630.99</v>
      </c>
      <c r="BN62">
        <v>0</v>
      </c>
      <c r="BO62">
        <f t="shared" si="77"/>
        <v>6630.99</v>
      </c>
      <c r="BP62">
        <f t="shared" si="78"/>
        <v>661.6299999999992</v>
      </c>
      <c r="BR62" s="10">
        <f t="shared" si="79"/>
        <v>-801</v>
      </c>
      <c r="BS62">
        <f t="shared" si="80"/>
        <v>-801</v>
      </c>
      <c r="BT62">
        <f t="shared" si="81"/>
        <v>0</v>
      </c>
      <c r="BU62" s="10">
        <f t="shared" si="82"/>
        <v>-10779.49</v>
      </c>
      <c r="BV62" s="10">
        <f t="shared" si="83"/>
        <v>79336.47</v>
      </c>
      <c r="BX62" s="10">
        <f t="shared" si="84"/>
        <v>867274.12</v>
      </c>
      <c r="BY62" s="10">
        <f t="shared" si="85"/>
        <v>867935.75</v>
      </c>
      <c r="BZ62" s="10">
        <f t="shared" si="86"/>
        <v>867935.75000000058</v>
      </c>
      <c r="CB62" s="10">
        <f t="shared" si="87"/>
        <v>0</v>
      </c>
      <c r="CC62">
        <v>0</v>
      </c>
      <c r="CD62">
        <v>0</v>
      </c>
      <c r="CE62" s="73">
        <v>339</v>
      </c>
      <c r="CF62">
        <v>218600.03000000003</v>
      </c>
      <c r="CG62">
        <v>253196.87999999942</v>
      </c>
      <c r="CH62">
        <v>40535.71</v>
      </c>
      <c r="CI62">
        <v>39874.080000000002</v>
      </c>
      <c r="CK62" s="10">
        <f>VLOOKUP(CE62,'[2]Budget Share 22-23'!$B$6:$BV$326,73,FALSE)</f>
        <v>901871</v>
      </c>
      <c r="CL62" s="10">
        <f>VLOOKUP(CE62,'[2]Budget Share 22-23'!$B$6:$BV$326,57,FALSE)</f>
        <v>0</v>
      </c>
      <c r="CM62" s="10">
        <v>0</v>
      </c>
      <c r="CN62" s="10">
        <v>0</v>
      </c>
      <c r="CO62">
        <v>0</v>
      </c>
      <c r="CP62" s="10">
        <v>0</v>
      </c>
      <c r="CQ62" s="10">
        <v>-23716</v>
      </c>
      <c r="CR62" s="10">
        <v>-25843</v>
      </c>
      <c r="CS62" s="10"/>
      <c r="CT62" s="10">
        <f t="shared" si="88"/>
        <v>928786.25</v>
      </c>
      <c r="CU62" s="10">
        <f t="shared" si="89"/>
        <v>-9625</v>
      </c>
      <c r="CW62">
        <f t="shared" si="90"/>
        <v>0</v>
      </c>
      <c r="CY62" s="10">
        <f t="shared" si="91"/>
        <v>-49559</v>
      </c>
      <c r="DE62" s="10">
        <v>928786.25</v>
      </c>
      <c r="DF62" s="10">
        <v>0</v>
      </c>
      <c r="DG62" s="10">
        <v>23533.32</v>
      </c>
      <c r="DH62" s="10">
        <v>0</v>
      </c>
      <c r="DI62" s="10">
        <v>26415</v>
      </c>
      <c r="DJ62" s="10">
        <v>9625</v>
      </c>
      <c r="DK62" s="10">
        <v>0</v>
      </c>
      <c r="DL62" s="10">
        <v>14249.33</v>
      </c>
      <c r="DM62">
        <v>233</v>
      </c>
      <c r="DN62">
        <v>14016.33</v>
      </c>
      <c r="DO62" s="10">
        <v>16870.580000000002</v>
      </c>
      <c r="DP62" s="10">
        <v>0</v>
      </c>
      <c r="DQ62" s="10">
        <v>0</v>
      </c>
      <c r="DR62" s="10">
        <v>10779.49</v>
      </c>
      <c r="DS62" s="10">
        <v>8320.57</v>
      </c>
      <c r="DT62" s="10">
        <v>0</v>
      </c>
      <c r="DU62" s="10">
        <v>0</v>
      </c>
      <c r="DV62" s="10">
        <v>0</v>
      </c>
      <c r="DW62" s="10">
        <v>0</v>
      </c>
      <c r="DX62">
        <v>0</v>
      </c>
      <c r="DY62" s="10">
        <v>0</v>
      </c>
      <c r="DZ62">
        <v>0</v>
      </c>
      <c r="EA62" s="10">
        <v>49559</v>
      </c>
      <c r="EB62">
        <v>339</v>
      </c>
      <c r="EC62" s="68" t="e">
        <f>VLOOKUP(B62,#REF!,3,FALSE)</f>
        <v>#REF!</v>
      </c>
      <c r="ED62" t="e">
        <f>VLOOKUP(B62,#REF!,4,FALSE)</f>
        <v>#REF!</v>
      </c>
      <c r="EE62" t="e">
        <f>VLOOKUP(EC62,'[3]EDUBASE data 18.4.23'!$E$2:$AF$327,28,FALSE)</f>
        <v>#REF!</v>
      </c>
      <c r="EF62" t="str">
        <f>VLOOKUP(B62,'[4]CFR Report to DCSF'!$B$8:$EM$116,142,FALSE)</f>
        <v>head@owfed.co.uk</v>
      </c>
      <c r="EG62" t="e">
        <f>VLOOKUP(EC62,'[3]EDUBASE data 18.4.23'!$E$2:$AF$327,24,FALSE)</f>
        <v>#REF!</v>
      </c>
      <c r="EH62" t="s">
        <v>393</v>
      </c>
      <c r="EI62">
        <v>9352124</v>
      </c>
      <c r="ES62" t="s">
        <v>394</v>
      </c>
      <c r="ET62" t="s">
        <v>397</v>
      </c>
      <c r="EU62" s="9" t="s">
        <v>394</v>
      </c>
      <c r="EV62" t="s">
        <v>396</v>
      </c>
      <c r="EW62" t="s">
        <v>395</v>
      </c>
      <c r="EX62" t="s">
        <v>395</v>
      </c>
      <c r="EY62">
        <f>VLOOKUP(B62,'[2]22-23 Balances'!$E$5:$J$110,2,FALSE)</f>
        <v>218600.03000000003</v>
      </c>
      <c r="EZ62">
        <v>0</v>
      </c>
      <c r="FA62">
        <f>VLOOKUP(B62,'[4]CFR Report to DCSF'!$B$8:$IA$116,234,FALSE)</f>
        <v>40535.71</v>
      </c>
      <c r="FB62" s="10">
        <f t="shared" si="92"/>
        <v>928786.25</v>
      </c>
      <c r="FC62" s="10">
        <f t="shared" si="93"/>
        <v>0</v>
      </c>
      <c r="FD62" s="10">
        <f t="shared" si="94"/>
        <v>23533.32</v>
      </c>
      <c r="FE62" s="10">
        <f t="shared" si="95"/>
        <v>0</v>
      </c>
      <c r="FF62" s="10">
        <f t="shared" si="96"/>
        <v>26415</v>
      </c>
      <c r="FG62" s="10">
        <f t="shared" si="97"/>
        <v>9625</v>
      </c>
      <c r="FH62" s="10">
        <f t="shared" si="98"/>
        <v>0</v>
      </c>
      <c r="FI62" s="10">
        <f t="shared" si="99"/>
        <v>233</v>
      </c>
      <c r="FJ62" s="10">
        <f>DN62</f>
        <v>14016.33</v>
      </c>
      <c r="FK62" s="10">
        <f t="shared" si="101"/>
        <v>16870.580000000002</v>
      </c>
      <c r="FL62" s="10">
        <f t="shared" si="102"/>
        <v>0</v>
      </c>
      <c r="FM62" s="10">
        <f t="shared" si="103"/>
        <v>0</v>
      </c>
      <c r="FN62" s="10">
        <f t="shared" si="104"/>
        <v>10779.49</v>
      </c>
      <c r="FO62" s="10">
        <f t="shared" si="105"/>
        <v>8320.57</v>
      </c>
      <c r="FP62" s="10">
        <f t="shared" si="106"/>
        <v>0</v>
      </c>
      <c r="FQ62" s="10">
        <f t="shared" si="107"/>
        <v>0</v>
      </c>
      <c r="FR62" s="10">
        <f t="shared" si="108"/>
        <v>0</v>
      </c>
      <c r="FS62">
        <f t="shared" si="109"/>
        <v>0</v>
      </c>
      <c r="FT62">
        <f t="shared" si="110"/>
        <v>0</v>
      </c>
      <c r="FU62">
        <f t="shared" si="111"/>
        <v>0</v>
      </c>
      <c r="FV62">
        <f t="shared" si="112"/>
        <v>49559</v>
      </c>
      <c r="FW62" s="10">
        <f t="shared" si="113"/>
        <v>501457.48</v>
      </c>
      <c r="FX62" s="10">
        <f t="shared" si="114"/>
        <v>0</v>
      </c>
      <c r="FY62" s="158">
        <v>175402.81000000003</v>
      </c>
      <c r="FZ62" s="10">
        <f t="shared" si="115"/>
        <v>19275.87</v>
      </c>
      <c r="GA62" s="10">
        <f t="shared" si="116"/>
        <v>59818.69</v>
      </c>
      <c r="GB62" s="10">
        <f t="shared" si="117"/>
        <v>0</v>
      </c>
      <c r="GC62" s="90">
        <v>9262.19</v>
      </c>
      <c r="GD62" s="90">
        <v>6500.59</v>
      </c>
      <c r="GE62" s="158">
        <v>3659</v>
      </c>
      <c r="GF62" s="10">
        <f t="shared" si="118"/>
        <v>2856.6</v>
      </c>
      <c r="GG62" s="10">
        <f t="shared" si="119"/>
        <v>0</v>
      </c>
      <c r="GH62" s="10">
        <f t="shared" si="120"/>
        <v>13598.09</v>
      </c>
      <c r="GI62" s="90">
        <v>5797.27</v>
      </c>
      <c r="GJ62" s="10">
        <f t="shared" si="121"/>
        <v>13908.04</v>
      </c>
      <c r="GK62" s="10">
        <f t="shared" si="122"/>
        <v>3113.21</v>
      </c>
      <c r="GL62" s="10">
        <f t="shared" si="123"/>
        <v>31123.82</v>
      </c>
      <c r="GM62" s="10">
        <f t="shared" si="124"/>
        <v>0</v>
      </c>
      <c r="GN62" s="10">
        <f t="shared" si="125"/>
        <v>5085.22</v>
      </c>
      <c r="GO62" s="80">
        <f t="shared" si="126"/>
        <v>79336.47</v>
      </c>
      <c r="GP62" s="10">
        <f t="shared" si="127"/>
        <v>11841.25</v>
      </c>
      <c r="GQ62" s="10">
        <f t="shared" si="128"/>
        <v>0</v>
      </c>
      <c r="GR62" s="10">
        <f t="shared" si="129"/>
        <v>7986.93</v>
      </c>
      <c r="GS62" s="10">
        <f t="shared" si="130"/>
        <v>3120</v>
      </c>
      <c r="GT62" s="10">
        <f t="shared" si="131"/>
        <v>204</v>
      </c>
      <c r="GU62" s="10">
        <f t="shared" si="132"/>
        <v>40210.949999999997</v>
      </c>
      <c r="GV62" s="10">
        <f t="shared" si="133"/>
        <v>32750</v>
      </c>
      <c r="GW62" s="10">
        <f t="shared" si="134"/>
        <v>11151.54</v>
      </c>
      <c r="GX62" s="10">
        <f t="shared" si="135"/>
        <v>16081.64</v>
      </c>
      <c r="GY62">
        <v>0</v>
      </c>
      <c r="GZ62" s="10">
        <f t="shared" si="136"/>
        <v>0</v>
      </c>
      <c r="HA62" s="10">
        <f t="shared" si="137"/>
        <v>0</v>
      </c>
      <c r="HB62" s="10">
        <f t="shared" si="138"/>
        <v>0</v>
      </c>
      <c r="HC62" s="10">
        <f t="shared" si="139"/>
        <v>0</v>
      </c>
      <c r="HD62" s="10">
        <v>32884.36</v>
      </c>
      <c r="HE62" s="10">
        <f t="shared" si="140"/>
        <v>0</v>
      </c>
      <c r="HF62">
        <v>0</v>
      </c>
      <c r="HG62">
        <v>1</v>
      </c>
      <c r="HH62">
        <v>0</v>
      </c>
      <c r="HI62">
        <f t="shared" si="141"/>
        <v>26915</v>
      </c>
      <c r="HJ62">
        <f t="shared" si="142"/>
        <v>0</v>
      </c>
      <c r="HK62">
        <f t="shared" si="143"/>
        <v>6630.99</v>
      </c>
      <c r="HM62" s="10">
        <f>VLOOKUP(B62,'[2]22-23 Balances'!$E$5:$J$110,6,FALSE)</f>
        <v>253196.90999999957</v>
      </c>
      <c r="HN62" s="10">
        <f>VLOOKUP(B62,'carry forward data'!A66:G247,7,FALSE)</f>
        <v>39874.080000000002</v>
      </c>
      <c r="HW62" s="10">
        <f t="shared" si="144"/>
        <v>3.4924596548080444E-10</v>
      </c>
      <c r="HY62" s="10">
        <f t="shared" si="145"/>
        <v>0</v>
      </c>
      <c r="IC62">
        <f t="shared" si="71"/>
        <v>218600.03000000003</v>
      </c>
      <c r="ID62" s="10">
        <f t="shared" si="72"/>
        <v>1088138.5399999998</v>
      </c>
      <c r="IE62" s="10">
        <f t="shared" si="73"/>
        <v>1053541.6599999999</v>
      </c>
      <c r="IF62" s="10">
        <f t="shared" si="74"/>
        <v>253196.90999999992</v>
      </c>
    </row>
    <row r="63" spans="2:240" x14ac:dyDescent="0.25">
      <c r="B63" s="71" t="s">
        <v>303</v>
      </c>
      <c r="C63" s="72">
        <v>-11339.75</v>
      </c>
      <c r="D63" s="72">
        <v>0</v>
      </c>
      <c r="E63" s="72">
        <v>-5499.99</v>
      </c>
      <c r="F63" s="72">
        <v>0</v>
      </c>
      <c r="G63" s="72">
        <v>-27140</v>
      </c>
      <c r="H63" s="72">
        <v>-24985</v>
      </c>
      <c r="I63" s="72">
        <v>-788.05</v>
      </c>
      <c r="J63" s="72">
        <v>-3413.95</v>
      </c>
      <c r="K63" s="72">
        <v>-5028.5</v>
      </c>
      <c r="L63" s="72">
        <v>-5550</v>
      </c>
      <c r="M63" s="72">
        <v>0</v>
      </c>
      <c r="N63" s="72">
        <v>-3563.84</v>
      </c>
      <c r="O63" s="72">
        <v>0</v>
      </c>
      <c r="P63" s="72">
        <v>0</v>
      </c>
      <c r="Q63" s="72">
        <v>0</v>
      </c>
      <c r="R63" s="72">
        <v>0</v>
      </c>
      <c r="S63" s="72">
        <v>0</v>
      </c>
      <c r="T63" s="72">
        <v>295663.09999999998</v>
      </c>
      <c r="U63" s="72">
        <v>0</v>
      </c>
      <c r="V63" s="72">
        <v>0</v>
      </c>
      <c r="W63" s="72">
        <v>0</v>
      </c>
      <c r="X63" s="72">
        <v>24389.96</v>
      </c>
      <c r="Y63" s="72">
        <v>0</v>
      </c>
      <c r="Z63" s="72">
        <v>2826.31</v>
      </c>
      <c r="AA63" s="72">
        <v>2061.6999999999998</v>
      </c>
      <c r="AB63" s="72">
        <v>83029.7</v>
      </c>
      <c r="AC63" s="72">
        <v>2926.21</v>
      </c>
      <c r="AD63" s="72">
        <v>0</v>
      </c>
      <c r="AE63" s="72">
        <v>10008.91</v>
      </c>
      <c r="AF63" s="72">
        <v>3003.04</v>
      </c>
      <c r="AG63" s="72">
        <v>27897.66</v>
      </c>
      <c r="AH63" s="72">
        <v>0</v>
      </c>
      <c r="AI63" s="72">
        <v>0</v>
      </c>
      <c r="AJ63" s="72">
        <v>0</v>
      </c>
      <c r="AK63" s="72">
        <v>50865.120000000003</v>
      </c>
      <c r="AL63" s="72">
        <v>22258.63</v>
      </c>
      <c r="AM63" s="72">
        <v>9432.39</v>
      </c>
      <c r="AN63" s="72">
        <v>0</v>
      </c>
      <c r="AO63" s="72">
        <v>7520.31</v>
      </c>
      <c r="AP63" s="72">
        <v>1700</v>
      </c>
      <c r="AQ63" s="72">
        <v>0</v>
      </c>
      <c r="AR63" s="72">
        <v>20257.349999999999</v>
      </c>
      <c r="AS63" s="72">
        <v>0</v>
      </c>
      <c r="AT63" s="72">
        <v>7408.28</v>
      </c>
      <c r="AU63" s="72">
        <v>15461.58</v>
      </c>
      <c r="AV63" s="72">
        <v>0</v>
      </c>
      <c r="AW63" s="72">
        <v>13870.69</v>
      </c>
      <c r="AX63" s="72">
        <v>0</v>
      </c>
      <c r="AY63" s="72">
        <v>0</v>
      </c>
      <c r="AZ63" s="72">
        <v>-1371.74</v>
      </c>
      <c r="BA63" s="72">
        <v>1468.02</v>
      </c>
      <c r="BC63" s="10">
        <f>VLOOKUP(B63,[1]Sheet1!$A$11:$G$222,5,FALSE)</f>
        <v>505060.0400000001</v>
      </c>
      <c r="BE63">
        <v>-16661.349999999999</v>
      </c>
      <c r="BF63">
        <v>0</v>
      </c>
      <c r="BG63">
        <v>6477.4400000000005</v>
      </c>
      <c r="BH63">
        <v>0</v>
      </c>
      <c r="BI63">
        <f t="shared" si="75"/>
        <v>6477.4400000000005</v>
      </c>
      <c r="BJ63">
        <v>0</v>
      </c>
      <c r="BK63">
        <v>0</v>
      </c>
      <c r="BL63">
        <f t="shared" si="76"/>
        <v>0</v>
      </c>
      <c r="BM63">
        <v>1875.81</v>
      </c>
      <c r="BN63">
        <v>0</v>
      </c>
      <c r="BO63">
        <f t="shared" si="77"/>
        <v>1875.81</v>
      </c>
      <c r="BP63">
        <f t="shared" si="78"/>
        <v>-8308.0999999999985</v>
      </c>
      <c r="BR63" s="10">
        <f t="shared" si="79"/>
        <v>96.279999999999973</v>
      </c>
      <c r="BS63">
        <f t="shared" si="80"/>
        <v>0</v>
      </c>
      <c r="BT63">
        <f t="shared" si="81"/>
        <v>96.279999999999973</v>
      </c>
      <c r="BU63" s="10">
        <f t="shared" si="82"/>
        <v>-3563.84</v>
      </c>
      <c r="BV63" s="10">
        <f t="shared" si="83"/>
        <v>22354.91</v>
      </c>
      <c r="BX63" s="10">
        <f t="shared" si="84"/>
        <v>513368.14</v>
      </c>
      <c r="BY63" s="10">
        <f t="shared" si="85"/>
        <v>505060.04000000004</v>
      </c>
      <c r="BZ63" s="10">
        <f t="shared" si="86"/>
        <v>505060.0400000001</v>
      </c>
      <c r="CB63" s="10">
        <f t="shared" si="87"/>
        <v>0</v>
      </c>
      <c r="CC63">
        <v>0</v>
      </c>
      <c r="CD63">
        <v>0</v>
      </c>
      <c r="CE63" s="73">
        <v>341</v>
      </c>
      <c r="CF63">
        <v>133796.85000000033</v>
      </c>
      <c r="CG63">
        <v>105345.85999999993</v>
      </c>
      <c r="CH63">
        <v>18275.05</v>
      </c>
      <c r="CI63">
        <v>26583.149999999998</v>
      </c>
      <c r="CK63" s="10">
        <f>VLOOKUP(CE63,'[2]Budget Share 22-23'!$B$6:$BV$326,73,FALSE)</f>
        <v>484917</v>
      </c>
      <c r="CL63" s="10">
        <f>VLOOKUP(CE63,'[2]Budget Share 22-23'!$B$6:$BV$326,57,FALSE)</f>
        <v>0</v>
      </c>
      <c r="CM63" s="10">
        <v>0</v>
      </c>
      <c r="CN63" s="10">
        <v>0</v>
      </c>
      <c r="CO63">
        <v>0</v>
      </c>
      <c r="CP63" s="10">
        <v>0</v>
      </c>
      <c r="CQ63" s="10">
        <v>-6971</v>
      </c>
      <c r="CR63" s="10">
        <v>-8825</v>
      </c>
      <c r="CS63" s="10"/>
      <c r="CT63" s="10">
        <f t="shared" si="88"/>
        <v>496256.75</v>
      </c>
      <c r="CU63" s="10">
        <f t="shared" si="89"/>
        <v>-9189</v>
      </c>
      <c r="CW63">
        <f t="shared" si="90"/>
        <v>0</v>
      </c>
      <c r="CY63" s="10">
        <f t="shared" si="91"/>
        <v>-15796</v>
      </c>
      <c r="DE63" s="10">
        <v>496256.75</v>
      </c>
      <c r="DF63" s="10">
        <v>0</v>
      </c>
      <c r="DG63" s="10">
        <v>5499.99</v>
      </c>
      <c r="DH63" s="10">
        <v>0</v>
      </c>
      <c r="DI63" s="10">
        <v>27140</v>
      </c>
      <c r="DJ63" s="10">
        <v>9189</v>
      </c>
      <c r="DK63" s="10">
        <v>788.05</v>
      </c>
      <c r="DL63" s="10">
        <v>3413.95</v>
      </c>
      <c r="DM63">
        <v>0</v>
      </c>
      <c r="DN63">
        <v>3413.95</v>
      </c>
      <c r="DO63" s="10">
        <v>5028.5</v>
      </c>
      <c r="DP63" s="10">
        <v>5550</v>
      </c>
      <c r="DQ63" s="10">
        <v>0</v>
      </c>
      <c r="DR63" s="10">
        <v>3563.84</v>
      </c>
      <c r="DS63" s="10">
        <v>0</v>
      </c>
      <c r="DT63" s="10">
        <v>0</v>
      </c>
      <c r="DU63" s="10">
        <v>0</v>
      </c>
      <c r="DV63" s="10">
        <v>0</v>
      </c>
      <c r="DW63" s="10">
        <v>0</v>
      </c>
      <c r="DX63">
        <v>0</v>
      </c>
      <c r="DY63" s="10">
        <v>0</v>
      </c>
      <c r="DZ63">
        <v>0</v>
      </c>
      <c r="EA63" s="10">
        <v>15796</v>
      </c>
      <c r="EB63">
        <v>341</v>
      </c>
      <c r="EC63" s="68" t="e">
        <f>VLOOKUP(B63,#REF!,3,FALSE)</f>
        <v>#REF!</v>
      </c>
      <c r="ED63" t="e">
        <f>VLOOKUP(B63,#REF!,4,FALSE)</f>
        <v>#REF!</v>
      </c>
      <c r="EE63" t="e">
        <f>VLOOKUP(EC63,'[3]EDUBASE data 18.4.23'!$E$2:$AF$327,28,FALSE)</f>
        <v>#REF!</v>
      </c>
      <c r="EF63" t="str">
        <f>VLOOKUP(B63,'[4]CFR Report to DCSF'!$B$8:$EM$116,142,FALSE)</f>
        <v>ad.sandlings.p@talk21.com</v>
      </c>
      <c r="EG63" t="e">
        <f>VLOOKUP(EC63,'[3]EDUBASE data 18.4.23'!$E$2:$AF$327,24,FALSE)</f>
        <v>#REF!</v>
      </c>
      <c r="ES63" t="s">
        <v>394</v>
      </c>
      <c r="ET63" t="s">
        <v>397</v>
      </c>
      <c r="EU63" s="9" t="s">
        <v>394</v>
      </c>
      <c r="EV63" t="s">
        <v>396</v>
      </c>
      <c r="EW63" t="s">
        <v>395</v>
      </c>
      <c r="EX63" t="s">
        <v>395</v>
      </c>
      <c r="EY63">
        <f>VLOOKUP(B63,'[2]22-23 Balances'!$E$5:$J$110,2,FALSE)</f>
        <v>133796.85000000033</v>
      </c>
      <c r="EZ63">
        <v>0</v>
      </c>
      <c r="FA63">
        <f>VLOOKUP(B63,'[4]CFR Report to DCSF'!$B$8:$IA$116,234,FALSE)</f>
        <v>18275.05</v>
      </c>
      <c r="FB63" s="10">
        <f t="shared" si="92"/>
        <v>496256.75</v>
      </c>
      <c r="FC63" s="10">
        <f t="shared" si="93"/>
        <v>0</v>
      </c>
      <c r="FD63" s="10">
        <f t="shared" si="94"/>
        <v>5499.99</v>
      </c>
      <c r="FE63" s="10">
        <f t="shared" si="95"/>
        <v>0</v>
      </c>
      <c r="FF63" s="10">
        <f t="shared" si="96"/>
        <v>27140</v>
      </c>
      <c r="FG63" s="10">
        <f t="shared" si="97"/>
        <v>9189</v>
      </c>
      <c r="FH63" s="10">
        <f t="shared" si="98"/>
        <v>788.05</v>
      </c>
      <c r="FI63" s="10">
        <f t="shared" si="99"/>
        <v>0</v>
      </c>
      <c r="FJ63" s="10">
        <f t="shared" si="100"/>
        <v>3413.95</v>
      </c>
      <c r="FK63" s="10">
        <f t="shared" si="101"/>
        <v>5028.5</v>
      </c>
      <c r="FL63" s="10">
        <f t="shared" si="102"/>
        <v>5550</v>
      </c>
      <c r="FM63" s="10">
        <f t="shared" si="103"/>
        <v>0</v>
      </c>
      <c r="FN63" s="10">
        <f t="shared" si="104"/>
        <v>3563.84</v>
      </c>
      <c r="FO63" s="10">
        <f t="shared" si="105"/>
        <v>0</v>
      </c>
      <c r="FP63" s="10">
        <f t="shared" si="106"/>
        <v>0</v>
      </c>
      <c r="FQ63" s="10">
        <f t="shared" si="107"/>
        <v>0</v>
      </c>
      <c r="FR63" s="10">
        <f t="shared" si="108"/>
        <v>0</v>
      </c>
      <c r="FS63">
        <f t="shared" si="109"/>
        <v>0</v>
      </c>
      <c r="FT63">
        <f t="shared" si="110"/>
        <v>0</v>
      </c>
      <c r="FU63">
        <f t="shared" si="111"/>
        <v>0</v>
      </c>
      <c r="FV63">
        <f t="shared" si="112"/>
        <v>15796</v>
      </c>
      <c r="FW63" s="10">
        <f t="shared" si="113"/>
        <v>295663.09999999998</v>
      </c>
      <c r="FX63" s="10">
        <f t="shared" si="114"/>
        <v>0</v>
      </c>
      <c r="FY63" s="158">
        <v>78913.89</v>
      </c>
      <c r="FZ63" s="10">
        <f t="shared" si="115"/>
        <v>0</v>
      </c>
      <c r="GA63" s="10">
        <f t="shared" si="116"/>
        <v>24389.96</v>
      </c>
      <c r="GB63" s="10">
        <f t="shared" si="117"/>
        <v>0</v>
      </c>
      <c r="GC63" s="90">
        <v>2826.31</v>
      </c>
      <c r="GD63" s="90">
        <v>2061.6999999999998</v>
      </c>
      <c r="GE63" s="158">
        <v>4115.8099999999995</v>
      </c>
      <c r="GF63" s="10">
        <f t="shared" si="118"/>
        <v>2926.21</v>
      </c>
      <c r="GG63" s="10">
        <f t="shared" si="119"/>
        <v>0</v>
      </c>
      <c r="GH63" s="10">
        <f t="shared" si="120"/>
        <v>10008.91</v>
      </c>
      <c r="GI63" s="90">
        <v>3003.04</v>
      </c>
      <c r="GJ63" s="10">
        <f t="shared" si="121"/>
        <v>27897.66</v>
      </c>
      <c r="GK63" s="10">
        <f t="shared" si="122"/>
        <v>0</v>
      </c>
      <c r="GL63" s="10">
        <f t="shared" si="123"/>
        <v>0</v>
      </c>
      <c r="GM63" s="10">
        <f t="shared" si="124"/>
        <v>0</v>
      </c>
      <c r="GN63" s="10">
        <f t="shared" si="125"/>
        <v>50865.120000000003</v>
      </c>
      <c r="GO63" s="80">
        <f t="shared" si="126"/>
        <v>22354.91</v>
      </c>
      <c r="GP63" s="10">
        <f t="shared" si="127"/>
        <v>9432.39</v>
      </c>
      <c r="GQ63" s="10">
        <f t="shared" si="128"/>
        <v>0</v>
      </c>
      <c r="GR63" s="10">
        <f t="shared" si="129"/>
        <v>7520.31</v>
      </c>
      <c r="GS63" s="10">
        <f t="shared" si="130"/>
        <v>1700</v>
      </c>
      <c r="GT63" s="10">
        <f t="shared" si="131"/>
        <v>0</v>
      </c>
      <c r="GU63" s="10">
        <f t="shared" si="132"/>
        <v>20257.349999999999</v>
      </c>
      <c r="GV63" s="10">
        <f t="shared" si="133"/>
        <v>0</v>
      </c>
      <c r="GW63" s="10">
        <f t="shared" si="134"/>
        <v>7408.28</v>
      </c>
      <c r="GX63" s="10">
        <f t="shared" si="135"/>
        <v>15461.58</v>
      </c>
      <c r="GY63">
        <v>0</v>
      </c>
      <c r="GZ63" s="10">
        <f t="shared" si="136"/>
        <v>0</v>
      </c>
      <c r="HA63" s="10">
        <f t="shared" si="137"/>
        <v>13870.69</v>
      </c>
      <c r="HB63" s="10">
        <f t="shared" si="138"/>
        <v>0</v>
      </c>
      <c r="HC63" s="10">
        <f t="shared" si="139"/>
        <v>0</v>
      </c>
      <c r="HD63" s="10">
        <v>16661.349999999999</v>
      </c>
      <c r="HE63" s="10">
        <f t="shared" si="140"/>
        <v>0</v>
      </c>
      <c r="HF63">
        <v>0</v>
      </c>
      <c r="HG63">
        <v>1</v>
      </c>
      <c r="HH63">
        <v>0</v>
      </c>
      <c r="HI63">
        <f t="shared" si="141"/>
        <v>6477.4400000000005</v>
      </c>
      <c r="HJ63">
        <f t="shared" si="142"/>
        <v>0</v>
      </c>
      <c r="HK63">
        <f t="shared" si="143"/>
        <v>1875.81</v>
      </c>
      <c r="HM63" s="10">
        <f>VLOOKUP(B63,'[2]22-23 Balances'!$E$5:$J$110,6,FALSE)</f>
        <v>105345.71000000037</v>
      </c>
      <c r="HN63" s="10">
        <f>VLOOKUP(B63,'carry forward data'!A67:G248,7,FALSE)</f>
        <v>26583.15</v>
      </c>
      <c r="HW63" s="10">
        <f t="shared" si="144"/>
        <v>0</v>
      </c>
      <c r="HY63" s="10">
        <f t="shared" si="145"/>
        <v>0</v>
      </c>
      <c r="IC63">
        <f t="shared" si="71"/>
        <v>133796.85000000033</v>
      </c>
      <c r="ID63" s="10">
        <f t="shared" si="72"/>
        <v>572226.07999999996</v>
      </c>
      <c r="IE63" s="10">
        <f t="shared" si="73"/>
        <v>600677.22</v>
      </c>
      <c r="IF63" s="10">
        <f t="shared" si="74"/>
        <v>105345.71000000031</v>
      </c>
    </row>
    <row r="64" spans="2:240" x14ac:dyDescent="0.25">
      <c r="B64" s="71" t="s">
        <v>304</v>
      </c>
      <c r="C64" s="72">
        <v>-80338.350000000006</v>
      </c>
      <c r="D64" s="72">
        <v>0</v>
      </c>
      <c r="E64" s="72">
        <v>-15499.99</v>
      </c>
      <c r="F64" s="72">
        <v>0</v>
      </c>
      <c r="G64" s="72">
        <v>-52262.5</v>
      </c>
      <c r="H64" s="72">
        <v>-58044</v>
      </c>
      <c r="I64" s="72">
        <v>-443.6</v>
      </c>
      <c r="J64" s="72">
        <v>-56955.16</v>
      </c>
      <c r="K64" s="72">
        <v>-13116.76</v>
      </c>
      <c r="L64" s="72">
        <v>0</v>
      </c>
      <c r="M64" s="72">
        <v>0</v>
      </c>
      <c r="N64" s="72">
        <v>-15416.62</v>
      </c>
      <c r="O64" s="72">
        <v>-2385.42</v>
      </c>
      <c r="P64" s="72">
        <v>0</v>
      </c>
      <c r="Q64" s="72">
        <v>0</v>
      </c>
      <c r="R64" s="72">
        <v>0</v>
      </c>
      <c r="S64" s="72">
        <v>0</v>
      </c>
      <c r="T64" s="72">
        <v>576200</v>
      </c>
      <c r="U64" s="72">
        <v>26425.52</v>
      </c>
      <c r="V64" s="72">
        <v>0</v>
      </c>
      <c r="W64" s="72">
        <v>23700.51</v>
      </c>
      <c r="X64" s="72">
        <v>85804.26</v>
      </c>
      <c r="Y64" s="72">
        <v>0</v>
      </c>
      <c r="Z64" s="72">
        <v>14195.99</v>
      </c>
      <c r="AA64" s="72">
        <v>52741.87</v>
      </c>
      <c r="AB64" s="72">
        <v>185093.42</v>
      </c>
      <c r="AC64" s="72">
        <v>50147.54</v>
      </c>
      <c r="AD64" s="72">
        <v>0</v>
      </c>
      <c r="AE64" s="72">
        <v>7328.53</v>
      </c>
      <c r="AF64" s="72">
        <v>202.69</v>
      </c>
      <c r="AG64" s="72">
        <v>20159.400000000001</v>
      </c>
      <c r="AH64" s="72">
        <v>3212.79</v>
      </c>
      <c r="AI64" s="72">
        <v>22833.51</v>
      </c>
      <c r="AJ64" s="72">
        <v>0</v>
      </c>
      <c r="AK64" s="72">
        <v>10627.2</v>
      </c>
      <c r="AL64" s="72">
        <v>30736.58</v>
      </c>
      <c r="AM64" s="72">
        <v>14312.86</v>
      </c>
      <c r="AN64" s="72">
        <v>0</v>
      </c>
      <c r="AO64" s="72">
        <v>5895.33</v>
      </c>
      <c r="AP64" s="72">
        <v>4180</v>
      </c>
      <c r="AQ64" s="72">
        <v>3090.2</v>
      </c>
      <c r="AR64" s="72">
        <v>45325.7</v>
      </c>
      <c r="AS64" s="72">
        <v>5915.96</v>
      </c>
      <c r="AT64" s="72">
        <v>5531.92</v>
      </c>
      <c r="AU64" s="72">
        <v>27474.639999999999</v>
      </c>
      <c r="AV64" s="72">
        <v>0</v>
      </c>
      <c r="AW64" s="72">
        <v>84.66</v>
      </c>
      <c r="AX64" s="72">
        <v>0</v>
      </c>
      <c r="AY64" s="72">
        <v>0</v>
      </c>
      <c r="AZ64" s="72">
        <v>-2237.81</v>
      </c>
      <c r="BA64" s="72">
        <v>4322.4799999999996</v>
      </c>
      <c r="BC64" s="10">
        <f>VLOOKUP(B64,[1]Sheet1!$A$11:$G$222,5,FALSE)</f>
        <v>908299.55999999982</v>
      </c>
      <c r="BE64">
        <v>-20543.79</v>
      </c>
      <c r="BF64">
        <v>0</v>
      </c>
      <c r="BG64">
        <v>0</v>
      </c>
      <c r="BH64">
        <v>0</v>
      </c>
      <c r="BI64">
        <f t="shared" si="75"/>
        <v>0</v>
      </c>
      <c r="BJ64">
        <v>0</v>
      </c>
      <c r="BK64">
        <v>0</v>
      </c>
      <c r="BL64">
        <f t="shared" si="76"/>
        <v>0</v>
      </c>
      <c r="BM64">
        <v>0</v>
      </c>
      <c r="BN64">
        <v>0</v>
      </c>
      <c r="BO64">
        <f t="shared" si="77"/>
        <v>0</v>
      </c>
      <c r="BP64">
        <f t="shared" si="78"/>
        <v>-20543.79</v>
      </c>
      <c r="BR64" s="10">
        <f t="shared" si="79"/>
        <v>2084.6699999999996</v>
      </c>
      <c r="BS64">
        <f t="shared" si="80"/>
        <v>0</v>
      </c>
      <c r="BT64">
        <f t="shared" si="81"/>
        <v>2084.6699999999996</v>
      </c>
      <c r="BU64" s="10">
        <f t="shared" si="82"/>
        <v>-15416.62</v>
      </c>
      <c r="BV64" s="10">
        <f t="shared" si="83"/>
        <v>32821.25</v>
      </c>
      <c r="BX64" s="10">
        <f t="shared" si="84"/>
        <v>928843.34999999986</v>
      </c>
      <c r="BY64" s="10">
        <f t="shared" si="85"/>
        <v>908299.55999999982</v>
      </c>
      <c r="BZ64" s="10">
        <f t="shared" si="86"/>
        <v>908299.55999999982</v>
      </c>
      <c r="CB64" s="10">
        <f t="shared" si="87"/>
        <v>0</v>
      </c>
      <c r="CC64">
        <v>0</v>
      </c>
      <c r="CD64">
        <v>0</v>
      </c>
      <c r="CE64" s="73">
        <v>342</v>
      </c>
      <c r="CF64">
        <v>58804.369999999879</v>
      </c>
      <c r="CG64">
        <v>7314.6500000001397</v>
      </c>
      <c r="CH64">
        <v>25521.98</v>
      </c>
      <c r="CI64">
        <v>46065.770000000004</v>
      </c>
      <c r="CK64" s="10">
        <f>VLOOKUP(CE64,'[2]Budget Share 22-23'!$B$6:$BV$326,73,FALSE)</f>
        <v>877354</v>
      </c>
      <c r="CL64" s="10">
        <f>VLOOKUP(CE64,'[2]Budget Share 22-23'!$B$6:$BV$326,57,FALSE)</f>
        <v>0</v>
      </c>
      <c r="CM64" s="10">
        <v>-42854.149999999994</v>
      </c>
      <c r="CN64" s="10">
        <v>0</v>
      </c>
      <c r="CO64">
        <v>0</v>
      </c>
      <c r="CP64" s="10">
        <v>-2400</v>
      </c>
      <c r="CQ64" s="10">
        <v>-17778</v>
      </c>
      <c r="CR64" s="10">
        <v>-32581</v>
      </c>
      <c r="CS64" s="10"/>
      <c r="CT64" s="10">
        <f t="shared" si="88"/>
        <v>957692.35</v>
      </c>
      <c r="CU64" s="10">
        <f t="shared" si="89"/>
        <v>-7685</v>
      </c>
      <c r="CW64">
        <f t="shared" si="90"/>
        <v>0</v>
      </c>
      <c r="CY64" s="10">
        <f t="shared" si="91"/>
        <v>-50359</v>
      </c>
      <c r="DE64" s="10">
        <v>957692.35</v>
      </c>
      <c r="DF64" s="10">
        <v>0</v>
      </c>
      <c r="DG64" s="10">
        <v>15499.99</v>
      </c>
      <c r="DH64" s="10">
        <v>0</v>
      </c>
      <c r="DI64" s="10">
        <v>52262.5</v>
      </c>
      <c r="DJ64" s="10">
        <v>7685</v>
      </c>
      <c r="DK64" s="10">
        <v>443.6</v>
      </c>
      <c r="DL64" s="10">
        <v>56955.16</v>
      </c>
      <c r="DM64">
        <v>0</v>
      </c>
      <c r="DN64">
        <v>56955.16</v>
      </c>
      <c r="DO64" s="10">
        <v>13116.76</v>
      </c>
      <c r="DP64" s="10">
        <v>0</v>
      </c>
      <c r="DQ64" s="10">
        <v>0</v>
      </c>
      <c r="DR64" s="10">
        <v>15416.62</v>
      </c>
      <c r="DS64" s="10">
        <v>2385.42</v>
      </c>
      <c r="DT64" s="10">
        <v>0</v>
      </c>
      <c r="DU64" s="10">
        <v>0</v>
      </c>
      <c r="DV64" s="10">
        <v>0</v>
      </c>
      <c r="DW64" s="10">
        <v>0</v>
      </c>
      <c r="DX64">
        <v>0</v>
      </c>
      <c r="DY64" s="10">
        <v>0</v>
      </c>
      <c r="DZ64">
        <v>0</v>
      </c>
      <c r="EA64" s="10">
        <v>50359</v>
      </c>
      <c r="EB64">
        <v>342</v>
      </c>
      <c r="EC64" s="68" t="e">
        <f>VLOOKUP(B64,#REF!,3,FALSE)</f>
        <v>#REF!</v>
      </c>
      <c r="ED64" t="e">
        <f>VLOOKUP(B64,#REF!,4,FALSE)</f>
        <v>#REF!</v>
      </c>
      <c r="EE64" t="e">
        <f>VLOOKUP(EC64,'[3]EDUBASE data 18.4.23'!$E$2:$AF$327,28,FALSE)</f>
        <v>#REF!</v>
      </c>
      <c r="EF64" t="str">
        <f>VLOOKUP(B64,'[4]CFR Report to DCSF'!$B$8:$EM$116,142,FALSE)</f>
        <v xml:space="preserve">sandra.thompson@woodbridgeprimary.suffolk.sch.uk </v>
      </c>
      <c r="EG64" t="e">
        <f>VLOOKUP(EC64,'[3]EDUBASE data 18.4.23'!$E$2:$AF$327,24,FALSE)</f>
        <v>#REF!</v>
      </c>
      <c r="ES64" t="s">
        <v>394</v>
      </c>
      <c r="ET64" t="s">
        <v>397</v>
      </c>
      <c r="EU64" s="9" t="s">
        <v>394</v>
      </c>
      <c r="EV64" t="s">
        <v>396</v>
      </c>
      <c r="EW64" t="s">
        <v>395</v>
      </c>
      <c r="EX64" t="s">
        <v>395</v>
      </c>
      <c r="EY64">
        <f>VLOOKUP(B64,'[2]22-23 Balances'!$E$5:$J$110,2,FALSE)</f>
        <v>58804.369999999879</v>
      </c>
      <c r="EZ64">
        <v>0</v>
      </c>
      <c r="FA64">
        <f>VLOOKUP(B64,'[4]CFR Report to DCSF'!$B$8:$IA$116,234,FALSE)</f>
        <v>25521.98</v>
      </c>
      <c r="FB64" s="10">
        <f t="shared" si="92"/>
        <v>957692.35</v>
      </c>
      <c r="FC64" s="10">
        <f t="shared" si="93"/>
        <v>0</v>
      </c>
      <c r="FD64" s="10">
        <f t="shared" si="94"/>
        <v>15499.99</v>
      </c>
      <c r="FE64" s="10">
        <f t="shared" si="95"/>
        <v>0</v>
      </c>
      <c r="FF64" s="10">
        <f t="shared" si="96"/>
        <v>52262.5</v>
      </c>
      <c r="FG64" s="10">
        <f t="shared" si="97"/>
        <v>7685</v>
      </c>
      <c r="FH64" s="10">
        <f t="shared" si="98"/>
        <v>443.6</v>
      </c>
      <c r="FI64" s="10">
        <f t="shared" si="99"/>
        <v>0</v>
      </c>
      <c r="FJ64" s="10">
        <f t="shared" si="100"/>
        <v>56955.16</v>
      </c>
      <c r="FK64" s="10">
        <f t="shared" si="101"/>
        <v>13116.76</v>
      </c>
      <c r="FL64" s="10">
        <f t="shared" si="102"/>
        <v>0</v>
      </c>
      <c r="FM64" s="10">
        <f t="shared" si="103"/>
        <v>0</v>
      </c>
      <c r="FN64" s="10">
        <f t="shared" si="104"/>
        <v>15416.62</v>
      </c>
      <c r="FO64" s="10">
        <f t="shared" si="105"/>
        <v>2385.42</v>
      </c>
      <c r="FP64" s="10">
        <f t="shared" si="106"/>
        <v>0</v>
      </c>
      <c r="FQ64" s="10">
        <f t="shared" si="107"/>
        <v>0</v>
      </c>
      <c r="FR64" s="10">
        <f t="shared" si="108"/>
        <v>0</v>
      </c>
      <c r="FS64">
        <f t="shared" si="109"/>
        <v>0</v>
      </c>
      <c r="FT64">
        <f t="shared" si="110"/>
        <v>0</v>
      </c>
      <c r="FU64">
        <f t="shared" si="111"/>
        <v>0</v>
      </c>
      <c r="FV64">
        <f t="shared" si="112"/>
        <v>50359</v>
      </c>
      <c r="FW64" s="10">
        <f t="shared" si="113"/>
        <v>576200</v>
      </c>
      <c r="FX64" s="10">
        <f t="shared" si="114"/>
        <v>26425.52</v>
      </c>
      <c r="FY64" s="158">
        <v>180548.11000000002</v>
      </c>
      <c r="FZ64" s="10">
        <f t="shared" si="115"/>
        <v>23700.51</v>
      </c>
      <c r="GA64" s="10">
        <f t="shared" si="116"/>
        <v>85804.26</v>
      </c>
      <c r="GB64" s="10">
        <f t="shared" si="117"/>
        <v>0</v>
      </c>
      <c r="GC64" s="90">
        <v>59280.019999999953</v>
      </c>
      <c r="GD64" s="90">
        <v>7657.8400000000474</v>
      </c>
      <c r="GE64" s="158">
        <v>4545.3100000000004</v>
      </c>
      <c r="GF64" s="10">
        <f t="shared" si="118"/>
        <v>50147.54</v>
      </c>
      <c r="GG64" s="10">
        <f t="shared" si="119"/>
        <v>0</v>
      </c>
      <c r="GH64" s="10">
        <f t="shared" si="120"/>
        <v>7328.53</v>
      </c>
      <c r="GI64" s="90">
        <v>202.69</v>
      </c>
      <c r="GJ64" s="10">
        <f t="shared" si="121"/>
        <v>20159.400000000001</v>
      </c>
      <c r="GK64" s="10">
        <f t="shared" si="122"/>
        <v>3212.79</v>
      </c>
      <c r="GL64" s="10">
        <f t="shared" si="123"/>
        <v>22833.51</v>
      </c>
      <c r="GM64" s="10">
        <f t="shared" si="124"/>
        <v>0</v>
      </c>
      <c r="GN64" s="10">
        <f t="shared" si="125"/>
        <v>10627.2</v>
      </c>
      <c r="GO64" s="80">
        <f t="shared" si="126"/>
        <v>32821.25</v>
      </c>
      <c r="GP64" s="10">
        <f t="shared" si="127"/>
        <v>14312.86</v>
      </c>
      <c r="GQ64" s="10">
        <f t="shared" si="128"/>
        <v>0</v>
      </c>
      <c r="GR64" s="10">
        <f t="shared" si="129"/>
        <v>5895.33</v>
      </c>
      <c r="GS64" s="10">
        <f t="shared" si="130"/>
        <v>4180</v>
      </c>
      <c r="GT64" s="10">
        <f t="shared" si="131"/>
        <v>3090.2</v>
      </c>
      <c r="GU64" s="10">
        <f t="shared" si="132"/>
        <v>45325.7</v>
      </c>
      <c r="GV64" s="10">
        <f t="shared" si="133"/>
        <v>5915.96</v>
      </c>
      <c r="GW64" s="10">
        <f t="shared" si="134"/>
        <v>5531.92</v>
      </c>
      <c r="GX64" s="10">
        <f t="shared" si="135"/>
        <v>27474.639999999999</v>
      </c>
      <c r="GY64">
        <v>0</v>
      </c>
      <c r="GZ64" s="10">
        <f t="shared" si="136"/>
        <v>0</v>
      </c>
      <c r="HA64" s="10">
        <f t="shared" si="137"/>
        <v>84.66</v>
      </c>
      <c r="HB64" s="10">
        <f t="shared" si="138"/>
        <v>0</v>
      </c>
      <c r="HC64" s="10">
        <f t="shared" si="139"/>
        <v>0</v>
      </c>
      <c r="HD64" s="10">
        <v>20543.79</v>
      </c>
      <c r="HE64" s="10">
        <f t="shared" si="140"/>
        <v>0</v>
      </c>
      <c r="HF64">
        <v>0</v>
      </c>
      <c r="HG64">
        <v>1</v>
      </c>
      <c r="HH64">
        <v>0</v>
      </c>
      <c r="HI64">
        <f t="shared" si="141"/>
        <v>0</v>
      </c>
      <c r="HJ64">
        <f t="shared" si="142"/>
        <v>0</v>
      </c>
      <c r="HK64">
        <f t="shared" si="143"/>
        <v>0</v>
      </c>
      <c r="HM64" s="10">
        <f>VLOOKUP(B64,'[2]22-23 Balances'!$E$5:$J$110,6,FALSE)</f>
        <v>7315.0200000000186</v>
      </c>
      <c r="HN64" s="10">
        <f>VLOOKUP(B64,'carry forward data'!A68:G249,7,FALSE)</f>
        <v>46065.770000000004</v>
      </c>
      <c r="HW64" s="10">
        <f t="shared" si="144"/>
        <v>0</v>
      </c>
      <c r="HY64" s="10">
        <f t="shared" si="145"/>
        <v>0</v>
      </c>
      <c r="IC64">
        <f t="shared" si="71"/>
        <v>58804.369999999879</v>
      </c>
      <c r="ID64" s="10">
        <f t="shared" si="72"/>
        <v>1171816.3999999999</v>
      </c>
      <c r="IE64" s="10">
        <f t="shared" si="73"/>
        <v>1223305.7499999998</v>
      </c>
      <c r="IF64" s="10">
        <f t="shared" si="74"/>
        <v>7315.0200000000186</v>
      </c>
    </row>
    <row r="65" spans="2:240" x14ac:dyDescent="0.25">
      <c r="B65" s="71" t="s">
        <v>305</v>
      </c>
      <c r="C65" s="72">
        <v>-141470.69</v>
      </c>
      <c r="D65" s="72">
        <v>0</v>
      </c>
      <c r="E65" s="72">
        <v>-83900</v>
      </c>
      <c r="F65" s="72">
        <v>0</v>
      </c>
      <c r="G65" s="72">
        <v>-124611.25</v>
      </c>
      <c r="H65" s="72">
        <v>-76957</v>
      </c>
      <c r="I65" s="72">
        <v>-788.05</v>
      </c>
      <c r="J65" s="72">
        <v>-112444.97</v>
      </c>
      <c r="K65" s="72">
        <v>-40961.35</v>
      </c>
      <c r="L65" s="72">
        <v>0</v>
      </c>
      <c r="M65" s="72">
        <v>-3106</v>
      </c>
      <c r="N65" s="72">
        <v>-17499.84</v>
      </c>
      <c r="O65" s="72">
        <v>-2175.62</v>
      </c>
      <c r="P65" s="72">
        <v>0</v>
      </c>
      <c r="Q65" s="72">
        <v>0</v>
      </c>
      <c r="R65" s="72">
        <v>0</v>
      </c>
      <c r="S65" s="72">
        <v>0</v>
      </c>
      <c r="T65" s="72">
        <v>1196547.3</v>
      </c>
      <c r="U65" s="72">
        <v>30229.34</v>
      </c>
      <c r="V65" s="72">
        <v>0</v>
      </c>
      <c r="W65" s="72">
        <v>68158.48</v>
      </c>
      <c r="X65" s="72">
        <v>88497.76</v>
      </c>
      <c r="Y65" s="72">
        <v>0</v>
      </c>
      <c r="Z65" s="72">
        <v>56820.81</v>
      </c>
      <c r="AA65" s="72">
        <v>11037.84</v>
      </c>
      <c r="AB65" s="72">
        <v>491197.93</v>
      </c>
      <c r="AC65" s="72">
        <v>2403.5</v>
      </c>
      <c r="AD65" s="72">
        <v>0</v>
      </c>
      <c r="AE65" s="72">
        <v>21747.9</v>
      </c>
      <c r="AF65" s="72">
        <v>1801.6</v>
      </c>
      <c r="AG65" s="72">
        <v>9236.17</v>
      </c>
      <c r="AH65" s="72">
        <v>5540.98</v>
      </c>
      <c r="AI65" s="72">
        <v>26889.65</v>
      </c>
      <c r="AJ65" s="72">
        <v>0</v>
      </c>
      <c r="AK65" s="72">
        <v>2245.1</v>
      </c>
      <c r="AL65" s="72">
        <v>52659.63</v>
      </c>
      <c r="AM65" s="72">
        <v>11616.13</v>
      </c>
      <c r="AN65" s="72">
        <v>0</v>
      </c>
      <c r="AO65" s="72">
        <v>15423.66</v>
      </c>
      <c r="AP65" s="72">
        <v>8360</v>
      </c>
      <c r="AQ65" s="72">
        <v>0</v>
      </c>
      <c r="AR65" s="72">
        <v>113058.35</v>
      </c>
      <c r="AS65" s="72">
        <v>1588</v>
      </c>
      <c r="AT65" s="72">
        <v>23090.15</v>
      </c>
      <c r="AU65" s="72">
        <v>22029.07</v>
      </c>
      <c r="AV65" s="72">
        <v>0</v>
      </c>
      <c r="AW65" s="72">
        <v>5023.72</v>
      </c>
      <c r="AX65" s="72">
        <v>0</v>
      </c>
      <c r="AY65" s="72">
        <v>0</v>
      </c>
      <c r="AZ65" s="72">
        <v>-5039.1000000000004</v>
      </c>
      <c r="BA65" s="72">
        <v>7155.3</v>
      </c>
      <c r="BC65" s="10">
        <f>VLOOKUP(B65,[1]Sheet1!$A$11:$G$222,5,FALSE)</f>
        <v>1647463.0499999982</v>
      </c>
      <c r="BE65">
        <v>-26921.010000000002</v>
      </c>
      <c r="BF65">
        <v>0</v>
      </c>
      <c r="BG65">
        <v>10979.56</v>
      </c>
      <c r="BH65">
        <v>0</v>
      </c>
      <c r="BI65">
        <f t="shared" si="75"/>
        <v>10979.56</v>
      </c>
      <c r="BJ65">
        <v>0</v>
      </c>
      <c r="BK65">
        <v>0</v>
      </c>
      <c r="BL65">
        <f t="shared" si="76"/>
        <v>0</v>
      </c>
      <c r="BM65">
        <v>0</v>
      </c>
      <c r="BN65">
        <v>0</v>
      </c>
      <c r="BO65">
        <f t="shared" si="77"/>
        <v>0</v>
      </c>
      <c r="BP65">
        <f t="shared" si="78"/>
        <v>-15941.450000000003</v>
      </c>
      <c r="BR65" s="10">
        <f t="shared" si="79"/>
        <v>2116.1999999999998</v>
      </c>
      <c r="BS65">
        <f t="shared" si="80"/>
        <v>0</v>
      </c>
      <c r="BT65">
        <f t="shared" si="81"/>
        <v>2116.1999999999998</v>
      </c>
      <c r="BU65" s="10">
        <f t="shared" si="82"/>
        <v>-17499.84</v>
      </c>
      <c r="BV65" s="10">
        <f t="shared" si="83"/>
        <v>54775.829999999994</v>
      </c>
      <c r="BX65" s="10">
        <f t="shared" si="84"/>
        <v>1663404.4999999998</v>
      </c>
      <c r="BY65" s="10">
        <f t="shared" si="85"/>
        <v>1647463.0499999998</v>
      </c>
      <c r="BZ65" s="10">
        <f t="shared" si="86"/>
        <v>1647463.0499999982</v>
      </c>
      <c r="CB65" s="10">
        <f t="shared" si="87"/>
        <v>0</v>
      </c>
      <c r="CC65">
        <v>0</v>
      </c>
      <c r="CD65">
        <v>0</v>
      </c>
      <c r="CE65" s="73">
        <v>343</v>
      </c>
      <c r="CF65">
        <v>78229.08000000054</v>
      </c>
      <c r="CG65">
        <v>25417.50000000163</v>
      </c>
      <c r="CH65">
        <v>-207.89000000000107</v>
      </c>
      <c r="CI65">
        <v>15733.56</v>
      </c>
      <c r="CK65" s="10">
        <f>VLOOKUP(CE65,'[2]Budget Share 22-23'!$B$6:$BV$326,73,FALSE)</f>
        <v>1610593</v>
      </c>
      <c r="CL65" s="10">
        <f>VLOOKUP(CE65,'[2]Budget Share 22-23'!$B$6:$BV$326,57,FALSE)</f>
        <v>0</v>
      </c>
      <c r="CM65" s="10">
        <v>-69017.03</v>
      </c>
      <c r="CN65" s="10">
        <v>-1270</v>
      </c>
      <c r="CO65">
        <v>0</v>
      </c>
      <c r="CP65" s="10">
        <v>-8400</v>
      </c>
      <c r="CQ65" s="10">
        <v>-19483</v>
      </c>
      <c r="CR65" s="10">
        <v>-51799</v>
      </c>
      <c r="CS65" s="10"/>
      <c r="CT65" s="10">
        <f t="shared" si="88"/>
        <v>1752063.69</v>
      </c>
      <c r="CU65" s="10">
        <f t="shared" si="89"/>
        <v>-5675</v>
      </c>
      <c r="CW65">
        <f t="shared" si="90"/>
        <v>0</v>
      </c>
      <c r="CY65" s="10">
        <f t="shared" si="91"/>
        <v>-71282</v>
      </c>
      <c r="DE65" s="10">
        <v>1752063.69</v>
      </c>
      <c r="DF65" s="10">
        <v>0</v>
      </c>
      <c r="DG65" s="10">
        <v>83900</v>
      </c>
      <c r="DH65" s="10">
        <v>0</v>
      </c>
      <c r="DI65" s="10">
        <v>124611.25</v>
      </c>
      <c r="DJ65" s="10">
        <v>5675</v>
      </c>
      <c r="DK65" s="10">
        <v>788.05</v>
      </c>
      <c r="DL65" s="10">
        <v>112444.97</v>
      </c>
      <c r="DM65">
        <v>6776.25</v>
      </c>
      <c r="DN65">
        <v>105668.72</v>
      </c>
      <c r="DO65" s="10">
        <v>40961.35</v>
      </c>
      <c r="DP65" s="10">
        <v>0</v>
      </c>
      <c r="DQ65" s="10">
        <v>3106</v>
      </c>
      <c r="DR65" s="10">
        <v>17499.84</v>
      </c>
      <c r="DS65" s="10">
        <v>2175.62</v>
      </c>
      <c r="DT65" s="10">
        <v>0</v>
      </c>
      <c r="DU65" s="10">
        <v>0</v>
      </c>
      <c r="DV65" s="10">
        <v>0</v>
      </c>
      <c r="DW65" s="10">
        <v>0</v>
      </c>
      <c r="DX65">
        <v>0</v>
      </c>
      <c r="DY65" s="10">
        <v>0</v>
      </c>
      <c r="DZ65">
        <v>0</v>
      </c>
      <c r="EA65" s="10">
        <v>71282</v>
      </c>
      <c r="EB65">
        <v>343</v>
      </c>
      <c r="EC65" s="68" t="e">
        <f>VLOOKUP(B65,#REF!,3,FALSE)</f>
        <v>#REF!</v>
      </c>
      <c r="ED65" t="e">
        <f>VLOOKUP(B65,#REF!,4,FALSE)</f>
        <v>#REF!</v>
      </c>
      <c r="EE65" t="e">
        <f>VLOOKUP(EC65,'[3]EDUBASE data 18.4.23'!$E$2:$AF$327,28,FALSE)</f>
        <v>#REF!</v>
      </c>
      <c r="EF65" t="str">
        <f>VLOOKUP(B65,'[4]CFR Report to DCSF'!$B$8:$EM$116,142,FALSE)</f>
        <v>head.kyson@talk21.com</v>
      </c>
      <c r="EG65" t="e">
        <f>VLOOKUP(EC65,'[3]EDUBASE data 18.4.23'!$E$2:$AF$327,24,FALSE)</f>
        <v>#REF!</v>
      </c>
      <c r="ES65" t="s">
        <v>394</v>
      </c>
      <c r="ET65" t="s">
        <v>397</v>
      </c>
      <c r="EU65" s="9" t="s">
        <v>394</v>
      </c>
      <c r="EV65" t="s">
        <v>396</v>
      </c>
      <c r="EW65" t="s">
        <v>395</v>
      </c>
      <c r="EX65" t="s">
        <v>395</v>
      </c>
      <c r="EY65">
        <f>VLOOKUP(B65,'[2]22-23 Balances'!$E$5:$J$110,2,FALSE)</f>
        <v>78229.08000000054</v>
      </c>
      <c r="EZ65">
        <v>0</v>
      </c>
      <c r="FA65" s="4">
        <f>VLOOKUP(B65,'[4]CFR Report to DCSF'!$B$8:$IA$116,234,FALSE)</f>
        <v>-207.89000000000107</v>
      </c>
      <c r="FB65" s="10">
        <f t="shared" si="92"/>
        <v>1752063.69</v>
      </c>
      <c r="FC65" s="10">
        <f t="shared" si="93"/>
        <v>0</v>
      </c>
      <c r="FD65" s="10">
        <f t="shared" si="94"/>
        <v>83900</v>
      </c>
      <c r="FE65" s="10">
        <f t="shared" si="95"/>
        <v>0</v>
      </c>
      <c r="FF65" s="10">
        <f t="shared" si="96"/>
        <v>124611.25</v>
      </c>
      <c r="FG65" s="10">
        <f t="shared" si="97"/>
        <v>5675</v>
      </c>
      <c r="FH65" s="10">
        <f t="shared" si="98"/>
        <v>788.05</v>
      </c>
      <c r="FI65" s="10">
        <f t="shared" si="99"/>
        <v>6776.25</v>
      </c>
      <c r="FJ65" s="10">
        <f t="shared" si="100"/>
        <v>105668.72</v>
      </c>
      <c r="FK65" s="10">
        <f t="shared" si="101"/>
        <v>40961.35</v>
      </c>
      <c r="FL65" s="10">
        <f t="shared" si="102"/>
        <v>0</v>
      </c>
      <c r="FM65" s="10">
        <f t="shared" si="103"/>
        <v>3106</v>
      </c>
      <c r="FN65" s="10">
        <f t="shared" si="104"/>
        <v>17499.84</v>
      </c>
      <c r="FO65" s="10">
        <f t="shared" si="105"/>
        <v>2175.62</v>
      </c>
      <c r="FP65" s="10">
        <f t="shared" si="106"/>
        <v>0</v>
      </c>
      <c r="FQ65" s="10">
        <f t="shared" si="107"/>
        <v>0</v>
      </c>
      <c r="FR65" s="10">
        <f t="shared" si="108"/>
        <v>0</v>
      </c>
      <c r="FS65">
        <f t="shared" si="109"/>
        <v>0</v>
      </c>
      <c r="FT65">
        <f t="shared" si="110"/>
        <v>0</v>
      </c>
      <c r="FU65">
        <f t="shared" si="111"/>
        <v>0</v>
      </c>
      <c r="FV65">
        <f t="shared" si="112"/>
        <v>71282</v>
      </c>
      <c r="FW65" s="10">
        <f t="shared" si="113"/>
        <v>1196547.3</v>
      </c>
      <c r="FX65" s="10">
        <f t="shared" si="114"/>
        <v>30229.34</v>
      </c>
      <c r="FY65" s="158">
        <v>481780.24</v>
      </c>
      <c r="FZ65" s="10">
        <f t="shared" si="115"/>
        <v>68158.48</v>
      </c>
      <c r="GA65" s="10">
        <f t="shared" si="116"/>
        <v>88497.76</v>
      </c>
      <c r="GB65" s="10">
        <f t="shared" si="117"/>
        <v>0</v>
      </c>
      <c r="GC65" s="90">
        <v>56820.81</v>
      </c>
      <c r="GD65" s="90">
        <v>11037.84</v>
      </c>
      <c r="GE65" s="158">
        <v>9417.69</v>
      </c>
      <c r="GF65" s="10">
        <f t="shared" si="118"/>
        <v>2403.5</v>
      </c>
      <c r="GG65" s="10">
        <f t="shared" si="119"/>
        <v>0</v>
      </c>
      <c r="GH65" s="10">
        <f t="shared" si="120"/>
        <v>21747.9</v>
      </c>
      <c r="GI65" s="90">
        <v>1801.6</v>
      </c>
      <c r="GJ65" s="10">
        <f t="shared" si="121"/>
        <v>9236.17</v>
      </c>
      <c r="GK65" s="10">
        <f t="shared" si="122"/>
        <v>5540.98</v>
      </c>
      <c r="GL65" s="10">
        <f t="shared" si="123"/>
        <v>26889.65</v>
      </c>
      <c r="GM65" s="10">
        <f t="shared" si="124"/>
        <v>0</v>
      </c>
      <c r="GN65" s="10">
        <f t="shared" si="125"/>
        <v>2245.1</v>
      </c>
      <c r="GO65" s="80">
        <f t="shared" si="126"/>
        <v>54775.829999999994</v>
      </c>
      <c r="GP65" s="10">
        <f t="shared" si="127"/>
        <v>11616.13</v>
      </c>
      <c r="GQ65" s="10">
        <f t="shared" si="128"/>
        <v>0</v>
      </c>
      <c r="GR65" s="10">
        <f t="shared" si="129"/>
        <v>15423.66</v>
      </c>
      <c r="GS65" s="10">
        <f t="shared" si="130"/>
        <v>8360</v>
      </c>
      <c r="GT65" s="10">
        <f t="shared" si="131"/>
        <v>0</v>
      </c>
      <c r="GU65" s="10">
        <f t="shared" si="132"/>
        <v>113058.35</v>
      </c>
      <c r="GV65" s="10">
        <f t="shared" si="133"/>
        <v>1588</v>
      </c>
      <c r="GW65" s="10">
        <f t="shared" si="134"/>
        <v>23090.15</v>
      </c>
      <c r="GX65" s="10">
        <f t="shared" si="135"/>
        <v>22029.07</v>
      </c>
      <c r="GY65">
        <v>0</v>
      </c>
      <c r="GZ65" s="10">
        <f t="shared" si="136"/>
        <v>0</v>
      </c>
      <c r="HA65" s="10">
        <f t="shared" si="137"/>
        <v>5023.72</v>
      </c>
      <c r="HB65" s="10">
        <f t="shared" si="138"/>
        <v>0</v>
      </c>
      <c r="HC65" s="10">
        <f t="shared" si="139"/>
        <v>0</v>
      </c>
      <c r="HD65" s="10">
        <v>26921.01</v>
      </c>
      <c r="HE65" s="10">
        <f t="shared" si="140"/>
        <v>0</v>
      </c>
      <c r="HF65">
        <v>0</v>
      </c>
      <c r="HG65">
        <v>1</v>
      </c>
      <c r="HH65">
        <v>0</v>
      </c>
      <c r="HI65">
        <f t="shared" si="141"/>
        <v>10979.56</v>
      </c>
      <c r="HJ65">
        <f t="shared" si="142"/>
        <v>0</v>
      </c>
      <c r="HK65">
        <f t="shared" si="143"/>
        <v>0</v>
      </c>
      <c r="HM65" s="10">
        <f>VLOOKUP(B65,'[2]22-23 Balances'!$E$5:$J$110,6,FALSE)</f>
        <v>25417.58000000217</v>
      </c>
      <c r="HN65" s="10">
        <f>VLOOKUP(B65,'carry forward data'!A69:G250,7,FALSE)</f>
        <v>15733.559999999998</v>
      </c>
      <c r="HW65" s="10">
        <f t="shared" si="144"/>
        <v>-1.6298145055770874E-9</v>
      </c>
      <c r="HY65" s="10">
        <f t="shared" si="145"/>
        <v>0</v>
      </c>
      <c r="IC65">
        <f t="shared" si="71"/>
        <v>78229.08000000054</v>
      </c>
      <c r="ID65" s="10">
        <f t="shared" si="72"/>
        <v>2214507.77</v>
      </c>
      <c r="IE65" s="10">
        <f t="shared" si="73"/>
        <v>2267319.27</v>
      </c>
      <c r="IF65" s="10">
        <f t="shared" si="74"/>
        <v>25417.58000000054</v>
      </c>
    </row>
    <row r="66" spans="2:240" x14ac:dyDescent="0.25">
      <c r="B66" s="81" t="s">
        <v>306</v>
      </c>
      <c r="C66" s="72">
        <v>-386787.95</v>
      </c>
      <c r="D66" s="72">
        <v>0</v>
      </c>
      <c r="E66" s="72">
        <v>-139266.67000000001</v>
      </c>
      <c r="F66" s="72">
        <v>0</v>
      </c>
      <c r="G66" s="72">
        <v>-299680.75</v>
      </c>
      <c r="H66" s="72">
        <v>0</v>
      </c>
      <c r="I66" s="72">
        <v>-42569.18</v>
      </c>
      <c r="J66" s="72">
        <v>-72539.02</v>
      </c>
      <c r="K66" s="72">
        <v>-150100.87</v>
      </c>
      <c r="L66" s="72">
        <v>0</v>
      </c>
      <c r="M66" s="72">
        <v>-8659</v>
      </c>
      <c r="N66" s="72">
        <v>0</v>
      </c>
      <c r="O66" s="72">
        <v>-497.28</v>
      </c>
      <c r="P66" s="72">
        <v>0</v>
      </c>
      <c r="Q66" s="72">
        <v>0</v>
      </c>
      <c r="R66" s="72">
        <v>0</v>
      </c>
      <c r="S66" s="72">
        <v>0</v>
      </c>
      <c r="T66" s="72">
        <v>4627184.1100000003</v>
      </c>
      <c r="U66" s="72">
        <v>25723.68</v>
      </c>
      <c r="V66" s="72">
        <v>0</v>
      </c>
      <c r="W66" s="72">
        <v>292778.38</v>
      </c>
      <c r="X66" s="72">
        <v>700039.2</v>
      </c>
      <c r="Y66" s="72">
        <v>93211.85</v>
      </c>
      <c r="Z66" s="72">
        <v>22924.58</v>
      </c>
      <c r="AA66" s="72">
        <v>58430.58</v>
      </c>
      <c r="AB66" s="72">
        <v>451753.93</v>
      </c>
      <c r="AC66" s="72">
        <v>10131.5</v>
      </c>
      <c r="AD66" s="72">
        <v>0</v>
      </c>
      <c r="AE66" s="72">
        <v>132950.46</v>
      </c>
      <c r="AF66" s="72">
        <v>275845.46999999997</v>
      </c>
      <c r="AG66" s="72">
        <v>21000.9</v>
      </c>
      <c r="AH66" s="72">
        <v>15885.08</v>
      </c>
      <c r="AI66" s="72">
        <v>207160.5</v>
      </c>
      <c r="AJ66" s="72">
        <v>0</v>
      </c>
      <c r="AK66" s="72">
        <v>72947.53</v>
      </c>
      <c r="AL66" s="72">
        <v>259079.9</v>
      </c>
      <c r="AM66" s="72">
        <v>26149.1</v>
      </c>
      <c r="AN66" s="72">
        <v>260870.33</v>
      </c>
      <c r="AO66" s="72">
        <v>100994.41</v>
      </c>
      <c r="AP66" s="72">
        <v>35240</v>
      </c>
      <c r="AQ66" s="72">
        <v>0</v>
      </c>
      <c r="AR66" s="72">
        <v>156209.41</v>
      </c>
      <c r="AS66" s="72">
        <v>121844.74</v>
      </c>
      <c r="AT66" s="72">
        <v>138753.93</v>
      </c>
      <c r="AU66" s="72">
        <v>30282.61</v>
      </c>
      <c r="AV66" s="72">
        <v>0</v>
      </c>
      <c r="AW66" s="72">
        <v>237486.35</v>
      </c>
      <c r="AX66" s="72">
        <v>0</v>
      </c>
      <c r="AY66" s="72">
        <v>0</v>
      </c>
      <c r="AZ66" s="72">
        <v>-1000</v>
      </c>
      <c r="BA66" s="72">
        <v>-534.46</v>
      </c>
      <c r="BC66" s="10">
        <f>VLOOKUP(B66,[1]Sheet1!$A$11:$G$222,5,FALSE)</f>
        <v>9366290.8899999987</v>
      </c>
      <c r="BE66">
        <v>-104585.42</v>
      </c>
      <c r="BF66">
        <v>0</v>
      </c>
      <c r="BG66">
        <v>14645.47</v>
      </c>
      <c r="BH66">
        <v>0</v>
      </c>
      <c r="BI66">
        <f t="shared" si="75"/>
        <v>14645.47</v>
      </c>
      <c r="BJ66">
        <v>0</v>
      </c>
      <c r="BK66">
        <v>0</v>
      </c>
      <c r="BL66">
        <f t="shared" si="76"/>
        <v>0</v>
      </c>
      <c r="BM66">
        <v>0</v>
      </c>
      <c r="BN66">
        <v>0</v>
      </c>
      <c r="BO66">
        <f t="shared" si="77"/>
        <v>0</v>
      </c>
      <c r="BP66">
        <f t="shared" si="78"/>
        <v>-89939.95</v>
      </c>
      <c r="BR66" s="10">
        <f t="shared" si="79"/>
        <v>-1534.46</v>
      </c>
      <c r="BS66">
        <f t="shared" si="80"/>
        <v>-1534.46</v>
      </c>
      <c r="BT66">
        <f t="shared" si="81"/>
        <v>0</v>
      </c>
      <c r="BU66" s="10">
        <f t="shared" si="82"/>
        <v>-1534.46</v>
      </c>
      <c r="BV66" s="10">
        <f t="shared" si="83"/>
        <v>259079.9</v>
      </c>
      <c r="BX66" s="10">
        <f t="shared" si="84"/>
        <v>7273243.3500000006</v>
      </c>
      <c r="BY66" s="10">
        <f t="shared" si="85"/>
        <v>7183303.4000000004</v>
      </c>
      <c r="BZ66" s="10">
        <f t="shared" si="86"/>
        <v>9366290.8899999987</v>
      </c>
      <c r="CB66" s="80">
        <f t="shared" si="87"/>
        <v>-2182987.4899999984</v>
      </c>
      <c r="CC66">
        <v>0</v>
      </c>
      <c r="CD66">
        <v>0</v>
      </c>
      <c r="CE66" s="73">
        <v>370</v>
      </c>
      <c r="CF66">
        <v>561316.69999999925</v>
      </c>
      <c r="CG66">
        <v>592135.16000000201</v>
      </c>
      <c r="CH66">
        <v>8745.7999999999956</v>
      </c>
      <c r="CI66">
        <v>98685.75</v>
      </c>
      <c r="CK66" s="10">
        <f>VLOOKUP(CE66,'[2]Budget Share 22-23'!$B$6:$BV$326,73,FALSE)</f>
        <v>9487049</v>
      </c>
      <c r="CL66" s="10">
        <f>VLOOKUP(CE66,'[2]Budget Share 22-23'!$B$6:$BV$326,57,FALSE)</f>
        <v>2415762.0000000005</v>
      </c>
      <c r="CM66" s="10">
        <v>0</v>
      </c>
      <c r="CN66" s="10">
        <v>-14288</v>
      </c>
      <c r="CO66">
        <v>0</v>
      </c>
      <c r="CP66" s="10">
        <v>0</v>
      </c>
      <c r="CQ66" s="10">
        <v>0</v>
      </c>
      <c r="CR66" s="10">
        <v>0</v>
      </c>
      <c r="CS66" s="10"/>
      <c r="CT66" s="10">
        <f t="shared" si="88"/>
        <v>9873836.9499999993</v>
      </c>
      <c r="CU66" s="10">
        <f t="shared" si="89"/>
        <v>0</v>
      </c>
      <c r="CW66">
        <f t="shared" si="90"/>
        <v>0</v>
      </c>
      <c r="CY66" s="10">
        <f t="shared" si="91"/>
        <v>0</v>
      </c>
      <c r="DE66" s="10">
        <v>9873836.9499999993</v>
      </c>
      <c r="DF66" s="10">
        <v>2415762.0000000005</v>
      </c>
      <c r="DG66" s="10">
        <v>139266.67000000001</v>
      </c>
      <c r="DH66" s="10">
        <v>0</v>
      </c>
      <c r="DI66" s="10">
        <v>299680.75</v>
      </c>
      <c r="DJ66" s="10">
        <v>0</v>
      </c>
      <c r="DK66" s="10">
        <v>42569.18</v>
      </c>
      <c r="DL66" s="10">
        <v>72539.02</v>
      </c>
      <c r="DM66">
        <v>740</v>
      </c>
      <c r="DN66">
        <v>71799.02</v>
      </c>
      <c r="DO66" s="10">
        <v>150100.87</v>
      </c>
      <c r="DP66" s="10">
        <v>0</v>
      </c>
      <c r="DQ66" s="10">
        <v>8659</v>
      </c>
      <c r="DR66" s="10">
        <v>1534.46</v>
      </c>
      <c r="DS66" s="10">
        <v>497.28</v>
      </c>
      <c r="DT66" s="10">
        <v>0</v>
      </c>
      <c r="DU66" s="10">
        <v>0</v>
      </c>
      <c r="DV66" s="10">
        <v>0</v>
      </c>
      <c r="DW66" s="10">
        <v>0</v>
      </c>
      <c r="DX66">
        <v>0</v>
      </c>
      <c r="DY66" s="10">
        <v>0</v>
      </c>
      <c r="DZ66">
        <v>0</v>
      </c>
      <c r="EA66" s="10">
        <v>0</v>
      </c>
      <c r="EB66">
        <v>370</v>
      </c>
      <c r="EC66" s="68" t="e">
        <f>VLOOKUP(B66,#REF!,3,FALSE)</f>
        <v>#REF!</v>
      </c>
      <c r="ED66" t="e">
        <f>VLOOKUP(B66,#REF!,4,FALSE)</f>
        <v>#REF!</v>
      </c>
      <c r="EE66" t="e">
        <f>VLOOKUP(EC66,'[3]EDUBASE data 18.4.23'!$E$2:$AF$327,28,FALSE)</f>
        <v>#REF!</v>
      </c>
      <c r="EF66" t="str">
        <f>VLOOKUP(B66,'[4]CFR Report to DCSF'!$B$8:$EM$116,142,FALSE)</f>
        <v>ljw@northgate.suffolk.sch.uk</v>
      </c>
      <c r="EG66" t="e">
        <f>VLOOKUP(EC66,'[3]EDUBASE data 18.4.23'!$E$2:$AF$327,24,FALSE)</f>
        <v>#REF!</v>
      </c>
      <c r="ES66" t="s">
        <v>394</v>
      </c>
      <c r="ET66" t="s">
        <v>397</v>
      </c>
      <c r="EU66" s="9" t="s">
        <v>394</v>
      </c>
      <c r="EV66" t="s">
        <v>396</v>
      </c>
      <c r="EW66" t="s">
        <v>395</v>
      </c>
      <c r="EX66" t="s">
        <v>395</v>
      </c>
      <c r="EY66">
        <f>VLOOKUP(B66,'[2]22-23 Balances'!$E$5:$J$110,2,FALSE)</f>
        <v>561316.69999999925</v>
      </c>
      <c r="EZ66">
        <v>0</v>
      </c>
      <c r="FA66">
        <f>VLOOKUP(B66,'[4]CFR Report to DCSF'!$B$8:$IA$116,234,FALSE)</f>
        <v>8745.7999999999956</v>
      </c>
      <c r="FB66" s="80">
        <f>DE66-2415762</f>
        <v>7458074.9499999993</v>
      </c>
      <c r="FC66" s="10">
        <f t="shared" si="93"/>
        <v>2415762.0000000005</v>
      </c>
      <c r="FD66" s="10">
        <f t="shared" si="94"/>
        <v>139266.67000000001</v>
      </c>
      <c r="FE66" s="10">
        <f t="shared" si="95"/>
        <v>0</v>
      </c>
      <c r="FF66" s="10">
        <f t="shared" si="96"/>
        <v>299680.75</v>
      </c>
      <c r="FG66" s="10">
        <f t="shared" si="97"/>
        <v>0</v>
      </c>
      <c r="FH66" s="10">
        <f t="shared" si="98"/>
        <v>42569.18</v>
      </c>
      <c r="FI66" s="10">
        <f t="shared" si="99"/>
        <v>740</v>
      </c>
      <c r="FJ66" s="10">
        <f t="shared" si="100"/>
        <v>71799.02</v>
      </c>
      <c r="FK66" s="10">
        <f t="shared" si="101"/>
        <v>150100.87</v>
      </c>
      <c r="FL66" s="10">
        <f t="shared" si="102"/>
        <v>0</v>
      </c>
      <c r="FM66" s="10">
        <f t="shared" si="103"/>
        <v>8659</v>
      </c>
      <c r="FN66" s="10">
        <f t="shared" si="104"/>
        <v>1534.46</v>
      </c>
      <c r="FO66" s="10">
        <f t="shared" si="105"/>
        <v>497.28</v>
      </c>
      <c r="FP66" s="10">
        <f t="shared" si="106"/>
        <v>0</v>
      </c>
      <c r="FQ66" s="10">
        <f t="shared" si="107"/>
        <v>0</v>
      </c>
      <c r="FR66" s="10">
        <f t="shared" si="108"/>
        <v>0</v>
      </c>
      <c r="FS66">
        <f t="shared" si="109"/>
        <v>0</v>
      </c>
      <c r="FT66">
        <f t="shared" si="110"/>
        <v>0</v>
      </c>
      <c r="FU66">
        <f t="shared" si="111"/>
        <v>0</v>
      </c>
      <c r="FV66">
        <f t="shared" si="112"/>
        <v>0</v>
      </c>
      <c r="FW66" s="80">
        <f>T66+1576020.29+10</f>
        <v>6203214.4000000004</v>
      </c>
      <c r="FX66" s="80">
        <f>U66+9744.2</f>
        <v>35467.880000000005</v>
      </c>
      <c r="FY66" s="158">
        <v>461315.96000000008</v>
      </c>
      <c r="FZ66" s="80">
        <f>W66+100496.43</f>
        <v>393274.81</v>
      </c>
      <c r="GA66" s="80">
        <f>X66+244819.64</f>
        <v>944858.84</v>
      </c>
      <c r="GB66" s="80">
        <f>Y66+32684.33</f>
        <v>125896.18000000001</v>
      </c>
      <c r="GC66" s="90">
        <v>30373.230000000003</v>
      </c>
      <c r="GD66" s="90">
        <v>58430.58</v>
      </c>
      <c r="GE66" s="158">
        <v>451753.93</v>
      </c>
      <c r="GF66" s="10">
        <f t="shared" si="118"/>
        <v>10131.5</v>
      </c>
      <c r="GG66" s="10">
        <f t="shared" si="119"/>
        <v>0</v>
      </c>
      <c r="GH66" s="10">
        <f t="shared" si="120"/>
        <v>132950.46</v>
      </c>
      <c r="GI66" s="90">
        <v>26293.459999999934</v>
      </c>
      <c r="GJ66" s="10">
        <f t="shared" si="121"/>
        <v>21000.9</v>
      </c>
      <c r="GK66" s="10">
        <f t="shared" si="122"/>
        <v>15885.08</v>
      </c>
      <c r="GL66" s="10">
        <f t="shared" si="123"/>
        <v>207160.5</v>
      </c>
      <c r="GM66" s="10">
        <f t="shared" si="124"/>
        <v>0</v>
      </c>
      <c r="GN66" s="10">
        <f t="shared" si="125"/>
        <v>72947.53</v>
      </c>
      <c r="GO66" s="80">
        <f t="shared" si="126"/>
        <v>259079.9</v>
      </c>
      <c r="GP66" s="10">
        <f t="shared" si="127"/>
        <v>26149.1</v>
      </c>
      <c r="GQ66" s="10">
        <f t="shared" si="128"/>
        <v>260870.33</v>
      </c>
      <c r="GR66" s="10">
        <f t="shared" si="129"/>
        <v>100994.41</v>
      </c>
      <c r="GS66" s="10">
        <f t="shared" si="130"/>
        <v>35240</v>
      </c>
      <c r="GT66" s="10">
        <f t="shared" si="131"/>
        <v>0</v>
      </c>
      <c r="GU66" s="10">
        <f t="shared" si="132"/>
        <v>156209.41</v>
      </c>
      <c r="GV66" s="10">
        <f t="shared" si="133"/>
        <v>121844.74</v>
      </c>
      <c r="GW66" s="10">
        <f t="shared" si="134"/>
        <v>138753.93</v>
      </c>
      <c r="GX66" s="10">
        <f t="shared" si="135"/>
        <v>30282.61</v>
      </c>
      <c r="GY66">
        <v>0</v>
      </c>
      <c r="GZ66" s="10">
        <f t="shared" si="136"/>
        <v>0</v>
      </c>
      <c r="HA66" s="10">
        <f t="shared" si="137"/>
        <v>237486.35</v>
      </c>
      <c r="HB66" s="10">
        <f t="shared" si="138"/>
        <v>0</v>
      </c>
      <c r="HC66" s="10">
        <f t="shared" si="139"/>
        <v>0</v>
      </c>
      <c r="HD66" s="10">
        <v>104585.42</v>
      </c>
      <c r="HE66" s="10">
        <f t="shared" si="140"/>
        <v>0</v>
      </c>
      <c r="HF66">
        <v>0</v>
      </c>
      <c r="HG66">
        <v>1</v>
      </c>
      <c r="HH66">
        <v>0</v>
      </c>
      <c r="HI66">
        <f t="shared" si="141"/>
        <v>14645.47</v>
      </c>
      <c r="HJ66">
        <f t="shared" si="142"/>
        <v>0</v>
      </c>
      <c r="HK66">
        <f t="shared" si="143"/>
        <v>0</v>
      </c>
      <c r="HM66" s="10">
        <f>VLOOKUP(B66,'[2]22-23 Balances'!$E$5:$J$110,6,FALSE)</f>
        <v>592134.86000000127</v>
      </c>
      <c r="HN66" s="10">
        <f>VLOOKUP(B66,'carry forward data'!A70:G251,7,FALSE)</f>
        <v>98685.75</v>
      </c>
      <c r="HW66" s="10">
        <f>EY66+SUM(FB66:FV66)-SUM(FW66:HC66)-HM66</f>
        <v>-3.7252902984619141E-9</v>
      </c>
      <c r="HY66" s="10">
        <f t="shared" si="145"/>
        <v>0</v>
      </c>
      <c r="IA66" s="10">
        <f>EY66+SUM(FB66:FV66)-SUM(FW66:HC66)</f>
        <v>592134.85999999754</v>
      </c>
      <c r="IC66">
        <f t="shared" si="71"/>
        <v>561316.69999999925</v>
      </c>
      <c r="ID66" s="10">
        <f t="shared" si="72"/>
        <v>10588684.179999998</v>
      </c>
      <c r="IE66" s="10">
        <f t="shared" si="73"/>
        <v>10557866.02</v>
      </c>
      <c r="IF66" s="10">
        <f t="shared" si="74"/>
        <v>592134.85999999754</v>
      </c>
    </row>
    <row r="67" spans="2:240" x14ac:dyDescent="0.25">
      <c r="B67" s="71" t="s">
        <v>307</v>
      </c>
      <c r="C67" s="72">
        <v>-26502.880000000001</v>
      </c>
      <c r="D67" s="72">
        <v>0</v>
      </c>
      <c r="E67" s="72">
        <v>-35833.33</v>
      </c>
      <c r="F67" s="72">
        <v>0</v>
      </c>
      <c r="G67" s="72">
        <v>-34886.25</v>
      </c>
      <c r="H67" s="72">
        <v>-39230</v>
      </c>
      <c r="I67" s="72">
        <v>-6183</v>
      </c>
      <c r="J67" s="72">
        <v>-10154.4</v>
      </c>
      <c r="K67" s="72">
        <v>-18623.45</v>
      </c>
      <c r="L67" s="72">
        <v>0</v>
      </c>
      <c r="M67" s="72">
        <v>-1226.7</v>
      </c>
      <c r="N67" s="72">
        <v>-6022.5</v>
      </c>
      <c r="O67" s="72">
        <v>-1441.08</v>
      </c>
      <c r="P67" s="72">
        <v>0</v>
      </c>
      <c r="Q67" s="72">
        <v>0</v>
      </c>
      <c r="R67" s="72">
        <v>0</v>
      </c>
      <c r="S67" s="72">
        <v>0</v>
      </c>
      <c r="T67" s="72">
        <v>461748.76</v>
      </c>
      <c r="U67" s="72">
        <v>602.83000000000004</v>
      </c>
      <c r="V67" s="72">
        <v>0</v>
      </c>
      <c r="W67" s="72">
        <v>996.7</v>
      </c>
      <c r="X67" s="72">
        <v>32307.91</v>
      </c>
      <c r="Y67" s="72">
        <v>0</v>
      </c>
      <c r="Z67" s="72">
        <v>26570.1</v>
      </c>
      <c r="AA67" s="72">
        <v>15621.57</v>
      </c>
      <c r="AB67" s="72">
        <v>144254.95000000001</v>
      </c>
      <c r="AC67" s="72">
        <v>3945.79</v>
      </c>
      <c r="AD67" s="72">
        <v>0</v>
      </c>
      <c r="AE67" s="72">
        <v>21207.58</v>
      </c>
      <c r="AF67" s="72">
        <v>2616</v>
      </c>
      <c r="AG67" s="72">
        <v>17744.13</v>
      </c>
      <c r="AH67" s="72">
        <v>1395.05</v>
      </c>
      <c r="AI67" s="72">
        <v>19221.88</v>
      </c>
      <c r="AJ67" s="72">
        <v>0</v>
      </c>
      <c r="AK67" s="72">
        <v>4825.17</v>
      </c>
      <c r="AL67" s="72">
        <v>20869.05</v>
      </c>
      <c r="AM67" s="72">
        <v>16309.24</v>
      </c>
      <c r="AN67" s="72">
        <v>0</v>
      </c>
      <c r="AO67" s="72">
        <v>15041.84</v>
      </c>
      <c r="AP67" s="72">
        <v>4085</v>
      </c>
      <c r="AQ67" s="72">
        <v>1110.46</v>
      </c>
      <c r="AR67" s="72">
        <v>50704.45</v>
      </c>
      <c r="AS67" s="72">
        <v>-500</v>
      </c>
      <c r="AT67" s="72">
        <v>2763.25</v>
      </c>
      <c r="AU67" s="72">
        <v>20214.79</v>
      </c>
      <c r="AV67" s="72">
        <v>0</v>
      </c>
      <c r="AW67" s="72">
        <v>26755.65</v>
      </c>
      <c r="AX67" s="72">
        <v>0</v>
      </c>
      <c r="AY67" s="72">
        <v>0</v>
      </c>
      <c r="AZ67" s="72">
        <v>-2392.91</v>
      </c>
      <c r="BA67" s="72">
        <v>1110.45</v>
      </c>
      <c r="BC67" s="10">
        <f>VLOOKUP(B67,[1]Sheet1!$A$11:$G$222,5,FALSE)</f>
        <v>704410.16000000027</v>
      </c>
      <c r="BE67">
        <v>-19447.940000000002</v>
      </c>
      <c r="BF67">
        <v>0</v>
      </c>
      <c r="BG67">
        <v>-5784</v>
      </c>
      <c r="BH67">
        <v>0</v>
      </c>
      <c r="BI67">
        <f t="shared" si="75"/>
        <v>-5784</v>
      </c>
      <c r="BJ67">
        <v>0</v>
      </c>
      <c r="BK67">
        <v>0</v>
      </c>
      <c r="BL67">
        <f t="shared" si="76"/>
        <v>0</v>
      </c>
      <c r="BM67">
        <v>616</v>
      </c>
      <c r="BN67">
        <v>0</v>
      </c>
      <c r="BO67">
        <f t="shared" si="77"/>
        <v>616</v>
      </c>
      <c r="BP67">
        <f t="shared" si="78"/>
        <v>-24615.940000000002</v>
      </c>
      <c r="BR67" s="10">
        <f t="shared" si="79"/>
        <v>-1282.4599999999998</v>
      </c>
      <c r="BS67">
        <f t="shared" si="80"/>
        <v>-1282.4599999999998</v>
      </c>
      <c r="BT67">
        <f t="shared" si="81"/>
        <v>0</v>
      </c>
      <c r="BU67" s="10">
        <f t="shared" si="82"/>
        <v>-7304.96</v>
      </c>
      <c r="BV67" s="10">
        <f t="shared" si="83"/>
        <v>20869.05</v>
      </c>
      <c r="BX67" s="10">
        <f t="shared" si="84"/>
        <v>729026.1</v>
      </c>
      <c r="BY67" s="10">
        <f t="shared" si="85"/>
        <v>704410.15999999992</v>
      </c>
      <c r="BZ67" s="10">
        <f t="shared" si="86"/>
        <v>704410.16000000027</v>
      </c>
      <c r="CB67" s="10">
        <f t="shared" si="87"/>
        <v>0</v>
      </c>
      <c r="CC67">
        <v>0</v>
      </c>
      <c r="CD67">
        <v>0</v>
      </c>
      <c r="CE67" s="73">
        <v>400</v>
      </c>
      <c r="CF67">
        <v>70106.369999999763</v>
      </c>
      <c r="CG67">
        <v>73264.89999999979</v>
      </c>
      <c r="CH67">
        <v>4831.12</v>
      </c>
      <c r="CI67">
        <v>29447.059999999998</v>
      </c>
      <c r="CK67" s="10">
        <f>VLOOKUP(CE67,'[2]Budget Share 22-23'!$B$6:$BV$326,73,FALSE)</f>
        <v>732185</v>
      </c>
      <c r="CL67" s="10">
        <f>VLOOKUP(CE67,'[2]Budget Share 22-23'!$B$6:$BV$326,57,FALSE)</f>
        <v>0</v>
      </c>
      <c r="CM67" s="10">
        <v>0</v>
      </c>
      <c r="CN67" s="10">
        <v>0</v>
      </c>
      <c r="CO67">
        <v>0</v>
      </c>
      <c r="CP67" s="10">
        <v>0</v>
      </c>
      <c r="CQ67" s="10">
        <v>-17483</v>
      </c>
      <c r="CR67" s="10">
        <v>-23872</v>
      </c>
      <c r="CS67" s="10"/>
      <c r="CT67" s="10">
        <f t="shared" si="88"/>
        <v>758687.88</v>
      </c>
      <c r="CU67" s="10">
        <f t="shared" si="89"/>
        <v>2125</v>
      </c>
      <c r="CW67">
        <f t="shared" si="90"/>
        <v>0</v>
      </c>
      <c r="CY67" s="10">
        <f t="shared" si="91"/>
        <v>-41355</v>
      </c>
      <c r="DE67" s="10">
        <v>758687.88</v>
      </c>
      <c r="DF67" s="10">
        <v>0</v>
      </c>
      <c r="DG67" s="10">
        <v>35833.33</v>
      </c>
      <c r="DH67" s="10">
        <v>0</v>
      </c>
      <c r="DI67" s="10">
        <v>34886.25</v>
      </c>
      <c r="DJ67" s="80">
        <v>-2125</v>
      </c>
      <c r="DK67" s="10">
        <v>6183</v>
      </c>
      <c r="DL67" s="10">
        <v>10154.4</v>
      </c>
      <c r="DM67">
        <v>7992</v>
      </c>
      <c r="DN67">
        <v>2162.4</v>
      </c>
      <c r="DO67" s="10">
        <v>18623.45</v>
      </c>
      <c r="DP67" s="10">
        <v>0</v>
      </c>
      <c r="DQ67" s="10">
        <v>1226.7</v>
      </c>
      <c r="DR67" s="10">
        <v>7304.96</v>
      </c>
      <c r="DS67" s="10">
        <v>1441.08</v>
      </c>
      <c r="DT67" s="10">
        <v>0</v>
      </c>
      <c r="DU67" s="10">
        <v>0</v>
      </c>
      <c r="DV67" s="10">
        <v>0</v>
      </c>
      <c r="DW67" s="10">
        <v>0</v>
      </c>
      <c r="DX67">
        <v>0</v>
      </c>
      <c r="DY67" s="10">
        <v>0</v>
      </c>
      <c r="DZ67">
        <v>0</v>
      </c>
      <c r="EA67" s="10">
        <v>41355</v>
      </c>
      <c r="EB67">
        <v>400</v>
      </c>
      <c r="EC67" s="68" t="e">
        <f>VLOOKUP(B67,#REF!,3,FALSE)</f>
        <v>#REF!</v>
      </c>
      <c r="ED67" t="e">
        <f>VLOOKUP(B67,#REF!,4,FALSE)</f>
        <v>#REF!</v>
      </c>
      <c r="EE67" t="e">
        <f>VLOOKUP(EC67,'[3]EDUBASE data 18.4.23'!$E$2:$AF$327,28,FALSE)</f>
        <v>#REF!</v>
      </c>
      <c r="EF67" t="str">
        <f>VLOOKUP(B67,'[4]CFR Report to DCSF'!$B$8:$EM$116,142,FALSE)</f>
        <v>admin@acton.suffolk.sch.uk</v>
      </c>
      <c r="EG67" t="e">
        <f>VLOOKUP(EC67,'[3]EDUBASE data 18.4.23'!$E$2:$AF$327,24,FALSE)</f>
        <v>#REF!</v>
      </c>
      <c r="ES67" t="s">
        <v>394</v>
      </c>
      <c r="ET67" t="s">
        <v>397</v>
      </c>
      <c r="EU67" s="9" t="s">
        <v>394</v>
      </c>
      <c r="EV67" t="s">
        <v>396</v>
      </c>
      <c r="EW67" t="s">
        <v>395</v>
      </c>
      <c r="EX67" t="s">
        <v>395</v>
      </c>
      <c r="EY67">
        <f>VLOOKUP(B67,'[2]22-23 Balances'!$E$5:$J$110,2,FALSE)</f>
        <v>70106.369999999763</v>
      </c>
      <c r="EZ67">
        <v>0</v>
      </c>
      <c r="FA67">
        <f>VLOOKUP(B67,'[4]CFR Report to DCSF'!$B$8:$IA$116,234,FALSE)</f>
        <v>4831.12</v>
      </c>
      <c r="FB67" s="10">
        <f t="shared" si="92"/>
        <v>758687.88</v>
      </c>
      <c r="FC67" s="10">
        <f t="shared" si="93"/>
        <v>0</v>
      </c>
      <c r="FD67" s="10">
        <f t="shared" si="94"/>
        <v>35833.33</v>
      </c>
      <c r="FE67" s="10">
        <f t="shared" si="95"/>
        <v>0</v>
      </c>
      <c r="FF67" s="10">
        <f t="shared" si="96"/>
        <v>34886.25</v>
      </c>
      <c r="FG67" s="80">
        <f t="shared" si="97"/>
        <v>-2125</v>
      </c>
      <c r="FH67" s="10">
        <f t="shared" si="98"/>
        <v>6183</v>
      </c>
      <c r="FI67" s="10">
        <f t="shared" si="99"/>
        <v>7992</v>
      </c>
      <c r="FJ67" s="10">
        <f t="shared" si="100"/>
        <v>2162.4</v>
      </c>
      <c r="FK67" s="10">
        <f t="shared" si="101"/>
        <v>18623.45</v>
      </c>
      <c r="FL67" s="10">
        <f t="shared" si="102"/>
        <v>0</v>
      </c>
      <c r="FM67" s="10">
        <f t="shared" si="103"/>
        <v>1226.7</v>
      </c>
      <c r="FN67" s="10">
        <f t="shared" si="104"/>
        <v>7304.96</v>
      </c>
      <c r="FO67" s="10">
        <f t="shared" si="105"/>
        <v>1441.08</v>
      </c>
      <c r="FP67" s="10">
        <f t="shared" si="106"/>
        <v>0</v>
      </c>
      <c r="FQ67" s="10">
        <f t="shared" si="107"/>
        <v>0</v>
      </c>
      <c r="FR67" s="10">
        <f t="shared" si="108"/>
        <v>0</v>
      </c>
      <c r="FS67">
        <f t="shared" si="109"/>
        <v>0</v>
      </c>
      <c r="FT67">
        <f t="shared" si="110"/>
        <v>0</v>
      </c>
      <c r="FU67">
        <f t="shared" si="111"/>
        <v>0</v>
      </c>
      <c r="FV67">
        <f t="shared" si="112"/>
        <v>41355</v>
      </c>
      <c r="FW67" s="10">
        <f t="shared" si="113"/>
        <v>461748.76</v>
      </c>
      <c r="FX67" s="10">
        <f t="shared" si="114"/>
        <v>602.83000000000004</v>
      </c>
      <c r="FY67" s="158">
        <v>142196.97</v>
      </c>
      <c r="FZ67" s="10">
        <f t="shared" si="115"/>
        <v>996.7</v>
      </c>
      <c r="GA67" s="10">
        <f t="shared" si="116"/>
        <v>32307.91</v>
      </c>
      <c r="GB67" s="10">
        <f t="shared" si="117"/>
        <v>0</v>
      </c>
      <c r="GC67" s="90">
        <v>39418.759999999995</v>
      </c>
      <c r="GD67" s="90">
        <v>2772.9100000000017</v>
      </c>
      <c r="GE67" s="158">
        <v>2057.98</v>
      </c>
      <c r="GF67" s="10">
        <f t="shared" si="118"/>
        <v>3945.79</v>
      </c>
      <c r="GG67" s="10">
        <f t="shared" si="119"/>
        <v>0</v>
      </c>
      <c r="GH67" s="10">
        <f t="shared" si="120"/>
        <v>21207.58</v>
      </c>
      <c r="GI67" s="90">
        <v>2616</v>
      </c>
      <c r="GJ67" s="10">
        <f t="shared" si="121"/>
        <v>17744.13</v>
      </c>
      <c r="GK67" s="10">
        <f t="shared" si="122"/>
        <v>1395.05</v>
      </c>
      <c r="GL67" s="10">
        <f t="shared" si="123"/>
        <v>19221.88</v>
      </c>
      <c r="GM67" s="10">
        <f t="shared" si="124"/>
        <v>0</v>
      </c>
      <c r="GN67" s="10">
        <f t="shared" si="125"/>
        <v>4825.17</v>
      </c>
      <c r="GO67" s="80">
        <f t="shared" si="126"/>
        <v>20869.05</v>
      </c>
      <c r="GP67" s="10">
        <f t="shared" si="127"/>
        <v>16309.24</v>
      </c>
      <c r="GQ67" s="10">
        <f t="shared" si="128"/>
        <v>0</v>
      </c>
      <c r="GR67" s="10">
        <f t="shared" si="129"/>
        <v>15041.84</v>
      </c>
      <c r="GS67" s="10">
        <f t="shared" si="130"/>
        <v>4085</v>
      </c>
      <c r="GT67" s="10">
        <f t="shared" si="131"/>
        <v>1110.46</v>
      </c>
      <c r="GU67" s="10">
        <f t="shared" si="132"/>
        <v>50704.45</v>
      </c>
      <c r="GV67" s="80">
        <f t="shared" si="133"/>
        <v>-500</v>
      </c>
      <c r="GW67" s="10">
        <f t="shared" si="134"/>
        <v>2763.25</v>
      </c>
      <c r="GX67" s="10">
        <f t="shared" si="135"/>
        <v>20214.79</v>
      </c>
      <c r="GY67">
        <v>0</v>
      </c>
      <c r="GZ67" s="10">
        <f t="shared" si="136"/>
        <v>0</v>
      </c>
      <c r="HA67" s="10">
        <f t="shared" si="137"/>
        <v>26755.65</v>
      </c>
      <c r="HB67" s="10">
        <f t="shared" si="138"/>
        <v>0</v>
      </c>
      <c r="HC67" s="10">
        <f t="shared" si="139"/>
        <v>0</v>
      </c>
      <c r="HD67" s="10">
        <v>19447.939999999999</v>
      </c>
      <c r="HE67" s="10">
        <f t="shared" si="140"/>
        <v>0</v>
      </c>
      <c r="HF67">
        <v>0</v>
      </c>
      <c r="HG67">
        <v>1</v>
      </c>
      <c r="HH67">
        <v>0</v>
      </c>
      <c r="HI67" s="4">
        <f t="shared" si="141"/>
        <v>-5784</v>
      </c>
      <c r="HJ67">
        <f t="shared" si="142"/>
        <v>0</v>
      </c>
      <c r="HK67">
        <f t="shared" si="143"/>
        <v>616</v>
      </c>
      <c r="HM67" s="10">
        <f>VLOOKUP(B67,'[2]22-23 Balances'!$E$5:$J$110,6,FALSE)</f>
        <v>73265.269999999669</v>
      </c>
      <c r="HN67" s="10">
        <f>VLOOKUP(B67,'carry forward data'!A71:G252,7,FALSE)</f>
        <v>29447.06</v>
      </c>
      <c r="HW67" s="10">
        <f t="shared" si="144"/>
        <v>-2.3283064365386963E-10</v>
      </c>
      <c r="HY67" s="10">
        <f t="shared" si="145"/>
        <v>0</v>
      </c>
      <c r="IC67">
        <f t="shared" si="71"/>
        <v>70106.369999999763</v>
      </c>
      <c r="ID67" s="10">
        <f t="shared" si="72"/>
        <v>913571.04999999981</v>
      </c>
      <c r="IE67" s="10">
        <f t="shared" si="73"/>
        <v>910412.15000000014</v>
      </c>
      <c r="IF67" s="10">
        <f t="shared" si="74"/>
        <v>73265.269999999437</v>
      </c>
    </row>
    <row r="68" spans="2:240" x14ac:dyDescent="0.25">
      <c r="B68" s="71" t="s">
        <v>308</v>
      </c>
      <c r="C68" s="72">
        <v>-25711.63</v>
      </c>
      <c r="D68" s="72">
        <v>0</v>
      </c>
      <c r="E68" s="72">
        <v>-51710.49</v>
      </c>
      <c r="F68" s="72">
        <v>0</v>
      </c>
      <c r="G68" s="72">
        <v>-42308.75</v>
      </c>
      <c r="H68" s="72">
        <v>-42147</v>
      </c>
      <c r="I68" s="72">
        <v>-24022.55</v>
      </c>
      <c r="J68" s="72">
        <v>-18071.25</v>
      </c>
      <c r="K68" s="72">
        <v>-14172.11</v>
      </c>
      <c r="L68" s="72">
        <v>0</v>
      </c>
      <c r="M68" s="72">
        <v>-3240</v>
      </c>
      <c r="N68" s="72">
        <v>-8432.9</v>
      </c>
      <c r="O68" s="72">
        <v>-6925.49</v>
      </c>
      <c r="P68" s="72">
        <v>0</v>
      </c>
      <c r="Q68" s="72">
        <v>0</v>
      </c>
      <c r="R68" s="72">
        <v>0</v>
      </c>
      <c r="S68" s="72">
        <v>0</v>
      </c>
      <c r="T68" s="72">
        <v>432172.81</v>
      </c>
      <c r="U68" s="72">
        <v>0</v>
      </c>
      <c r="V68" s="72">
        <v>0</v>
      </c>
      <c r="W68" s="72">
        <v>26208.35</v>
      </c>
      <c r="X68" s="72">
        <v>53447.96</v>
      </c>
      <c r="Y68" s="72">
        <v>33365.14</v>
      </c>
      <c r="Z68" s="72">
        <v>13904.44</v>
      </c>
      <c r="AA68" s="72">
        <v>5683.1</v>
      </c>
      <c r="AB68" s="72">
        <v>212653.23</v>
      </c>
      <c r="AC68" s="72">
        <v>0</v>
      </c>
      <c r="AD68" s="72">
        <v>5071.55</v>
      </c>
      <c r="AE68" s="72">
        <v>5061.45</v>
      </c>
      <c r="AF68" s="72">
        <v>2084.7600000000002</v>
      </c>
      <c r="AG68" s="72">
        <v>0</v>
      </c>
      <c r="AH68" s="72">
        <v>2403.37</v>
      </c>
      <c r="AI68" s="72">
        <v>16205.9</v>
      </c>
      <c r="AJ68" s="72">
        <v>0</v>
      </c>
      <c r="AK68" s="72">
        <v>5198.25</v>
      </c>
      <c r="AL68" s="72">
        <v>30522.639999999999</v>
      </c>
      <c r="AM68" s="72">
        <v>3479.58</v>
      </c>
      <c r="AN68" s="72">
        <v>0</v>
      </c>
      <c r="AO68" s="72">
        <v>16219.02</v>
      </c>
      <c r="AP68" s="72">
        <v>3300</v>
      </c>
      <c r="AQ68" s="72">
        <v>999.52</v>
      </c>
      <c r="AR68" s="72">
        <v>17577.62</v>
      </c>
      <c r="AS68" s="72">
        <v>-1000</v>
      </c>
      <c r="AT68" s="72">
        <v>2145</v>
      </c>
      <c r="AU68" s="72">
        <v>27970.47</v>
      </c>
      <c r="AV68" s="72">
        <v>0</v>
      </c>
      <c r="AW68" s="72">
        <v>22781.45</v>
      </c>
      <c r="AX68" s="72">
        <v>0</v>
      </c>
      <c r="AY68" s="72">
        <v>0</v>
      </c>
      <c r="AZ68" s="72">
        <v>-7838.45</v>
      </c>
      <c r="BA68" s="72">
        <v>7223.8</v>
      </c>
      <c r="BC68" s="10">
        <f>VLOOKUP(B68,[1]Sheet1!$A$11:$G$222,5,FALSE)</f>
        <v>680948.3000000004</v>
      </c>
      <c r="BE68">
        <v>-19150.489999999998</v>
      </c>
      <c r="BF68">
        <v>0</v>
      </c>
      <c r="BG68">
        <v>0</v>
      </c>
      <c r="BH68">
        <v>0</v>
      </c>
      <c r="BI68">
        <f t="shared" si="75"/>
        <v>0</v>
      </c>
      <c r="BJ68">
        <v>0</v>
      </c>
      <c r="BK68">
        <v>0</v>
      </c>
      <c r="BL68">
        <f t="shared" si="76"/>
        <v>0</v>
      </c>
      <c r="BM68">
        <v>0</v>
      </c>
      <c r="BN68">
        <v>0</v>
      </c>
      <c r="BO68">
        <f t="shared" si="77"/>
        <v>0</v>
      </c>
      <c r="BP68">
        <f t="shared" si="78"/>
        <v>-19150.489999999998</v>
      </c>
      <c r="BR68" s="10">
        <f t="shared" si="79"/>
        <v>-614.64999999999964</v>
      </c>
      <c r="BS68">
        <f t="shared" si="80"/>
        <v>-614.64999999999964</v>
      </c>
      <c r="BT68">
        <f t="shared" si="81"/>
        <v>0</v>
      </c>
      <c r="BU68" s="10">
        <f t="shared" si="82"/>
        <v>-9047.5499999999993</v>
      </c>
      <c r="BV68" s="10">
        <f t="shared" si="83"/>
        <v>30522.639999999999</v>
      </c>
      <c r="BX68" s="10">
        <f t="shared" si="84"/>
        <v>700098.79000000015</v>
      </c>
      <c r="BY68" s="10">
        <f t="shared" si="85"/>
        <v>680948.30000000016</v>
      </c>
      <c r="BZ68" s="10">
        <f t="shared" si="86"/>
        <v>680948.3000000004</v>
      </c>
      <c r="CB68" s="10">
        <f t="shared" si="87"/>
        <v>0</v>
      </c>
      <c r="CC68">
        <v>0</v>
      </c>
      <c r="CD68">
        <v>0</v>
      </c>
      <c r="CE68" s="73">
        <v>405</v>
      </c>
      <c r="CF68">
        <v>45404.880000000587</v>
      </c>
      <c r="CG68">
        <v>47658.209999999614</v>
      </c>
      <c r="CH68">
        <v>5245.75</v>
      </c>
      <c r="CI68">
        <v>24396.240000000002</v>
      </c>
      <c r="CK68" s="10">
        <f>VLOOKUP(CE68,'[2]Budget Share 22-23'!$B$6:$BV$326,73,FALSE)</f>
        <v>702352</v>
      </c>
      <c r="CL68" s="10">
        <f>VLOOKUP(CE68,'[2]Budget Share 22-23'!$B$6:$BV$326,57,FALSE)</f>
        <v>0</v>
      </c>
      <c r="CM68" s="10">
        <v>0</v>
      </c>
      <c r="CN68" s="10">
        <v>0</v>
      </c>
      <c r="CO68">
        <v>0</v>
      </c>
      <c r="CP68" s="10">
        <v>0</v>
      </c>
      <c r="CQ68" s="10">
        <v>-17404</v>
      </c>
      <c r="CR68" s="10">
        <v>-23903</v>
      </c>
      <c r="CS68" s="10"/>
      <c r="CT68" s="10">
        <f t="shared" si="88"/>
        <v>728063.63</v>
      </c>
      <c r="CU68" s="10">
        <f t="shared" si="89"/>
        <v>-840</v>
      </c>
      <c r="CW68">
        <f t="shared" si="90"/>
        <v>0</v>
      </c>
      <c r="CY68" s="10">
        <f t="shared" si="91"/>
        <v>-41307</v>
      </c>
      <c r="DE68" s="10">
        <v>728063.63</v>
      </c>
      <c r="DF68" s="10">
        <v>0</v>
      </c>
      <c r="DG68" s="10">
        <v>51710.49</v>
      </c>
      <c r="DH68" s="10">
        <v>0</v>
      </c>
      <c r="DI68" s="10">
        <v>42308.75</v>
      </c>
      <c r="DJ68" s="10">
        <v>840</v>
      </c>
      <c r="DK68" s="10">
        <v>24022.55</v>
      </c>
      <c r="DL68" s="10">
        <v>18071.25</v>
      </c>
      <c r="DM68">
        <v>0</v>
      </c>
      <c r="DN68">
        <v>18071.25</v>
      </c>
      <c r="DO68" s="10">
        <v>14172.11</v>
      </c>
      <c r="DP68" s="10">
        <v>0</v>
      </c>
      <c r="DQ68" s="10">
        <v>3240</v>
      </c>
      <c r="DR68" s="10">
        <v>9047.5499999999993</v>
      </c>
      <c r="DS68" s="10">
        <v>6925.49</v>
      </c>
      <c r="DT68" s="10">
        <v>0</v>
      </c>
      <c r="DU68" s="10">
        <v>0</v>
      </c>
      <c r="DV68" s="10">
        <v>0</v>
      </c>
      <c r="DW68" s="10">
        <v>0</v>
      </c>
      <c r="DX68">
        <v>0</v>
      </c>
      <c r="DY68" s="10">
        <v>0</v>
      </c>
      <c r="DZ68">
        <v>0</v>
      </c>
      <c r="EA68" s="10">
        <v>41307</v>
      </c>
      <c r="EB68">
        <v>405</v>
      </c>
      <c r="EC68" s="68" t="e">
        <f>VLOOKUP(B68,#REF!,3,FALSE)</f>
        <v>#REF!</v>
      </c>
      <c r="ED68" t="e">
        <f>VLOOKUP(B68,#REF!,4,FALSE)</f>
        <v>#REF!</v>
      </c>
      <c r="EE68" t="e">
        <f>VLOOKUP(EC68,'[3]EDUBASE data 18.4.23'!$E$2:$AF$327,28,FALSE)</f>
        <v>#REF!</v>
      </c>
      <c r="EF68" t="str">
        <f>VLOOKUP(B68,'[4]CFR Report to DCSF'!$B$8:$EM$116,142,FALSE)</f>
        <v>head@barnham.suffolk.sch.uk</v>
      </c>
      <c r="EG68" t="e">
        <f>VLOOKUP(EC68,'[3]EDUBASE data 18.4.23'!$E$2:$AF$327,24,FALSE)</f>
        <v>#REF!</v>
      </c>
      <c r="ES68" t="s">
        <v>394</v>
      </c>
      <c r="ET68" t="s">
        <v>397</v>
      </c>
      <c r="EU68" s="9" t="s">
        <v>394</v>
      </c>
      <c r="EV68" t="s">
        <v>396</v>
      </c>
      <c r="EW68" t="s">
        <v>395</v>
      </c>
      <c r="EX68" t="s">
        <v>395</v>
      </c>
      <c r="EY68">
        <f>VLOOKUP(B68,'[2]22-23 Balances'!$E$5:$J$110,2,FALSE)</f>
        <v>45404.880000000587</v>
      </c>
      <c r="EZ68">
        <v>0</v>
      </c>
      <c r="FA68">
        <f>VLOOKUP(B68,'[4]CFR Report to DCSF'!$B$8:$IA$116,234,FALSE)</f>
        <v>5245.75</v>
      </c>
      <c r="FB68" s="10">
        <f t="shared" si="92"/>
        <v>728063.63</v>
      </c>
      <c r="FC68" s="10">
        <f t="shared" si="93"/>
        <v>0</v>
      </c>
      <c r="FD68" s="10">
        <f t="shared" si="94"/>
        <v>51710.49</v>
      </c>
      <c r="FE68" s="10">
        <f t="shared" si="95"/>
        <v>0</v>
      </c>
      <c r="FF68" s="10">
        <f t="shared" si="96"/>
        <v>42308.75</v>
      </c>
      <c r="FG68" s="10">
        <f t="shared" si="97"/>
        <v>840</v>
      </c>
      <c r="FH68" s="10">
        <f t="shared" si="98"/>
        <v>24022.55</v>
      </c>
      <c r="FI68" s="10">
        <f t="shared" si="99"/>
        <v>0</v>
      </c>
      <c r="FJ68" s="10">
        <f t="shared" si="100"/>
        <v>18071.25</v>
      </c>
      <c r="FK68" s="10">
        <f t="shared" si="101"/>
        <v>14172.11</v>
      </c>
      <c r="FL68" s="10">
        <f t="shared" si="102"/>
        <v>0</v>
      </c>
      <c r="FM68" s="10">
        <f t="shared" si="103"/>
        <v>3240</v>
      </c>
      <c r="FN68" s="10">
        <f t="shared" si="104"/>
        <v>9047.5499999999993</v>
      </c>
      <c r="FO68" s="10">
        <f t="shared" si="105"/>
        <v>6925.49</v>
      </c>
      <c r="FP68" s="10">
        <f t="shared" si="106"/>
        <v>0</v>
      </c>
      <c r="FQ68" s="10">
        <f t="shared" si="107"/>
        <v>0</v>
      </c>
      <c r="FR68" s="10">
        <f t="shared" si="108"/>
        <v>0</v>
      </c>
      <c r="FS68">
        <f t="shared" si="109"/>
        <v>0</v>
      </c>
      <c r="FT68">
        <f t="shared" si="110"/>
        <v>0</v>
      </c>
      <c r="FU68">
        <f t="shared" si="111"/>
        <v>0</v>
      </c>
      <c r="FV68">
        <f t="shared" si="112"/>
        <v>41307</v>
      </c>
      <c r="FW68" s="10">
        <f t="shared" si="113"/>
        <v>432172.81</v>
      </c>
      <c r="FX68" s="10">
        <f t="shared" si="114"/>
        <v>0</v>
      </c>
      <c r="FY68" s="158">
        <v>206543.15000000002</v>
      </c>
      <c r="FZ68" s="10">
        <f t="shared" si="115"/>
        <v>26208.35</v>
      </c>
      <c r="GA68" s="10">
        <f t="shared" si="116"/>
        <v>53447.96</v>
      </c>
      <c r="GB68" s="10">
        <f t="shared" si="117"/>
        <v>33365.14</v>
      </c>
      <c r="GC68" s="90">
        <v>13904.44</v>
      </c>
      <c r="GD68" s="90">
        <v>5683.1</v>
      </c>
      <c r="GE68" s="158">
        <v>6110.08</v>
      </c>
      <c r="GF68" s="10">
        <f t="shared" si="118"/>
        <v>0</v>
      </c>
      <c r="GG68" s="10">
        <f t="shared" si="119"/>
        <v>5071.55</v>
      </c>
      <c r="GH68" s="10">
        <f t="shared" si="120"/>
        <v>5061.45</v>
      </c>
      <c r="GI68" s="90">
        <v>2084.7600000000002</v>
      </c>
      <c r="GJ68" s="10">
        <f t="shared" si="121"/>
        <v>0</v>
      </c>
      <c r="GK68" s="10">
        <f t="shared" si="122"/>
        <v>2403.37</v>
      </c>
      <c r="GL68" s="10">
        <f t="shared" si="123"/>
        <v>16205.9</v>
      </c>
      <c r="GM68" s="10">
        <f t="shared" si="124"/>
        <v>0</v>
      </c>
      <c r="GN68" s="10">
        <f t="shared" si="125"/>
        <v>5198.25</v>
      </c>
      <c r="GO68" s="80">
        <f t="shared" si="126"/>
        <v>30522.639999999999</v>
      </c>
      <c r="GP68" s="10">
        <f t="shared" si="127"/>
        <v>3479.58</v>
      </c>
      <c r="GQ68" s="10">
        <f t="shared" si="128"/>
        <v>0</v>
      </c>
      <c r="GR68" s="10">
        <f t="shared" si="129"/>
        <v>16219.02</v>
      </c>
      <c r="GS68" s="10">
        <f t="shared" si="130"/>
        <v>3300</v>
      </c>
      <c r="GT68" s="10">
        <f t="shared" si="131"/>
        <v>999.52</v>
      </c>
      <c r="GU68" s="10">
        <f t="shared" si="132"/>
        <v>17577.62</v>
      </c>
      <c r="GV68" s="80">
        <f t="shared" si="133"/>
        <v>-1000</v>
      </c>
      <c r="GW68" s="10">
        <f t="shared" si="134"/>
        <v>2145</v>
      </c>
      <c r="GX68" s="10">
        <f t="shared" si="135"/>
        <v>27970.47</v>
      </c>
      <c r="GY68">
        <v>0</v>
      </c>
      <c r="GZ68" s="10">
        <f t="shared" si="136"/>
        <v>0</v>
      </c>
      <c r="HA68" s="10">
        <f t="shared" si="137"/>
        <v>22781.45</v>
      </c>
      <c r="HB68" s="10">
        <f t="shared" si="138"/>
        <v>0</v>
      </c>
      <c r="HC68" s="10">
        <f t="shared" si="139"/>
        <v>0</v>
      </c>
      <c r="HD68" s="10">
        <v>19150.490000000002</v>
      </c>
      <c r="HE68" s="10">
        <f t="shared" si="140"/>
        <v>0</v>
      </c>
      <c r="HF68">
        <v>0</v>
      </c>
      <c r="HG68">
        <v>1</v>
      </c>
      <c r="HH68">
        <v>0</v>
      </c>
      <c r="HI68">
        <f t="shared" si="141"/>
        <v>0</v>
      </c>
      <c r="HJ68">
        <f t="shared" si="142"/>
        <v>0</v>
      </c>
      <c r="HK68">
        <f t="shared" si="143"/>
        <v>0</v>
      </c>
      <c r="HM68" s="10">
        <f>VLOOKUP(B68,'[2]22-23 Balances'!$E$5:$J$110,6,FALSE)</f>
        <v>47658.0900000002</v>
      </c>
      <c r="HN68" s="10">
        <f>VLOOKUP(B68,'carry forward data'!A72:G253,7,FALSE)</f>
        <v>24396.239999999998</v>
      </c>
      <c r="HW68" s="10">
        <f t="shared" si="144"/>
        <v>6.9849193096160889E-10</v>
      </c>
      <c r="HY68" s="10">
        <f t="shared" si="145"/>
        <v>0</v>
      </c>
      <c r="IC68">
        <f t="shared" si="71"/>
        <v>45404.880000000587</v>
      </c>
      <c r="ID68" s="10">
        <f t="shared" si="72"/>
        <v>939708.82000000007</v>
      </c>
      <c r="IE68" s="10">
        <f t="shared" si="73"/>
        <v>937455.60999999975</v>
      </c>
      <c r="IF68" s="10">
        <f t="shared" si="74"/>
        <v>47658.090000000899</v>
      </c>
    </row>
    <row r="69" spans="2:240" x14ac:dyDescent="0.25">
      <c r="B69" s="71" t="s">
        <v>309</v>
      </c>
      <c r="C69" s="72">
        <v>-16575.63</v>
      </c>
      <c r="D69" s="72">
        <v>0</v>
      </c>
      <c r="E69" s="72">
        <v>-18633.330000000002</v>
      </c>
      <c r="F69" s="72">
        <v>0</v>
      </c>
      <c r="G69" s="72">
        <v>-23708.75</v>
      </c>
      <c r="H69" s="72">
        <v>-27554</v>
      </c>
      <c r="I69" s="72">
        <v>-3600</v>
      </c>
      <c r="J69" s="72">
        <v>-8281.24</v>
      </c>
      <c r="K69" s="72">
        <v>-7609.26</v>
      </c>
      <c r="L69" s="72">
        <v>0</v>
      </c>
      <c r="M69" s="72">
        <v>0</v>
      </c>
      <c r="N69" s="72">
        <v>-1525.9</v>
      </c>
      <c r="O69" s="72">
        <v>0</v>
      </c>
      <c r="P69" s="72">
        <v>0</v>
      </c>
      <c r="Q69" s="72">
        <v>0</v>
      </c>
      <c r="R69" s="72">
        <v>0</v>
      </c>
      <c r="S69" s="72">
        <v>0</v>
      </c>
      <c r="T69" s="72">
        <v>303893.3</v>
      </c>
      <c r="U69" s="72">
        <v>1550.15</v>
      </c>
      <c r="V69" s="72">
        <v>0</v>
      </c>
      <c r="W69" s="72">
        <v>0</v>
      </c>
      <c r="X69" s="72">
        <v>49858.16</v>
      </c>
      <c r="Y69" s="72">
        <v>0</v>
      </c>
      <c r="Z69" s="72">
        <v>12201.13</v>
      </c>
      <c r="AA69" s="72">
        <v>9521.34</v>
      </c>
      <c r="AB69" s="72">
        <v>106767.87</v>
      </c>
      <c r="AC69" s="72">
        <v>1450.5</v>
      </c>
      <c r="AD69" s="72">
        <v>0</v>
      </c>
      <c r="AE69" s="72">
        <v>8476.49</v>
      </c>
      <c r="AF69" s="72">
        <v>3113.52</v>
      </c>
      <c r="AG69" s="72">
        <v>16898.28</v>
      </c>
      <c r="AH69" s="72">
        <v>811.21</v>
      </c>
      <c r="AI69" s="72">
        <v>12191.45</v>
      </c>
      <c r="AJ69" s="72">
        <v>0</v>
      </c>
      <c r="AK69" s="72">
        <v>3711.02</v>
      </c>
      <c r="AL69" s="72">
        <v>21706.33</v>
      </c>
      <c r="AM69" s="72">
        <v>1146.28</v>
      </c>
      <c r="AN69" s="72">
        <v>917.81</v>
      </c>
      <c r="AO69" s="72">
        <v>9829.52</v>
      </c>
      <c r="AP69" s="72">
        <v>1960</v>
      </c>
      <c r="AQ69" s="72">
        <v>6691.49</v>
      </c>
      <c r="AR69" s="72">
        <v>23530.18</v>
      </c>
      <c r="AS69" s="72">
        <v>-189.3</v>
      </c>
      <c r="AT69" s="72">
        <v>7602.32</v>
      </c>
      <c r="AU69" s="72">
        <v>13956.77</v>
      </c>
      <c r="AV69" s="72">
        <v>0</v>
      </c>
      <c r="AW69" s="72">
        <v>35013.339999999997</v>
      </c>
      <c r="AX69" s="72">
        <v>0</v>
      </c>
      <c r="AY69" s="72">
        <v>0</v>
      </c>
      <c r="AZ69" s="72">
        <v>-4720.8900000000003</v>
      </c>
      <c r="BA69" s="72">
        <v>3314.73</v>
      </c>
      <c r="BC69" s="10">
        <f>VLOOKUP(B69,[1]Sheet1!$A$11:$G$222,5,FALSE)</f>
        <v>552809.98000000021</v>
      </c>
      <c r="BE69">
        <v>-17068.379999999997</v>
      </c>
      <c r="BF69">
        <v>0</v>
      </c>
      <c r="BG69">
        <v>21489.07</v>
      </c>
      <c r="BH69">
        <v>0</v>
      </c>
      <c r="BI69">
        <f t="shared" si="75"/>
        <v>21489.07</v>
      </c>
      <c r="BJ69">
        <v>3674.3999999999996</v>
      </c>
      <c r="BK69">
        <v>0</v>
      </c>
      <c r="BL69">
        <f t="shared" si="76"/>
        <v>3674.3999999999996</v>
      </c>
      <c r="BM69">
        <v>1000</v>
      </c>
      <c r="BN69">
        <v>0</v>
      </c>
      <c r="BO69">
        <f t="shared" si="77"/>
        <v>1000</v>
      </c>
      <c r="BP69">
        <f t="shared" si="78"/>
        <v>9095.090000000002</v>
      </c>
      <c r="BR69" s="10">
        <f t="shared" si="79"/>
        <v>-1406.1600000000003</v>
      </c>
      <c r="BS69">
        <f t="shared" si="80"/>
        <v>-1406.1600000000003</v>
      </c>
      <c r="BT69">
        <f t="shared" si="81"/>
        <v>0</v>
      </c>
      <c r="BU69" s="10">
        <f t="shared" si="82"/>
        <v>-2932.0600000000004</v>
      </c>
      <c r="BV69" s="10">
        <f t="shared" si="83"/>
        <v>21706.33</v>
      </c>
      <c r="BX69" s="10">
        <f t="shared" si="84"/>
        <v>543714.89000000013</v>
      </c>
      <c r="BY69" s="10">
        <f t="shared" si="85"/>
        <v>552809.9800000001</v>
      </c>
      <c r="BZ69" s="10">
        <f t="shared" si="86"/>
        <v>552809.98000000021</v>
      </c>
      <c r="CB69" s="10">
        <f t="shared" si="87"/>
        <v>0</v>
      </c>
      <c r="CC69">
        <v>0</v>
      </c>
      <c r="CD69">
        <v>0</v>
      </c>
      <c r="CE69" s="73">
        <v>406</v>
      </c>
      <c r="CF69">
        <v>114276.86000000028</v>
      </c>
      <c r="CG69">
        <v>54015.109999999753</v>
      </c>
      <c r="CH69">
        <v>12046.6</v>
      </c>
      <c r="CI69">
        <v>2951.5099999999984</v>
      </c>
      <c r="CK69" s="10">
        <f>VLOOKUP(CE69,'[2]Budget Share 22-23'!$B$6:$BV$326,73,FALSE)</f>
        <v>483453</v>
      </c>
      <c r="CL69" s="10">
        <f>VLOOKUP(CE69,'[2]Budget Share 22-23'!$B$6:$BV$326,57,FALSE)</f>
        <v>0</v>
      </c>
      <c r="CM69" s="10">
        <v>0</v>
      </c>
      <c r="CN69" s="10">
        <v>0</v>
      </c>
      <c r="CO69">
        <v>0</v>
      </c>
      <c r="CP69" s="10">
        <v>0</v>
      </c>
      <c r="CQ69" s="10">
        <v>-16806</v>
      </c>
      <c r="CR69" s="10">
        <v>-10748</v>
      </c>
      <c r="CS69" s="10"/>
      <c r="CT69" s="10">
        <f t="shared" si="88"/>
        <v>500028.63</v>
      </c>
      <c r="CU69" s="10">
        <f t="shared" si="89"/>
        <v>0</v>
      </c>
      <c r="CW69">
        <f t="shared" si="90"/>
        <v>0</v>
      </c>
      <c r="CY69" s="10">
        <f t="shared" si="91"/>
        <v>-27554</v>
      </c>
      <c r="DE69" s="10">
        <v>500028.63</v>
      </c>
      <c r="DF69" s="10">
        <v>0</v>
      </c>
      <c r="DG69" s="10">
        <v>18633.330000000002</v>
      </c>
      <c r="DH69" s="10">
        <v>0</v>
      </c>
      <c r="DI69" s="10">
        <v>23708.75</v>
      </c>
      <c r="DJ69" s="10">
        <v>0</v>
      </c>
      <c r="DK69" s="10">
        <v>3600</v>
      </c>
      <c r="DL69" s="10">
        <v>8281.24</v>
      </c>
      <c r="DM69">
        <v>0</v>
      </c>
      <c r="DN69">
        <v>8281.24</v>
      </c>
      <c r="DO69" s="10">
        <v>7609.26</v>
      </c>
      <c r="DP69" s="10">
        <v>0</v>
      </c>
      <c r="DQ69" s="10">
        <v>0</v>
      </c>
      <c r="DR69" s="10">
        <v>2932.06</v>
      </c>
      <c r="DS69" s="10">
        <v>0</v>
      </c>
      <c r="DT69" s="10">
        <v>0</v>
      </c>
      <c r="DU69" s="10">
        <v>0</v>
      </c>
      <c r="DV69" s="10">
        <v>0</v>
      </c>
      <c r="DW69" s="10">
        <v>0</v>
      </c>
      <c r="DX69">
        <v>0</v>
      </c>
      <c r="DY69" s="10">
        <v>0</v>
      </c>
      <c r="DZ69">
        <v>0</v>
      </c>
      <c r="EA69" s="10">
        <v>27554</v>
      </c>
      <c r="EB69">
        <v>406</v>
      </c>
      <c r="EC69" s="68" t="e">
        <f>VLOOKUP(B69,#REF!,3,FALSE)</f>
        <v>#REF!</v>
      </c>
      <c r="ED69" t="e">
        <f>VLOOKUP(B69,#REF!,4,FALSE)</f>
        <v>#REF!</v>
      </c>
      <c r="EE69" t="e">
        <f>VLOOKUP(EC69,'[3]EDUBASE data 18.4.23'!$E$2:$AF$327,28,FALSE)</f>
        <v>#REF!</v>
      </c>
      <c r="EF69" t="str">
        <f>VLOOKUP(B69,'[4]CFR Report to DCSF'!$B$8:$EM$116,142,FALSE)</f>
        <v>admin@barningham.suffolk.sch.uk</v>
      </c>
      <c r="EG69" t="e">
        <f>VLOOKUP(EC69,'[3]EDUBASE data 18.4.23'!$E$2:$AF$327,24,FALSE)</f>
        <v>#REF!</v>
      </c>
      <c r="ES69" t="s">
        <v>394</v>
      </c>
      <c r="ET69" t="s">
        <v>397</v>
      </c>
      <c r="EU69" s="9" t="s">
        <v>394</v>
      </c>
      <c r="EV69" t="s">
        <v>396</v>
      </c>
      <c r="EW69" t="s">
        <v>395</v>
      </c>
      <c r="EX69" t="s">
        <v>395</v>
      </c>
      <c r="EY69">
        <f>VLOOKUP(B69,'[2]22-23 Balances'!$E$5:$J$110,2,FALSE)</f>
        <v>114276.86000000028</v>
      </c>
      <c r="EZ69">
        <v>0</v>
      </c>
      <c r="FA69">
        <f>VLOOKUP(B69,'[4]CFR Report to DCSF'!$B$8:$IA$116,234,FALSE)</f>
        <v>12046.6</v>
      </c>
      <c r="FB69" s="10">
        <f t="shared" si="92"/>
        <v>500028.63</v>
      </c>
      <c r="FC69" s="10">
        <f t="shared" si="93"/>
        <v>0</v>
      </c>
      <c r="FD69" s="10">
        <f t="shared" si="94"/>
        <v>18633.330000000002</v>
      </c>
      <c r="FE69" s="10">
        <f t="shared" si="95"/>
        <v>0</v>
      </c>
      <c r="FF69" s="10">
        <f t="shared" si="96"/>
        <v>23708.75</v>
      </c>
      <c r="FG69" s="10">
        <f t="shared" si="97"/>
        <v>0</v>
      </c>
      <c r="FH69" s="10">
        <f t="shared" si="98"/>
        <v>3600</v>
      </c>
      <c r="FI69" s="10">
        <f t="shared" si="99"/>
        <v>0</v>
      </c>
      <c r="FJ69" s="10">
        <f t="shared" si="100"/>
        <v>8281.24</v>
      </c>
      <c r="FK69" s="10">
        <f t="shared" si="101"/>
        <v>7609.26</v>
      </c>
      <c r="FL69" s="10">
        <f t="shared" si="102"/>
        <v>0</v>
      </c>
      <c r="FM69" s="10">
        <f t="shared" si="103"/>
        <v>0</v>
      </c>
      <c r="FN69" s="10">
        <f t="shared" si="104"/>
        <v>2932.06</v>
      </c>
      <c r="FO69" s="10">
        <f t="shared" si="105"/>
        <v>0</v>
      </c>
      <c r="FP69" s="10">
        <f t="shared" si="106"/>
        <v>0</v>
      </c>
      <c r="FQ69" s="10">
        <f t="shared" si="107"/>
        <v>0</v>
      </c>
      <c r="FR69" s="10">
        <f t="shared" si="108"/>
        <v>0</v>
      </c>
      <c r="FS69">
        <f t="shared" si="109"/>
        <v>0</v>
      </c>
      <c r="FT69">
        <f t="shared" si="110"/>
        <v>0</v>
      </c>
      <c r="FU69">
        <f t="shared" si="111"/>
        <v>0</v>
      </c>
      <c r="FV69">
        <f t="shared" si="112"/>
        <v>27554</v>
      </c>
      <c r="FW69" s="10">
        <f t="shared" si="113"/>
        <v>303893.3</v>
      </c>
      <c r="FX69" s="10">
        <f t="shared" si="114"/>
        <v>1550.15</v>
      </c>
      <c r="FY69" s="158">
        <v>103416.37999999992</v>
      </c>
      <c r="FZ69" s="10">
        <f t="shared" si="115"/>
        <v>0</v>
      </c>
      <c r="GA69" s="10">
        <f t="shared" si="116"/>
        <v>49858.16</v>
      </c>
      <c r="GB69" s="10">
        <f t="shared" si="117"/>
        <v>0</v>
      </c>
      <c r="GC69" s="90">
        <v>18808.370000000003</v>
      </c>
      <c r="GD69" s="90">
        <v>2914.0999999999985</v>
      </c>
      <c r="GE69" s="158">
        <v>3351.49</v>
      </c>
      <c r="GF69" s="10">
        <f t="shared" si="118"/>
        <v>1450.5</v>
      </c>
      <c r="GG69" s="10">
        <f t="shared" si="119"/>
        <v>0</v>
      </c>
      <c r="GH69" s="10">
        <f t="shared" si="120"/>
        <v>8476.49</v>
      </c>
      <c r="GI69" s="90">
        <v>3113.52</v>
      </c>
      <c r="GJ69" s="10">
        <f t="shared" si="121"/>
        <v>16898.28</v>
      </c>
      <c r="GK69" s="10">
        <f t="shared" si="122"/>
        <v>811.21</v>
      </c>
      <c r="GL69" s="10">
        <f t="shared" si="123"/>
        <v>12191.45</v>
      </c>
      <c r="GM69" s="10">
        <f t="shared" si="124"/>
        <v>0</v>
      </c>
      <c r="GN69" s="10">
        <f t="shared" si="125"/>
        <v>3711.02</v>
      </c>
      <c r="GO69" s="80">
        <f t="shared" si="126"/>
        <v>21706.33</v>
      </c>
      <c r="GP69" s="10">
        <f t="shared" si="127"/>
        <v>1146.28</v>
      </c>
      <c r="GQ69" s="10">
        <f t="shared" si="128"/>
        <v>917.81</v>
      </c>
      <c r="GR69" s="10">
        <f t="shared" si="129"/>
        <v>9829.52</v>
      </c>
      <c r="GS69" s="10">
        <f t="shared" si="130"/>
        <v>1960</v>
      </c>
      <c r="GT69" s="10">
        <f t="shared" si="131"/>
        <v>6691.49</v>
      </c>
      <c r="GU69" s="10">
        <f t="shared" si="132"/>
        <v>23530.18</v>
      </c>
      <c r="GV69" s="80">
        <f t="shared" si="133"/>
        <v>-189.3</v>
      </c>
      <c r="GW69" s="10">
        <f t="shared" si="134"/>
        <v>7602.32</v>
      </c>
      <c r="GX69" s="10">
        <f t="shared" si="135"/>
        <v>13956.77</v>
      </c>
      <c r="GY69">
        <v>0</v>
      </c>
      <c r="GZ69" s="10">
        <f t="shared" si="136"/>
        <v>0</v>
      </c>
      <c r="HA69" s="10">
        <f t="shared" si="137"/>
        <v>35013.339999999997</v>
      </c>
      <c r="HB69" s="10">
        <f t="shared" si="138"/>
        <v>0</v>
      </c>
      <c r="HC69" s="10">
        <f t="shared" si="139"/>
        <v>0</v>
      </c>
      <c r="HD69" s="10">
        <v>17068.38</v>
      </c>
      <c r="HE69" s="10">
        <f t="shared" si="140"/>
        <v>0</v>
      </c>
      <c r="HF69">
        <v>0</v>
      </c>
      <c r="HG69">
        <v>1</v>
      </c>
      <c r="HH69">
        <v>0</v>
      </c>
      <c r="HI69">
        <f t="shared" si="141"/>
        <v>21489.07</v>
      </c>
      <c r="HJ69">
        <f t="shared" si="142"/>
        <v>3674.3999999999996</v>
      </c>
      <c r="HK69">
        <f t="shared" si="143"/>
        <v>1000</v>
      </c>
      <c r="HM69" s="10">
        <f>VLOOKUP(B69,'[2]22-23 Balances'!$E$5:$J$110,6,FALSE)</f>
        <v>54014.970000000088</v>
      </c>
      <c r="HN69" s="10">
        <f>VLOOKUP(B69,'carry forward data'!A73:G254,7,FALSE)</f>
        <v>2951.51</v>
      </c>
      <c r="HW69" s="10">
        <f t="shared" si="144"/>
        <v>2.3283064365386963E-10</v>
      </c>
      <c r="HY69" s="10">
        <f t="shared" si="145"/>
        <v>0</v>
      </c>
      <c r="IC69">
        <f t="shared" si="71"/>
        <v>114276.86000000028</v>
      </c>
      <c r="ID69" s="10">
        <f t="shared" si="72"/>
        <v>592347.27</v>
      </c>
      <c r="IE69" s="10">
        <f t="shared" si="73"/>
        <v>652609.16</v>
      </c>
      <c r="IF69" s="10">
        <f t="shared" si="74"/>
        <v>54014.970000000321</v>
      </c>
    </row>
    <row r="70" spans="2:240" x14ac:dyDescent="0.25">
      <c r="B70" s="71" t="s">
        <v>310</v>
      </c>
      <c r="C70" s="72">
        <v>-81489.88</v>
      </c>
      <c r="D70" s="72">
        <v>0</v>
      </c>
      <c r="E70" s="72">
        <v>-18500</v>
      </c>
      <c r="F70" s="72">
        <v>0</v>
      </c>
      <c r="G70" s="72">
        <v>-39388.75</v>
      </c>
      <c r="H70" s="72">
        <v>-50490</v>
      </c>
      <c r="I70" s="72">
        <v>-1368.05</v>
      </c>
      <c r="J70" s="72">
        <v>-135281.35</v>
      </c>
      <c r="K70" s="72">
        <v>-13524.35</v>
      </c>
      <c r="L70" s="72">
        <v>0</v>
      </c>
      <c r="M70" s="72">
        <v>0</v>
      </c>
      <c r="N70" s="72">
        <v>-21976.65</v>
      </c>
      <c r="O70" s="72">
        <v>-6247.58</v>
      </c>
      <c r="P70" s="72">
        <v>0</v>
      </c>
      <c r="Q70" s="72">
        <v>0</v>
      </c>
      <c r="R70" s="72">
        <v>0</v>
      </c>
      <c r="S70" s="72">
        <v>0</v>
      </c>
      <c r="T70" s="72">
        <v>528051.03</v>
      </c>
      <c r="U70" s="72">
        <v>12827.71</v>
      </c>
      <c r="V70" s="72">
        <v>0</v>
      </c>
      <c r="W70" s="72">
        <v>18278.52</v>
      </c>
      <c r="X70" s="72">
        <v>86801.03</v>
      </c>
      <c r="Y70" s="72">
        <v>0</v>
      </c>
      <c r="Z70" s="72">
        <v>29888.46</v>
      </c>
      <c r="AA70" s="72">
        <v>62167.25</v>
      </c>
      <c r="AB70" s="72">
        <v>171938.67</v>
      </c>
      <c r="AC70" s="72">
        <v>2486.25</v>
      </c>
      <c r="AD70" s="72">
        <v>0</v>
      </c>
      <c r="AE70" s="72">
        <v>13113.01</v>
      </c>
      <c r="AF70" s="72">
        <v>3170.75</v>
      </c>
      <c r="AG70" s="72">
        <v>22016.73</v>
      </c>
      <c r="AH70" s="72">
        <v>10145.41</v>
      </c>
      <c r="AI70" s="72">
        <v>37730.99</v>
      </c>
      <c r="AJ70" s="72">
        <v>0</v>
      </c>
      <c r="AK70" s="72">
        <v>8686.2800000000007</v>
      </c>
      <c r="AL70" s="72">
        <v>49985.5</v>
      </c>
      <c r="AM70" s="72">
        <v>9983.2999999999993</v>
      </c>
      <c r="AN70" s="72">
        <v>0</v>
      </c>
      <c r="AO70" s="72">
        <v>15996.52</v>
      </c>
      <c r="AP70" s="72">
        <v>3260</v>
      </c>
      <c r="AQ70" s="72">
        <v>20237.669999999998</v>
      </c>
      <c r="AR70" s="72">
        <v>58982.879999999997</v>
      </c>
      <c r="AS70" s="72">
        <v>0</v>
      </c>
      <c r="AT70" s="72">
        <v>8900</v>
      </c>
      <c r="AU70" s="72">
        <v>14341.77</v>
      </c>
      <c r="AV70" s="72">
        <v>0</v>
      </c>
      <c r="AW70" s="72">
        <v>10226.01</v>
      </c>
      <c r="AX70" s="72">
        <v>0</v>
      </c>
      <c r="AY70" s="72">
        <v>0</v>
      </c>
      <c r="AZ70" s="72">
        <v>-2185.69</v>
      </c>
      <c r="BA70" s="72">
        <v>2635.21</v>
      </c>
      <c r="BC70" s="10">
        <f>VLOOKUP(B70,[1]Sheet1!$A$11:$G$222,5,FALSE)</f>
        <v>830657.26999999967</v>
      </c>
      <c r="BE70">
        <v>-19103.53</v>
      </c>
      <c r="BF70">
        <v>0</v>
      </c>
      <c r="BG70">
        <v>13736.36</v>
      </c>
      <c r="BH70">
        <v>0</v>
      </c>
      <c r="BI70">
        <f t="shared" si="75"/>
        <v>13736.36</v>
      </c>
      <c r="BJ70">
        <v>802.77</v>
      </c>
      <c r="BK70">
        <v>0</v>
      </c>
      <c r="BL70">
        <f t="shared" si="76"/>
        <v>802.77</v>
      </c>
      <c r="BM70">
        <v>3823.02</v>
      </c>
      <c r="BN70">
        <v>0</v>
      </c>
      <c r="BO70">
        <f t="shared" si="77"/>
        <v>3823.02</v>
      </c>
      <c r="BP70">
        <f t="shared" si="78"/>
        <v>-741.37999999999784</v>
      </c>
      <c r="BR70" s="10">
        <f t="shared" si="79"/>
        <v>449.52</v>
      </c>
      <c r="BS70">
        <f t="shared" si="80"/>
        <v>0</v>
      </c>
      <c r="BT70">
        <f t="shared" si="81"/>
        <v>449.52</v>
      </c>
      <c r="BU70" s="10">
        <f t="shared" si="82"/>
        <v>-21976.65</v>
      </c>
      <c r="BV70" s="10">
        <f t="shared" si="83"/>
        <v>50435.02</v>
      </c>
      <c r="BX70" s="10">
        <f t="shared" si="84"/>
        <v>831398.65000000014</v>
      </c>
      <c r="BY70" s="10">
        <f t="shared" si="85"/>
        <v>830657.27000000014</v>
      </c>
      <c r="BZ70" s="10">
        <f t="shared" si="86"/>
        <v>830657.26999999967</v>
      </c>
      <c r="CB70" s="10">
        <f t="shared" si="87"/>
        <v>0</v>
      </c>
      <c r="CC70">
        <v>0</v>
      </c>
      <c r="CD70">
        <v>0</v>
      </c>
      <c r="CE70" s="73">
        <v>407</v>
      </c>
      <c r="CF70">
        <v>156392.55000000028</v>
      </c>
      <c r="CG70">
        <v>113333.35000000033</v>
      </c>
      <c r="CH70">
        <v>377.44000000000051</v>
      </c>
      <c r="CI70">
        <v>1118.819999999997</v>
      </c>
      <c r="CK70" s="10">
        <f>VLOOKUP(CE70,'[2]Budget Share 22-23'!$B$6:$BV$326,73,FALSE)</f>
        <v>788339</v>
      </c>
      <c r="CL70" s="10">
        <f>VLOOKUP(CE70,'[2]Budget Share 22-23'!$B$6:$BV$326,57,FALSE)</f>
        <v>0</v>
      </c>
      <c r="CM70" s="10">
        <v>0</v>
      </c>
      <c r="CN70" s="10">
        <v>0</v>
      </c>
      <c r="CO70">
        <v>0</v>
      </c>
      <c r="CP70" s="10">
        <v>0</v>
      </c>
      <c r="CQ70" s="10">
        <v>-17476</v>
      </c>
      <c r="CR70" s="10">
        <v>-29505</v>
      </c>
      <c r="CS70" s="10"/>
      <c r="CT70" s="10">
        <f t="shared" si="88"/>
        <v>869828.88</v>
      </c>
      <c r="CU70" s="10">
        <f t="shared" si="89"/>
        <v>-3509</v>
      </c>
      <c r="CW70">
        <f t="shared" si="90"/>
        <v>0</v>
      </c>
      <c r="CY70" s="10">
        <f t="shared" si="91"/>
        <v>-46981</v>
      </c>
      <c r="DE70" s="10">
        <v>869828.88</v>
      </c>
      <c r="DF70" s="10">
        <v>0</v>
      </c>
      <c r="DG70" s="10">
        <v>18500</v>
      </c>
      <c r="DH70" s="10">
        <v>0</v>
      </c>
      <c r="DI70" s="10">
        <v>39388.75</v>
      </c>
      <c r="DJ70" s="10">
        <v>3509</v>
      </c>
      <c r="DK70" s="10">
        <v>1368.05</v>
      </c>
      <c r="DL70" s="10">
        <v>135281.35</v>
      </c>
      <c r="DM70">
        <v>22633.33</v>
      </c>
      <c r="DN70">
        <v>112648.02</v>
      </c>
      <c r="DO70" s="10">
        <v>13524.35</v>
      </c>
      <c r="DP70" s="10">
        <v>0</v>
      </c>
      <c r="DQ70" s="10">
        <v>0</v>
      </c>
      <c r="DR70" s="10">
        <v>21976.65</v>
      </c>
      <c r="DS70" s="10">
        <v>6247.58</v>
      </c>
      <c r="DT70" s="10">
        <v>0</v>
      </c>
      <c r="DU70" s="10">
        <v>0</v>
      </c>
      <c r="DV70" s="10">
        <v>0</v>
      </c>
      <c r="DW70" s="10">
        <v>0</v>
      </c>
      <c r="DX70">
        <v>0</v>
      </c>
      <c r="DY70" s="10">
        <v>0</v>
      </c>
      <c r="DZ70">
        <v>0</v>
      </c>
      <c r="EA70" s="10">
        <v>46981</v>
      </c>
      <c r="EB70">
        <v>407</v>
      </c>
      <c r="EC70" s="68" t="e">
        <f>VLOOKUP(B70,#REF!,3,FALSE)</f>
        <v>#REF!</v>
      </c>
      <c r="ED70" t="e">
        <f>VLOOKUP(B70,#REF!,4,FALSE)</f>
        <v>#REF!</v>
      </c>
      <c r="EE70" t="e">
        <f>VLOOKUP(EC70,'[3]EDUBASE data 18.4.23'!$E$2:$AF$327,28,FALSE)</f>
        <v>#REF!</v>
      </c>
      <c r="EF70" t="str">
        <f>VLOOKUP(B70,'[4]CFR Report to DCSF'!$B$8:$EM$116,142,FALSE)</f>
        <v>finance@barrow.suffolk.sch.uk</v>
      </c>
      <c r="EG70" t="e">
        <f>VLOOKUP(EC70,'[3]EDUBASE data 18.4.23'!$E$2:$AF$327,24,FALSE)</f>
        <v>#REF!</v>
      </c>
      <c r="ES70" t="s">
        <v>394</v>
      </c>
      <c r="ET70" t="s">
        <v>397</v>
      </c>
      <c r="EU70" s="9" t="s">
        <v>394</v>
      </c>
      <c r="EV70" t="s">
        <v>396</v>
      </c>
      <c r="EW70" t="s">
        <v>395</v>
      </c>
      <c r="EX70" t="s">
        <v>395</v>
      </c>
      <c r="EY70">
        <f>VLOOKUP(B70,'[2]22-23 Balances'!$E$5:$J$110,2,FALSE)</f>
        <v>156392.55000000028</v>
      </c>
      <c r="EZ70">
        <v>0</v>
      </c>
      <c r="FA70">
        <f>VLOOKUP(B70,'[4]CFR Report to DCSF'!$B$8:$IA$116,234,FALSE)</f>
        <v>377.44000000000051</v>
      </c>
      <c r="FB70" s="10">
        <f t="shared" si="92"/>
        <v>869828.88</v>
      </c>
      <c r="FC70" s="10">
        <f t="shared" si="93"/>
        <v>0</v>
      </c>
      <c r="FD70" s="10">
        <f t="shared" si="94"/>
        <v>18500</v>
      </c>
      <c r="FE70" s="10">
        <f t="shared" si="95"/>
        <v>0</v>
      </c>
      <c r="FF70" s="10">
        <f t="shared" si="96"/>
        <v>39388.75</v>
      </c>
      <c r="FG70" s="10">
        <f t="shared" si="97"/>
        <v>3509</v>
      </c>
      <c r="FH70" s="10">
        <f t="shared" si="98"/>
        <v>1368.05</v>
      </c>
      <c r="FI70" s="10">
        <f t="shared" si="99"/>
        <v>22633.33</v>
      </c>
      <c r="FJ70" s="10">
        <f t="shared" si="100"/>
        <v>112648.02</v>
      </c>
      <c r="FK70" s="10">
        <f t="shared" si="101"/>
        <v>13524.35</v>
      </c>
      <c r="FL70" s="10">
        <f t="shared" si="102"/>
        <v>0</v>
      </c>
      <c r="FM70" s="10">
        <f t="shared" si="103"/>
        <v>0</v>
      </c>
      <c r="FN70" s="10">
        <f t="shared" si="104"/>
        <v>21976.65</v>
      </c>
      <c r="FO70" s="10">
        <f t="shared" si="105"/>
        <v>6247.58</v>
      </c>
      <c r="FP70" s="10">
        <f t="shared" si="106"/>
        <v>0</v>
      </c>
      <c r="FQ70" s="10">
        <f t="shared" si="107"/>
        <v>0</v>
      </c>
      <c r="FR70" s="10">
        <f t="shared" si="108"/>
        <v>0</v>
      </c>
      <c r="FS70">
        <f t="shared" si="109"/>
        <v>0</v>
      </c>
      <c r="FT70">
        <f t="shared" si="110"/>
        <v>0</v>
      </c>
      <c r="FU70">
        <f t="shared" si="111"/>
        <v>0</v>
      </c>
      <c r="FV70">
        <f t="shared" si="112"/>
        <v>46981</v>
      </c>
      <c r="FW70" s="10">
        <f t="shared" si="113"/>
        <v>528051.03</v>
      </c>
      <c r="FX70" s="10">
        <f t="shared" si="114"/>
        <v>12827.71</v>
      </c>
      <c r="FY70" s="158">
        <v>167674.18000000002</v>
      </c>
      <c r="FZ70" s="10">
        <f t="shared" si="115"/>
        <v>18278.52</v>
      </c>
      <c r="GA70" s="10">
        <f t="shared" si="116"/>
        <v>86801.03</v>
      </c>
      <c r="GB70" s="10">
        <f t="shared" si="117"/>
        <v>0</v>
      </c>
      <c r="GC70" s="90">
        <v>85239.319999999949</v>
      </c>
      <c r="GD70" s="90">
        <v>6816.3900000000576</v>
      </c>
      <c r="GE70" s="158">
        <v>4264.49</v>
      </c>
      <c r="GF70" s="10">
        <f t="shared" si="118"/>
        <v>2486.25</v>
      </c>
      <c r="GG70" s="10">
        <f t="shared" si="119"/>
        <v>0</v>
      </c>
      <c r="GH70" s="10">
        <f t="shared" si="120"/>
        <v>13113.01</v>
      </c>
      <c r="GI70" s="90">
        <v>3170.75</v>
      </c>
      <c r="GJ70" s="10">
        <f t="shared" si="121"/>
        <v>22016.73</v>
      </c>
      <c r="GK70" s="10">
        <f t="shared" si="122"/>
        <v>10145.41</v>
      </c>
      <c r="GL70" s="10">
        <f t="shared" si="123"/>
        <v>37730.99</v>
      </c>
      <c r="GM70" s="10">
        <f t="shared" si="124"/>
        <v>0</v>
      </c>
      <c r="GN70" s="10">
        <f t="shared" si="125"/>
        <v>8686.2800000000007</v>
      </c>
      <c r="GO70" s="80">
        <f t="shared" si="126"/>
        <v>50435.02</v>
      </c>
      <c r="GP70" s="10">
        <f t="shared" si="127"/>
        <v>9983.2999999999993</v>
      </c>
      <c r="GQ70" s="10">
        <f t="shared" si="128"/>
        <v>0</v>
      </c>
      <c r="GR70" s="10">
        <f t="shared" si="129"/>
        <v>15996.52</v>
      </c>
      <c r="GS70" s="10">
        <f t="shared" si="130"/>
        <v>3260</v>
      </c>
      <c r="GT70" s="10">
        <f t="shared" si="131"/>
        <v>20237.669999999998</v>
      </c>
      <c r="GU70" s="10">
        <f t="shared" si="132"/>
        <v>58982.879999999997</v>
      </c>
      <c r="GV70" s="10">
        <f t="shared" si="133"/>
        <v>0</v>
      </c>
      <c r="GW70" s="10">
        <f t="shared" si="134"/>
        <v>8900</v>
      </c>
      <c r="GX70" s="10">
        <f t="shared" si="135"/>
        <v>14341.77</v>
      </c>
      <c r="GY70">
        <v>0</v>
      </c>
      <c r="GZ70" s="10">
        <f t="shared" si="136"/>
        <v>0</v>
      </c>
      <c r="HA70" s="10">
        <f t="shared" si="137"/>
        <v>10226.01</v>
      </c>
      <c r="HB70" s="10">
        <f t="shared" si="138"/>
        <v>0</v>
      </c>
      <c r="HC70" s="10">
        <f t="shared" si="139"/>
        <v>0</v>
      </c>
      <c r="HD70" s="10">
        <v>19103.53</v>
      </c>
      <c r="HE70" s="10">
        <f t="shared" si="140"/>
        <v>0</v>
      </c>
      <c r="HF70">
        <v>0</v>
      </c>
      <c r="HG70">
        <v>1</v>
      </c>
      <c r="HH70">
        <v>0</v>
      </c>
      <c r="HI70">
        <f t="shared" si="141"/>
        <v>13736.36</v>
      </c>
      <c r="HJ70">
        <f t="shared" si="142"/>
        <v>802.77</v>
      </c>
      <c r="HK70">
        <f t="shared" si="143"/>
        <v>3823.02</v>
      </c>
      <c r="HM70" s="10">
        <f>VLOOKUP(B70,'[2]22-23 Balances'!$E$5:$J$110,6,FALSE)</f>
        <v>113332.90000000049</v>
      </c>
      <c r="HN70" s="10">
        <f>VLOOKUP(B70,'carry forward data'!A74:G255,7,FALSE)</f>
        <v>1118.8199999999997</v>
      </c>
      <c r="HW70" s="10">
        <f t="shared" si="144"/>
        <v>-1.1641532182693481E-10</v>
      </c>
      <c r="HY70" s="10">
        <f t="shared" si="145"/>
        <v>0</v>
      </c>
      <c r="IC70">
        <f t="shared" si="71"/>
        <v>156392.55000000028</v>
      </c>
      <c r="ID70" s="10">
        <f t="shared" si="72"/>
        <v>1156605.6100000001</v>
      </c>
      <c r="IE70" s="10">
        <f t="shared" si="73"/>
        <v>1199665.26</v>
      </c>
      <c r="IF70" s="10">
        <f t="shared" si="74"/>
        <v>113332.90000000037</v>
      </c>
    </row>
    <row r="71" spans="2:240" x14ac:dyDescent="0.25">
      <c r="B71" s="71" t="s">
        <v>311</v>
      </c>
      <c r="C71" s="72">
        <v>-28707.63</v>
      </c>
      <c r="D71" s="72">
        <v>0</v>
      </c>
      <c r="E71" s="72">
        <v>-18000</v>
      </c>
      <c r="F71" s="72">
        <v>0</v>
      </c>
      <c r="G71" s="72">
        <v>-42598.75</v>
      </c>
      <c r="H71" s="72">
        <v>-42296</v>
      </c>
      <c r="I71" s="72">
        <v>-805</v>
      </c>
      <c r="J71" s="72">
        <v>-2197.13</v>
      </c>
      <c r="K71" s="72">
        <v>-16859.400000000001</v>
      </c>
      <c r="L71" s="72">
        <v>0</v>
      </c>
      <c r="M71" s="72">
        <v>0</v>
      </c>
      <c r="N71" s="72">
        <v>-6747.5</v>
      </c>
      <c r="O71" s="72">
        <v>-177.54</v>
      </c>
      <c r="P71" s="72">
        <v>0</v>
      </c>
      <c r="Q71" s="72">
        <v>0</v>
      </c>
      <c r="R71" s="72">
        <v>0</v>
      </c>
      <c r="S71" s="72">
        <v>0</v>
      </c>
      <c r="T71" s="72">
        <v>475639.4</v>
      </c>
      <c r="U71" s="72">
        <v>0</v>
      </c>
      <c r="V71" s="72">
        <v>0</v>
      </c>
      <c r="W71" s="72">
        <v>0</v>
      </c>
      <c r="X71" s="72">
        <v>40927.699999999997</v>
      </c>
      <c r="Y71" s="72">
        <v>0</v>
      </c>
      <c r="Z71" s="72">
        <v>14957.43</v>
      </c>
      <c r="AA71" s="72">
        <v>2964.94</v>
      </c>
      <c r="AB71" s="72">
        <v>176211.78</v>
      </c>
      <c r="AC71" s="72">
        <v>3557.75</v>
      </c>
      <c r="AD71" s="72">
        <v>0</v>
      </c>
      <c r="AE71" s="72">
        <v>7576.2</v>
      </c>
      <c r="AF71" s="72">
        <v>4045</v>
      </c>
      <c r="AG71" s="72">
        <v>25058.01</v>
      </c>
      <c r="AH71" s="72">
        <v>3426.59</v>
      </c>
      <c r="AI71" s="72">
        <v>25328.959999999999</v>
      </c>
      <c r="AJ71" s="72">
        <v>0</v>
      </c>
      <c r="AK71" s="72">
        <v>2348.09</v>
      </c>
      <c r="AL71" s="72">
        <v>32357.31</v>
      </c>
      <c r="AM71" s="72">
        <v>14161.01</v>
      </c>
      <c r="AN71" s="72">
        <v>0</v>
      </c>
      <c r="AO71" s="72">
        <v>8177.58</v>
      </c>
      <c r="AP71" s="72">
        <v>3700</v>
      </c>
      <c r="AQ71" s="72">
        <v>0</v>
      </c>
      <c r="AR71" s="72">
        <v>60499.42</v>
      </c>
      <c r="AS71" s="72">
        <v>5641.39</v>
      </c>
      <c r="AT71" s="72">
        <v>17660.990000000002</v>
      </c>
      <c r="AU71" s="72">
        <v>27984.65</v>
      </c>
      <c r="AV71" s="72">
        <v>0</v>
      </c>
      <c r="AW71" s="72">
        <v>0</v>
      </c>
      <c r="AX71" s="72">
        <v>0</v>
      </c>
      <c r="AY71" s="72">
        <v>0</v>
      </c>
      <c r="AZ71" s="72">
        <v>-8315.09</v>
      </c>
      <c r="BA71" s="72">
        <v>11430.03</v>
      </c>
      <c r="BC71" s="10">
        <f>VLOOKUP(B71,[1]Sheet1!$A$11:$G$222,5,FALSE)</f>
        <v>782222.12999999989</v>
      </c>
      <c r="BE71">
        <v>-19792.349999999999</v>
      </c>
      <c r="BF71">
        <v>0</v>
      </c>
      <c r="BG71">
        <v>0</v>
      </c>
      <c r="BH71">
        <v>0</v>
      </c>
      <c r="BI71">
        <f t="shared" si="75"/>
        <v>0</v>
      </c>
      <c r="BJ71">
        <v>4431.29</v>
      </c>
      <c r="BK71">
        <v>0</v>
      </c>
      <c r="BL71">
        <f t="shared" si="76"/>
        <v>4431.29</v>
      </c>
      <c r="BM71">
        <v>633</v>
      </c>
      <c r="BN71">
        <v>0</v>
      </c>
      <c r="BO71">
        <f t="shared" si="77"/>
        <v>633</v>
      </c>
      <c r="BP71">
        <f t="shared" si="78"/>
        <v>-14728.059999999998</v>
      </c>
      <c r="BR71" s="10">
        <f t="shared" si="79"/>
        <v>3114.9400000000005</v>
      </c>
      <c r="BS71">
        <f t="shared" si="80"/>
        <v>0</v>
      </c>
      <c r="BT71">
        <f t="shared" si="81"/>
        <v>3114.9400000000005</v>
      </c>
      <c r="BU71" s="10">
        <f t="shared" si="82"/>
        <v>-6747.5</v>
      </c>
      <c r="BV71" s="10">
        <f t="shared" si="83"/>
        <v>35472.25</v>
      </c>
      <c r="BX71" s="10">
        <f t="shared" si="84"/>
        <v>796950.19000000006</v>
      </c>
      <c r="BY71" s="10">
        <f t="shared" si="85"/>
        <v>782222.13000000012</v>
      </c>
      <c r="BZ71" s="10">
        <f t="shared" si="86"/>
        <v>782222.12999999989</v>
      </c>
      <c r="CB71" s="10">
        <f t="shared" si="87"/>
        <v>0</v>
      </c>
      <c r="CC71">
        <v>0</v>
      </c>
      <c r="CD71">
        <v>0</v>
      </c>
      <c r="CE71" s="73">
        <v>409</v>
      </c>
      <c r="CF71">
        <v>112832.75999999978</v>
      </c>
      <c r="CG71">
        <v>72657.810000000056</v>
      </c>
      <c r="CH71">
        <v>10409.780000000002</v>
      </c>
      <c r="CI71">
        <v>25137.839999999997</v>
      </c>
      <c r="CK71" s="10">
        <f>VLOOKUP(CE71,'[2]Budget Share 22-23'!$B$6:$BV$326,73,FALSE)</f>
        <v>756775</v>
      </c>
      <c r="CL71" s="10">
        <f>VLOOKUP(CE71,'[2]Budget Share 22-23'!$B$6:$BV$326,57,FALSE)</f>
        <v>0</v>
      </c>
      <c r="CM71" s="10">
        <v>0</v>
      </c>
      <c r="CN71" s="10">
        <v>0</v>
      </c>
      <c r="CO71">
        <v>0</v>
      </c>
      <c r="CP71" s="10">
        <v>0</v>
      </c>
      <c r="CQ71" s="10">
        <v>-17514</v>
      </c>
      <c r="CR71" s="10">
        <v>-24782</v>
      </c>
      <c r="CS71" s="10"/>
      <c r="CT71" s="10">
        <f t="shared" si="88"/>
        <v>785482.63</v>
      </c>
      <c r="CU71" s="10">
        <f t="shared" si="89"/>
        <v>0</v>
      </c>
      <c r="CW71">
        <f t="shared" si="90"/>
        <v>0</v>
      </c>
      <c r="CY71" s="10">
        <f t="shared" si="91"/>
        <v>-42296</v>
      </c>
      <c r="DE71" s="10">
        <v>785482.63</v>
      </c>
      <c r="DF71" s="10">
        <v>0</v>
      </c>
      <c r="DG71" s="10">
        <v>18000</v>
      </c>
      <c r="DH71" s="10">
        <v>0</v>
      </c>
      <c r="DI71" s="10">
        <v>42598.75</v>
      </c>
      <c r="DJ71" s="10">
        <v>0</v>
      </c>
      <c r="DK71" s="10">
        <v>805</v>
      </c>
      <c r="DL71" s="10">
        <v>2197.13</v>
      </c>
      <c r="DM71">
        <v>60</v>
      </c>
      <c r="DN71">
        <v>2137.13</v>
      </c>
      <c r="DO71" s="10">
        <v>16859.400000000001</v>
      </c>
      <c r="DP71" s="10">
        <v>0</v>
      </c>
      <c r="DQ71" s="10">
        <v>0</v>
      </c>
      <c r="DR71" s="10">
        <v>6747.5</v>
      </c>
      <c r="DS71" s="10">
        <v>177.54</v>
      </c>
      <c r="DT71" s="10">
        <v>0</v>
      </c>
      <c r="DU71" s="10">
        <v>0</v>
      </c>
      <c r="DV71" s="10">
        <v>0</v>
      </c>
      <c r="DW71" s="10">
        <v>0</v>
      </c>
      <c r="DX71">
        <v>0</v>
      </c>
      <c r="DY71" s="10">
        <v>0</v>
      </c>
      <c r="DZ71">
        <v>0</v>
      </c>
      <c r="EA71" s="10">
        <v>42296</v>
      </c>
      <c r="EB71">
        <v>409</v>
      </c>
      <c r="EC71" s="68" t="e">
        <f>VLOOKUP(B71,#REF!,3,FALSE)</f>
        <v>#REF!</v>
      </c>
      <c r="ED71" t="e">
        <f>VLOOKUP(B71,#REF!,4,FALSE)</f>
        <v>#REF!</v>
      </c>
      <c r="EE71" t="e">
        <f>VLOOKUP(EC71,'[3]EDUBASE data 18.4.23'!$E$2:$AF$327,28,FALSE)</f>
        <v>#REF!</v>
      </c>
      <c r="EF71" t="str">
        <f>VLOOKUP(B71,'[4]CFR Report to DCSF'!$B$8:$EM$116,142,FALSE)</f>
        <v>office@boxford.suffolk.sch.uk</v>
      </c>
      <c r="EG71" t="e">
        <f>VLOOKUP(EC71,'[3]EDUBASE data 18.4.23'!$E$2:$AF$327,24,FALSE)</f>
        <v>#REF!</v>
      </c>
      <c r="ES71" t="s">
        <v>394</v>
      </c>
      <c r="ET71" t="s">
        <v>397</v>
      </c>
      <c r="EU71" s="9" t="s">
        <v>394</v>
      </c>
      <c r="EV71" t="s">
        <v>396</v>
      </c>
      <c r="EW71" t="s">
        <v>395</v>
      </c>
      <c r="EX71" t="s">
        <v>395</v>
      </c>
      <c r="EY71">
        <f>VLOOKUP(B71,'[2]22-23 Balances'!$E$5:$J$110,2,FALSE)</f>
        <v>112832.75999999978</v>
      </c>
      <c r="EZ71">
        <v>0</v>
      </c>
      <c r="FA71">
        <f>VLOOKUP(B71,'[4]CFR Report to DCSF'!$B$8:$IA$116,234,FALSE)</f>
        <v>10409.780000000002</v>
      </c>
      <c r="FB71" s="10">
        <f t="shared" si="92"/>
        <v>785482.63</v>
      </c>
      <c r="FC71" s="10">
        <f t="shared" si="93"/>
        <v>0</v>
      </c>
      <c r="FD71" s="10">
        <f t="shared" si="94"/>
        <v>18000</v>
      </c>
      <c r="FE71" s="10">
        <f t="shared" si="95"/>
        <v>0</v>
      </c>
      <c r="FF71" s="10">
        <f t="shared" si="96"/>
        <v>42598.75</v>
      </c>
      <c r="FG71" s="10">
        <f t="shared" si="97"/>
        <v>0</v>
      </c>
      <c r="FH71" s="10">
        <f t="shared" si="98"/>
        <v>805</v>
      </c>
      <c r="FI71" s="10">
        <f t="shared" si="99"/>
        <v>60</v>
      </c>
      <c r="FJ71" s="10">
        <f t="shared" si="100"/>
        <v>2137.13</v>
      </c>
      <c r="FK71" s="10">
        <f t="shared" si="101"/>
        <v>16859.400000000001</v>
      </c>
      <c r="FL71" s="10">
        <f t="shared" si="102"/>
        <v>0</v>
      </c>
      <c r="FM71" s="10">
        <f t="shared" si="103"/>
        <v>0</v>
      </c>
      <c r="FN71" s="10">
        <f t="shared" si="104"/>
        <v>6747.5</v>
      </c>
      <c r="FO71" s="10">
        <f t="shared" si="105"/>
        <v>177.54</v>
      </c>
      <c r="FP71" s="10">
        <f t="shared" si="106"/>
        <v>0</v>
      </c>
      <c r="FQ71" s="10">
        <f t="shared" si="107"/>
        <v>0</v>
      </c>
      <c r="FR71" s="10">
        <f t="shared" si="108"/>
        <v>0</v>
      </c>
      <c r="FS71">
        <f t="shared" si="109"/>
        <v>0</v>
      </c>
      <c r="FT71">
        <f t="shared" si="110"/>
        <v>0</v>
      </c>
      <c r="FU71">
        <f t="shared" si="111"/>
        <v>0</v>
      </c>
      <c r="FV71">
        <f t="shared" si="112"/>
        <v>42296</v>
      </c>
      <c r="FW71" s="10">
        <f t="shared" si="113"/>
        <v>475639.4</v>
      </c>
      <c r="FX71" s="10">
        <f t="shared" si="114"/>
        <v>0</v>
      </c>
      <c r="FY71" s="158">
        <v>173767.96</v>
      </c>
      <c r="FZ71" s="10">
        <f t="shared" si="115"/>
        <v>0</v>
      </c>
      <c r="GA71" s="10">
        <f t="shared" si="116"/>
        <v>40927.699999999997</v>
      </c>
      <c r="GB71" s="10">
        <f t="shared" si="117"/>
        <v>0</v>
      </c>
      <c r="GC71" s="90">
        <v>14957.43</v>
      </c>
      <c r="GD71" s="90">
        <v>2964.94</v>
      </c>
      <c r="GE71" s="158">
        <v>2443.8200000000002</v>
      </c>
      <c r="GF71" s="10">
        <f t="shared" si="118"/>
        <v>3557.75</v>
      </c>
      <c r="GG71" s="10">
        <f t="shared" si="119"/>
        <v>0</v>
      </c>
      <c r="GH71" s="10">
        <f t="shared" si="120"/>
        <v>7576.2</v>
      </c>
      <c r="GI71" s="90">
        <v>4045</v>
      </c>
      <c r="GJ71" s="10">
        <f t="shared" si="121"/>
        <v>25058.01</v>
      </c>
      <c r="GK71" s="10">
        <f t="shared" si="122"/>
        <v>3426.59</v>
      </c>
      <c r="GL71" s="10">
        <f t="shared" si="123"/>
        <v>25328.959999999999</v>
      </c>
      <c r="GM71" s="10">
        <f t="shared" si="124"/>
        <v>0</v>
      </c>
      <c r="GN71" s="10">
        <f t="shared" si="125"/>
        <v>2348.09</v>
      </c>
      <c r="GO71" s="80">
        <f t="shared" si="126"/>
        <v>35472.25</v>
      </c>
      <c r="GP71" s="10">
        <f t="shared" si="127"/>
        <v>14161.01</v>
      </c>
      <c r="GQ71" s="10">
        <f t="shared" si="128"/>
        <v>0</v>
      </c>
      <c r="GR71" s="10">
        <f t="shared" si="129"/>
        <v>8177.58</v>
      </c>
      <c r="GS71" s="10">
        <f t="shared" si="130"/>
        <v>3700</v>
      </c>
      <c r="GT71" s="10">
        <f t="shared" si="131"/>
        <v>0</v>
      </c>
      <c r="GU71" s="10">
        <f t="shared" si="132"/>
        <v>60499.42</v>
      </c>
      <c r="GV71" s="10">
        <f t="shared" si="133"/>
        <v>5641.39</v>
      </c>
      <c r="GW71" s="10">
        <f t="shared" si="134"/>
        <v>17660.990000000002</v>
      </c>
      <c r="GX71" s="10">
        <f t="shared" si="135"/>
        <v>27984.65</v>
      </c>
      <c r="GY71">
        <v>0</v>
      </c>
      <c r="GZ71" s="10">
        <f t="shared" si="136"/>
        <v>0</v>
      </c>
      <c r="HA71" s="10">
        <f t="shared" si="137"/>
        <v>0</v>
      </c>
      <c r="HB71" s="10">
        <f t="shared" si="138"/>
        <v>0</v>
      </c>
      <c r="HC71" s="10">
        <f t="shared" si="139"/>
        <v>0</v>
      </c>
      <c r="HD71" s="10">
        <v>19792.349999999999</v>
      </c>
      <c r="HE71" s="10">
        <f t="shared" si="140"/>
        <v>0</v>
      </c>
      <c r="HF71">
        <v>0</v>
      </c>
      <c r="HG71">
        <v>1</v>
      </c>
      <c r="HH71">
        <v>0</v>
      </c>
      <c r="HI71">
        <f t="shared" si="141"/>
        <v>0</v>
      </c>
      <c r="HJ71">
        <f t="shared" si="142"/>
        <v>4431.29</v>
      </c>
      <c r="HK71">
        <f t="shared" si="143"/>
        <v>633</v>
      </c>
      <c r="HM71" s="10">
        <f>VLOOKUP(B71,'[2]22-23 Balances'!$E$5:$J$110,6,FALSE)</f>
        <v>72657.569999999949</v>
      </c>
      <c r="HN71" s="10">
        <f>VLOOKUP(B71,'carry forward data'!A75:G256,7,FALSE)</f>
        <v>25137.839999999997</v>
      </c>
      <c r="HW71" s="10">
        <f t="shared" si="144"/>
        <v>1.1641532182693481E-10</v>
      </c>
      <c r="HY71" s="10">
        <f t="shared" si="145"/>
        <v>0</v>
      </c>
      <c r="IC71">
        <f t="shared" si="71"/>
        <v>112832.75999999978</v>
      </c>
      <c r="ID71" s="10">
        <f t="shared" si="72"/>
        <v>915163.95000000007</v>
      </c>
      <c r="IE71" s="10">
        <f t="shared" si="73"/>
        <v>955339.13999999978</v>
      </c>
      <c r="IF71" s="10">
        <f t="shared" si="74"/>
        <v>72657.570000000065</v>
      </c>
    </row>
    <row r="72" spans="2:240" x14ac:dyDescent="0.25">
      <c r="B72" s="71" t="s">
        <v>312</v>
      </c>
      <c r="C72" s="72">
        <v>-27616.63</v>
      </c>
      <c r="D72" s="72">
        <v>0</v>
      </c>
      <c r="E72" s="72">
        <v>-28512.89</v>
      </c>
      <c r="F72" s="72">
        <v>0</v>
      </c>
      <c r="G72" s="72">
        <v>-34862.5</v>
      </c>
      <c r="H72" s="72">
        <v>-54264</v>
      </c>
      <c r="I72" s="72">
        <v>-7372.1</v>
      </c>
      <c r="J72" s="72">
        <v>-14030.67</v>
      </c>
      <c r="K72" s="72">
        <v>-16667.919999999998</v>
      </c>
      <c r="L72" s="72">
        <v>0</v>
      </c>
      <c r="M72" s="72">
        <v>-4981.7299999999996</v>
      </c>
      <c r="N72" s="72">
        <v>-13586.1</v>
      </c>
      <c r="O72" s="72">
        <v>-8358.69</v>
      </c>
      <c r="P72" s="72">
        <v>0</v>
      </c>
      <c r="Q72" s="72">
        <v>0</v>
      </c>
      <c r="R72" s="72">
        <v>0</v>
      </c>
      <c r="S72" s="72">
        <v>0</v>
      </c>
      <c r="T72" s="72">
        <v>510789.68</v>
      </c>
      <c r="U72" s="72">
        <v>0</v>
      </c>
      <c r="V72" s="72">
        <v>0</v>
      </c>
      <c r="W72" s="72">
        <v>29300.04</v>
      </c>
      <c r="X72" s="72">
        <v>53608.77</v>
      </c>
      <c r="Y72" s="72">
        <v>0</v>
      </c>
      <c r="Z72" s="72">
        <v>10577.64</v>
      </c>
      <c r="AA72" s="72">
        <v>13371.25</v>
      </c>
      <c r="AB72" s="72">
        <v>243829.42</v>
      </c>
      <c r="AC72" s="72">
        <v>17432.02</v>
      </c>
      <c r="AD72" s="72">
        <v>0</v>
      </c>
      <c r="AE72" s="72">
        <v>19989.87</v>
      </c>
      <c r="AF72" s="72">
        <v>1110</v>
      </c>
      <c r="AG72" s="72">
        <v>1046.6400000000001</v>
      </c>
      <c r="AH72" s="72">
        <v>2238</v>
      </c>
      <c r="AI72" s="72">
        <v>26061.119999999999</v>
      </c>
      <c r="AJ72" s="72">
        <v>0</v>
      </c>
      <c r="AK72" s="72">
        <v>3983.07</v>
      </c>
      <c r="AL72" s="72">
        <v>32482.82</v>
      </c>
      <c r="AM72" s="72">
        <v>6789.98</v>
      </c>
      <c r="AN72" s="72">
        <v>0</v>
      </c>
      <c r="AO72" s="72">
        <v>8684.82</v>
      </c>
      <c r="AP72" s="72">
        <v>3860</v>
      </c>
      <c r="AQ72" s="72">
        <v>8952.98</v>
      </c>
      <c r="AR72" s="72">
        <v>52327.93</v>
      </c>
      <c r="AS72" s="72">
        <v>0</v>
      </c>
      <c r="AT72" s="72">
        <v>15035.03</v>
      </c>
      <c r="AU72" s="72">
        <v>13297.9</v>
      </c>
      <c r="AV72" s="72">
        <v>0</v>
      </c>
      <c r="AW72" s="72">
        <v>0</v>
      </c>
      <c r="AX72" s="72">
        <v>0</v>
      </c>
      <c r="AY72" s="72">
        <v>0</v>
      </c>
      <c r="AZ72" s="72">
        <v>-8393.7099999999991</v>
      </c>
      <c r="BA72" s="72">
        <v>6473.92</v>
      </c>
      <c r="BC72" s="10">
        <f>VLOOKUP(B72,[1]Sheet1!$A$11:$G$222,5,FALSE)</f>
        <v>844835.34000000032</v>
      </c>
      <c r="BE72">
        <v>-20042.830000000002</v>
      </c>
      <c r="BF72">
        <v>0</v>
      </c>
      <c r="BG72">
        <v>287.20999999999998</v>
      </c>
      <c r="BH72">
        <v>0</v>
      </c>
      <c r="BI72">
        <f t="shared" ref="BI72:BI103" si="146">BG72+BH72</f>
        <v>287.20999999999998</v>
      </c>
      <c r="BJ72">
        <v>1995</v>
      </c>
      <c r="BK72">
        <v>0</v>
      </c>
      <c r="BL72">
        <f t="shared" ref="BL72:BL103" si="147">BJ72+BK72</f>
        <v>1995</v>
      </c>
      <c r="BM72">
        <v>0</v>
      </c>
      <c r="BN72">
        <v>0</v>
      </c>
      <c r="BO72">
        <f t="shared" ref="BO72:BO103" si="148">BM72+BN72</f>
        <v>0</v>
      </c>
      <c r="BP72">
        <f t="shared" ref="BP72:BP103" si="149">BE72+BF72+BI72+BL72+BO72</f>
        <v>-17760.620000000003</v>
      </c>
      <c r="BR72" s="10">
        <f t="shared" ref="BR72:BR108" si="150">AZ72+BA72</f>
        <v>-1919.7899999999991</v>
      </c>
      <c r="BS72">
        <f t="shared" ref="BS72:BS103" si="151">IF(BR72&lt;0,BR72,0)</f>
        <v>-1919.7899999999991</v>
      </c>
      <c r="BT72">
        <f t="shared" ref="BT72:BT108" si="152">IF(BR72&gt;0,BR72,0)</f>
        <v>0</v>
      </c>
      <c r="BU72" s="10">
        <f t="shared" ref="BU72:BU108" si="153">BS72+N72</f>
        <v>-15505.89</v>
      </c>
      <c r="BV72" s="10">
        <f t="shared" ref="BV72:BV108" si="154">BT72+AL72</f>
        <v>32482.82</v>
      </c>
      <c r="BX72" s="10">
        <f t="shared" ref="BX72:BX108" si="155">SUM(C72:BA72)</f>
        <v>862595.96</v>
      </c>
      <c r="BY72" s="10">
        <f t="shared" ref="BY72:BY103" si="156">BX72+BP72</f>
        <v>844835.34</v>
      </c>
      <c r="BZ72" s="10">
        <f t="shared" ref="BZ72:BZ108" si="157">BC72</f>
        <v>844835.34000000032</v>
      </c>
      <c r="CB72" s="10">
        <f t="shared" ref="CB72:CB108" si="158">BY72-BC72</f>
        <v>0</v>
      </c>
      <c r="CC72">
        <v>0</v>
      </c>
      <c r="CD72">
        <v>0</v>
      </c>
      <c r="CE72" s="73">
        <v>412</v>
      </c>
      <c r="CF72">
        <v>85231.359999999986</v>
      </c>
      <c r="CG72">
        <v>49126.039999999572</v>
      </c>
      <c r="CH72">
        <v>8174.61</v>
      </c>
      <c r="CI72">
        <v>25935.230000000003</v>
      </c>
      <c r="CK72" s="10">
        <f>VLOOKUP(CE72,'[2]Budget Share 22-23'!$B$6:$BV$326,73,FALSE)</f>
        <v>826491</v>
      </c>
      <c r="CL72" s="10">
        <f>VLOOKUP(CE72,'[2]Budget Share 22-23'!$B$6:$BV$326,57,FALSE)</f>
        <v>0</v>
      </c>
      <c r="CM72" s="10">
        <v>0</v>
      </c>
      <c r="CN72" s="10">
        <v>0</v>
      </c>
      <c r="CO72">
        <v>0</v>
      </c>
      <c r="CP72" s="10">
        <v>-8400</v>
      </c>
      <c r="CQ72" s="10">
        <v>-17677</v>
      </c>
      <c r="CR72" s="10">
        <v>-25812</v>
      </c>
      <c r="CS72" s="10"/>
      <c r="CT72" s="10">
        <f t="shared" ref="CT72:CT108" si="159">CK72+-C72</f>
        <v>854107.63</v>
      </c>
      <c r="CU72" s="10">
        <f t="shared" ref="CU72:CU108" si="160">H72-(CO72+CQ72+CR72)</f>
        <v>-10775</v>
      </c>
      <c r="CW72">
        <f t="shared" ref="CW72:CW108" si="161">CO72</f>
        <v>0</v>
      </c>
      <c r="CY72" s="10">
        <f t="shared" ref="CY72:CY108" si="162">CQ72+CR72</f>
        <v>-43489</v>
      </c>
      <c r="DE72" s="10">
        <v>854107.63</v>
      </c>
      <c r="DF72" s="10">
        <v>0</v>
      </c>
      <c r="DG72" s="10">
        <v>28512.89</v>
      </c>
      <c r="DH72" s="10">
        <v>0</v>
      </c>
      <c r="DI72" s="10">
        <v>34862.5</v>
      </c>
      <c r="DJ72" s="10">
        <v>10775</v>
      </c>
      <c r="DK72" s="10">
        <v>7372.1</v>
      </c>
      <c r="DL72" s="10">
        <v>14030.67</v>
      </c>
      <c r="DM72">
        <v>1190</v>
      </c>
      <c r="DN72">
        <v>12840.67</v>
      </c>
      <c r="DO72" s="10">
        <v>16667.919999999998</v>
      </c>
      <c r="DP72" s="10">
        <v>0</v>
      </c>
      <c r="DQ72" s="10">
        <v>4981.7299999999996</v>
      </c>
      <c r="DR72" s="10">
        <v>15505.89</v>
      </c>
      <c r="DS72" s="10">
        <v>8358.69</v>
      </c>
      <c r="DT72" s="10">
        <v>0</v>
      </c>
      <c r="DU72" s="10">
        <v>0</v>
      </c>
      <c r="DV72" s="10">
        <v>0</v>
      </c>
      <c r="DW72" s="10">
        <v>0</v>
      </c>
      <c r="DX72">
        <v>0</v>
      </c>
      <c r="DY72" s="10">
        <v>0</v>
      </c>
      <c r="DZ72">
        <v>0</v>
      </c>
      <c r="EA72" s="10">
        <v>43489</v>
      </c>
      <c r="EB72">
        <v>412</v>
      </c>
      <c r="EC72" s="68" t="e">
        <f>VLOOKUP(B72,#REF!,3,FALSE)</f>
        <v>#REF!</v>
      </c>
      <c r="ED72" t="e">
        <f>VLOOKUP(B72,#REF!,4,FALSE)</f>
        <v>#REF!</v>
      </c>
      <c r="EE72" t="e">
        <f>VLOOKUP(EC72,'[3]EDUBASE data 18.4.23'!$E$2:$AF$327,28,FALSE)</f>
        <v>#REF!</v>
      </c>
      <c r="EF72" t="str">
        <f>VLOOKUP(B72,'[4]CFR Report to DCSF'!$B$8:$EM$116,142,FALSE)</f>
        <v>primary@bures.suffolk.sch.uk</v>
      </c>
      <c r="EG72" t="e">
        <f>VLOOKUP(EC72,'[3]EDUBASE data 18.4.23'!$E$2:$AF$327,24,FALSE)</f>
        <v>#REF!</v>
      </c>
      <c r="ES72" t="s">
        <v>394</v>
      </c>
      <c r="ET72" t="s">
        <v>397</v>
      </c>
      <c r="EU72" s="9" t="s">
        <v>394</v>
      </c>
      <c r="EV72" t="s">
        <v>396</v>
      </c>
      <c r="EW72" t="s">
        <v>395</v>
      </c>
      <c r="EX72" t="s">
        <v>395</v>
      </c>
      <c r="EY72">
        <f>VLOOKUP(B72,'[2]22-23 Balances'!$E$5:$J$110,2,FALSE)</f>
        <v>85231.359999999986</v>
      </c>
      <c r="EZ72">
        <v>0</v>
      </c>
      <c r="FA72">
        <f>VLOOKUP(B72,'[4]CFR Report to DCSF'!$B$8:$IA$116,234,FALSE)</f>
        <v>8174.61</v>
      </c>
      <c r="FB72" s="10">
        <f t="shared" ref="FB72:FB105" si="163">DE72</f>
        <v>854107.63</v>
      </c>
      <c r="FC72" s="10">
        <f t="shared" ref="FC72:FC105" si="164">DF72</f>
        <v>0</v>
      </c>
      <c r="FD72" s="10">
        <f t="shared" ref="FD72:FD105" si="165">DG72</f>
        <v>28512.89</v>
      </c>
      <c r="FE72" s="10">
        <f t="shared" ref="FE72:FE105" si="166">DH72</f>
        <v>0</v>
      </c>
      <c r="FF72" s="10">
        <f t="shared" ref="FF72:FF105" si="167">DI72</f>
        <v>34862.5</v>
      </c>
      <c r="FG72" s="10">
        <f t="shared" ref="FG72:FG105" si="168">DJ72</f>
        <v>10775</v>
      </c>
      <c r="FH72" s="10">
        <f t="shared" ref="FH72:FH105" si="169">DK72</f>
        <v>7372.1</v>
      </c>
      <c r="FI72" s="10">
        <f t="shared" ref="FI72:FI108" si="170">DM72</f>
        <v>1190</v>
      </c>
      <c r="FJ72" s="10">
        <f t="shared" ref="FJ72:FJ108" si="171">DN72</f>
        <v>12840.67</v>
      </c>
      <c r="FK72" s="10">
        <f t="shared" ref="FK72:FK108" si="172">DO72</f>
        <v>16667.919999999998</v>
      </c>
      <c r="FL72" s="10">
        <f t="shared" ref="FL72:FL108" si="173">DP72</f>
        <v>0</v>
      </c>
      <c r="FM72" s="10">
        <f t="shared" ref="FM72:FM108" si="174">DQ72</f>
        <v>4981.7299999999996</v>
      </c>
      <c r="FN72" s="10">
        <f t="shared" ref="FN72:FN108" si="175">DR72</f>
        <v>15505.89</v>
      </c>
      <c r="FO72" s="10">
        <f t="shared" ref="FO72:FO108" si="176">DS72</f>
        <v>8358.69</v>
      </c>
      <c r="FP72" s="10">
        <f t="shared" ref="FP72:FP108" si="177">DU72</f>
        <v>0</v>
      </c>
      <c r="FQ72" s="10">
        <f t="shared" ref="FQ72:FQ108" si="178">DV72</f>
        <v>0</v>
      </c>
      <c r="FR72" s="10">
        <f t="shared" ref="FR72:FR108" si="179">DW72</f>
        <v>0</v>
      </c>
      <c r="FS72">
        <f t="shared" ref="FS72:FS108" si="180">DX72</f>
        <v>0</v>
      </c>
      <c r="FT72">
        <f t="shared" ref="FT72:FT108" si="181">DY72</f>
        <v>0</v>
      </c>
      <c r="FU72">
        <f t="shared" ref="FU72:FU108" si="182">DZ72</f>
        <v>0</v>
      </c>
      <c r="FV72">
        <f t="shared" ref="FV72:FV108" si="183">EA72</f>
        <v>43489</v>
      </c>
      <c r="FW72" s="10">
        <f t="shared" ref="FW72:FW108" si="184">T72</f>
        <v>510789.68</v>
      </c>
      <c r="FX72" s="10">
        <f t="shared" ref="FX72:FX108" si="185">U72</f>
        <v>0</v>
      </c>
      <c r="FY72" s="158">
        <v>227692.51</v>
      </c>
      <c r="FZ72" s="10">
        <f t="shared" ref="FZ72:FZ108" si="186">W72</f>
        <v>29300.04</v>
      </c>
      <c r="GA72" s="10">
        <f t="shared" ref="GA72:GA108" si="187">X72</f>
        <v>53608.77</v>
      </c>
      <c r="GB72" s="10">
        <f t="shared" ref="GB72:GB108" si="188">Y72</f>
        <v>0</v>
      </c>
      <c r="GC72" s="90">
        <v>16121.810000000001</v>
      </c>
      <c r="GD72" s="90">
        <v>7827.079999999999</v>
      </c>
      <c r="GE72" s="158">
        <v>16136.91</v>
      </c>
      <c r="GF72" s="10">
        <f t="shared" ref="GF72:GF108" si="189">AC72</f>
        <v>17432.02</v>
      </c>
      <c r="GG72" s="10">
        <f t="shared" ref="GG72:GG108" si="190">AD72</f>
        <v>0</v>
      </c>
      <c r="GH72" s="10">
        <f t="shared" ref="GH72:GH108" si="191">AE72</f>
        <v>19989.87</v>
      </c>
      <c r="GI72" s="90">
        <v>1110</v>
      </c>
      <c r="GJ72" s="10">
        <f t="shared" ref="GJ72:GJ108" si="192">AG72</f>
        <v>1046.6400000000001</v>
      </c>
      <c r="GK72" s="10">
        <f t="shared" ref="GK72:GK108" si="193">AH72</f>
        <v>2238</v>
      </c>
      <c r="GL72" s="10">
        <f t="shared" ref="GL72:GL108" si="194">AI72</f>
        <v>26061.119999999999</v>
      </c>
      <c r="GM72" s="10">
        <f t="shared" ref="GM72:GM108" si="195">AJ72</f>
        <v>0</v>
      </c>
      <c r="GN72" s="10">
        <f t="shared" ref="GN72:GN108" si="196">AK72</f>
        <v>3983.07</v>
      </c>
      <c r="GO72" s="80">
        <f t="shared" ref="GO72:GO108" si="197">BV72</f>
        <v>32482.82</v>
      </c>
      <c r="GP72" s="10">
        <f t="shared" ref="GP72:GP108" si="198">AM72</f>
        <v>6789.98</v>
      </c>
      <c r="GQ72" s="10">
        <f t="shared" ref="GQ72:GQ108" si="199">AN72</f>
        <v>0</v>
      </c>
      <c r="GR72" s="10">
        <f t="shared" ref="GR72:GR108" si="200">AO72</f>
        <v>8684.82</v>
      </c>
      <c r="GS72" s="10">
        <f t="shared" ref="GS72:GS108" si="201">AP72</f>
        <v>3860</v>
      </c>
      <c r="GT72" s="10">
        <f t="shared" ref="GT72:GT108" si="202">AQ72+(CC72+CD72)</f>
        <v>8952.98</v>
      </c>
      <c r="GU72" s="10">
        <f t="shared" ref="GU72:GU108" si="203">AR72</f>
        <v>52327.93</v>
      </c>
      <c r="GV72" s="10">
        <f t="shared" ref="GV72:GV108" si="204">AS72</f>
        <v>0</v>
      </c>
      <c r="GW72" s="10">
        <f t="shared" ref="GW72:GW108" si="205">AT72</f>
        <v>15035.03</v>
      </c>
      <c r="GX72" s="10">
        <f t="shared" ref="GX72:GX108" si="206">AU72</f>
        <v>13297.9</v>
      </c>
      <c r="GY72">
        <v>0</v>
      </c>
      <c r="GZ72" s="10">
        <f t="shared" ref="GZ72:GZ108" si="207">AV72</f>
        <v>0</v>
      </c>
      <c r="HA72" s="10">
        <f t="shared" ref="HA72:HA108" si="208">AW72</f>
        <v>0</v>
      </c>
      <c r="HB72" s="10">
        <f t="shared" ref="HB72:HB108" si="209">AX72</f>
        <v>0</v>
      </c>
      <c r="HC72" s="10">
        <f t="shared" ref="HC72:HC108" si="210">AY72</f>
        <v>0</v>
      </c>
      <c r="HD72" s="10">
        <v>20042.830000000002</v>
      </c>
      <c r="HE72" s="10">
        <f t="shared" ref="HE72:HE91" si="211">BF72</f>
        <v>0</v>
      </c>
      <c r="HF72">
        <v>0</v>
      </c>
      <c r="HG72">
        <v>1</v>
      </c>
      <c r="HH72">
        <v>0</v>
      </c>
      <c r="HI72">
        <f t="shared" ref="HI72:HI108" si="212">BI72</f>
        <v>287.20999999999998</v>
      </c>
      <c r="HJ72">
        <f t="shared" ref="HJ72:HJ108" si="213">BL72</f>
        <v>1995</v>
      </c>
      <c r="HK72">
        <f t="shared" ref="HK72:HK108" si="214">BO72</f>
        <v>0</v>
      </c>
      <c r="HM72" s="10">
        <f>VLOOKUP(B72,'[2]22-23 Balances'!$E$5:$J$110,6,FALSE)</f>
        <v>49126.400000000023</v>
      </c>
      <c r="HN72" s="10">
        <f>VLOOKUP(B72,'carry forward data'!A76:G257,7,FALSE)</f>
        <v>25935.230000000003</v>
      </c>
      <c r="HW72" s="10">
        <f t="shared" ref="HW72:HW108" si="215">EY72+SUM(FB72:FV72)-SUM(FW72:HC72)-HM72</f>
        <v>1.1641532182693481E-10</v>
      </c>
      <c r="HY72" s="10">
        <f t="shared" ref="HY72:HY108" si="216">FA72+SUM(HD72:HF72)-SUM(HH72:HK72)-HN72</f>
        <v>0</v>
      </c>
      <c r="IC72">
        <f t="shared" si="71"/>
        <v>85231.359999999986</v>
      </c>
      <c r="ID72" s="10">
        <f t="shared" si="72"/>
        <v>1038664.02</v>
      </c>
      <c r="IE72" s="10">
        <f t="shared" si="73"/>
        <v>1074768.9799999997</v>
      </c>
      <c r="IF72" s="10">
        <f t="shared" si="74"/>
        <v>49126.40000000014</v>
      </c>
    </row>
    <row r="73" spans="2:240" x14ac:dyDescent="0.25">
      <c r="B73" s="71" t="s">
        <v>313</v>
      </c>
      <c r="C73" s="72">
        <v>-44172.75</v>
      </c>
      <c r="D73" s="72">
        <v>0</v>
      </c>
      <c r="E73" s="72">
        <v>-51433.33</v>
      </c>
      <c r="F73" s="72">
        <v>0</v>
      </c>
      <c r="G73" s="72">
        <v>-80050</v>
      </c>
      <c r="H73" s="72">
        <v>-65853</v>
      </c>
      <c r="I73" s="72">
        <v>0</v>
      </c>
      <c r="J73" s="72">
        <v>-84541.93</v>
      </c>
      <c r="K73" s="72">
        <v>-28363.040000000001</v>
      </c>
      <c r="L73" s="72">
        <v>-7110</v>
      </c>
      <c r="M73" s="72">
        <v>0</v>
      </c>
      <c r="N73" s="72">
        <v>-13005.45</v>
      </c>
      <c r="O73" s="72">
        <v>-2667.73</v>
      </c>
      <c r="P73" s="72">
        <v>0</v>
      </c>
      <c r="Q73" s="72">
        <v>0</v>
      </c>
      <c r="R73" s="72">
        <v>0</v>
      </c>
      <c r="S73" s="72">
        <v>0</v>
      </c>
      <c r="T73" s="72">
        <v>817398.13</v>
      </c>
      <c r="U73" s="72">
        <v>0</v>
      </c>
      <c r="V73" s="72">
        <v>0</v>
      </c>
      <c r="W73" s="72">
        <v>24411.68</v>
      </c>
      <c r="X73" s="72">
        <v>88216.29</v>
      </c>
      <c r="Y73" s="72">
        <v>0</v>
      </c>
      <c r="Z73" s="72">
        <v>54771.07</v>
      </c>
      <c r="AA73" s="72">
        <v>56049.39</v>
      </c>
      <c r="AB73" s="72">
        <v>292342.01</v>
      </c>
      <c r="AC73" s="72">
        <v>11653</v>
      </c>
      <c r="AD73" s="72">
        <v>0</v>
      </c>
      <c r="AE73" s="72">
        <v>18908.82</v>
      </c>
      <c r="AF73" s="72">
        <v>0</v>
      </c>
      <c r="AG73" s="72">
        <v>2465.0700000000002</v>
      </c>
      <c r="AH73" s="72">
        <v>5755.63</v>
      </c>
      <c r="AI73" s="72">
        <v>27841.75</v>
      </c>
      <c r="AJ73" s="72">
        <v>0</v>
      </c>
      <c r="AK73" s="72">
        <v>5723.12</v>
      </c>
      <c r="AL73" s="72">
        <v>60853.43</v>
      </c>
      <c r="AM73" s="72">
        <v>8065.44</v>
      </c>
      <c r="AN73" s="72">
        <v>97</v>
      </c>
      <c r="AO73" s="72">
        <v>13230.33</v>
      </c>
      <c r="AP73" s="72">
        <v>6660</v>
      </c>
      <c r="AQ73" s="72">
        <v>12103.94</v>
      </c>
      <c r="AR73" s="72">
        <v>86390.98</v>
      </c>
      <c r="AS73" s="72">
        <v>93506.19</v>
      </c>
      <c r="AT73" s="72">
        <v>13221.31</v>
      </c>
      <c r="AU73" s="72">
        <v>28014.59</v>
      </c>
      <c r="AV73" s="72">
        <v>0</v>
      </c>
      <c r="AW73" s="72">
        <v>3909</v>
      </c>
      <c r="AX73" s="72">
        <v>0</v>
      </c>
      <c r="AY73" s="72">
        <v>0</v>
      </c>
      <c r="AZ73" s="72">
        <v>-305</v>
      </c>
      <c r="BA73" s="72">
        <v>1074.95</v>
      </c>
      <c r="BC73" s="10">
        <f>VLOOKUP(B73,[1]Sheet1!$A$11:$G$222,5,FALSE)</f>
        <v>1333008.0799999996</v>
      </c>
      <c r="BE73">
        <v>-24989.81</v>
      </c>
      <c r="BF73">
        <v>0</v>
      </c>
      <c r="BG73">
        <v>0</v>
      </c>
      <c r="BH73">
        <v>0</v>
      </c>
      <c r="BI73">
        <f t="shared" si="146"/>
        <v>0</v>
      </c>
      <c r="BJ73">
        <v>2837</v>
      </c>
      <c r="BK73">
        <v>0</v>
      </c>
      <c r="BL73">
        <f t="shared" si="147"/>
        <v>2837</v>
      </c>
      <c r="BM73">
        <v>0</v>
      </c>
      <c r="BN73">
        <v>0</v>
      </c>
      <c r="BO73">
        <f t="shared" si="148"/>
        <v>0</v>
      </c>
      <c r="BP73">
        <f t="shared" si="149"/>
        <v>-22152.81</v>
      </c>
      <c r="BR73" s="10">
        <f t="shared" si="150"/>
        <v>769.95</v>
      </c>
      <c r="BS73">
        <f t="shared" si="151"/>
        <v>0</v>
      </c>
      <c r="BT73">
        <f t="shared" si="152"/>
        <v>769.95</v>
      </c>
      <c r="BU73" s="10">
        <f t="shared" si="153"/>
        <v>-13005.45</v>
      </c>
      <c r="BV73" s="10">
        <f t="shared" si="154"/>
        <v>61623.38</v>
      </c>
      <c r="BX73" s="10">
        <f t="shared" si="155"/>
        <v>1355160.89</v>
      </c>
      <c r="BY73" s="10">
        <f t="shared" si="156"/>
        <v>1333008.0799999998</v>
      </c>
      <c r="BZ73" s="10">
        <f t="shared" si="157"/>
        <v>1333008.0799999996</v>
      </c>
      <c r="CB73" s="10">
        <f t="shared" si="158"/>
        <v>0</v>
      </c>
      <c r="CC73">
        <v>0</v>
      </c>
      <c r="CD73">
        <v>0</v>
      </c>
      <c r="CE73" s="73">
        <v>415</v>
      </c>
      <c r="CF73">
        <v>430628.34000000055</v>
      </c>
      <c r="CG73">
        <v>487728.11000000034</v>
      </c>
      <c r="CH73">
        <v>24349.25</v>
      </c>
      <c r="CI73">
        <v>46502.06</v>
      </c>
      <c r="CK73" s="10">
        <f>VLOOKUP(CE73,'[2]Budget Share 22-23'!$B$6:$BV$326,73,FALSE)</f>
        <v>1412261</v>
      </c>
      <c r="CL73" s="10">
        <f>VLOOKUP(CE73,'[2]Budget Share 22-23'!$B$6:$BV$326,57,FALSE)</f>
        <v>0</v>
      </c>
      <c r="CM73" s="10">
        <v>0</v>
      </c>
      <c r="CN73" s="10">
        <v>0</v>
      </c>
      <c r="CO73">
        <v>0</v>
      </c>
      <c r="CP73" s="10">
        <v>0</v>
      </c>
      <c r="CQ73" s="10">
        <v>-18955</v>
      </c>
      <c r="CR73" s="10">
        <v>-46898</v>
      </c>
      <c r="CS73" s="10"/>
      <c r="CT73" s="10">
        <f t="shared" si="159"/>
        <v>1456433.75</v>
      </c>
      <c r="CU73" s="10">
        <f t="shared" si="160"/>
        <v>0</v>
      </c>
      <c r="CW73">
        <f t="shared" si="161"/>
        <v>0</v>
      </c>
      <c r="CY73" s="10">
        <f t="shared" si="162"/>
        <v>-65853</v>
      </c>
      <c r="DE73" s="10">
        <v>1456433.75</v>
      </c>
      <c r="DF73" s="10">
        <v>0</v>
      </c>
      <c r="DG73" s="10">
        <v>51433.33</v>
      </c>
      <c r="DH73" s="10">
        <v>0</v>
      </c>
      <c r="DI73" s="10">
        <v>80050</v>
      </c>
      <c r="DJ73" s="10">
        <v>0</v>
      </c>
      <c r="DK73" s="10">
        <v>0</v>
      </c>
      <c r="DL73" s="10">
        <v>84541.93</v>
      </c>
      <c r="DM73">
        <v>0</v>
      </c>
      <c r="DN73">
        <v>84541.93</v>
      </c>
      <c r="DO73" s="10">
        <v>28363.040000000001</v>
      </c>
      <c r="DP73" s="10">
        <v>7110</v>
      </c>
      <c r="DQ73" s="10">
        <v>0</v>
      </c>
      <c r="DR73" s="10">
        <v>13005.45</v>
      </c>
      <c r="DS73" s="10">
        <v>2667.73</v>
      </c>
      <c r="DT73" s="10">
        <v>0</v>
      </c>
      <c r="DU73" s="10">
        <v>0</v>
      </c>
      <c r="DV73" s="10">
        <v>0</v>
      </c>
      <c r="DW73" s="10">
        <v>0</v>
      </c>
      <c r="DX73">
        <v>0</v>
      </c>
      <c r="DY73" s="10">
        <v>0</v>
      </c>
      <c r="DZ73">
        <v>0</v>
      </c>
      <c r="EA73" s="10">
        <v>65853</v>
      </c>
      <c r="EB73">
        <v>415</v>
      </c>
      <c r="EC73" s="68" t="e">
        <f>VLOOKUP(B73,#REF!,3,FALSE)</f>
        <v>#REF!</v>
      </c>
      <c r="ED73" t="e">
        <f>VLOOKUP(B73,#REF!,4,FALSE)</f>
        <v>#REF!</v>
      </c>
      <c r="EE73" t="e">
        <f>VLOOKUP(EC73,'[3]EDUBASE data 18.4.23'!$E$2:$AF$327,28,FALSE)</f>
        <v>#REF!</v>
      </c>
      <c r="EF73" t="str">
        <f>VLOOKUP(B73,'[4]CFR Report to DCSF'!$B$8:$EM$116,142,FALSE)</f>
        <v>admin@guildhallfeoffment.suffolk.sch.uk</v>
      </c>
      <c r="EG73" t="e">
        <f>VLOOKUP(EC73,'[3]EDUBASE data 18.4.23'!$E$2:$AF$327,24,FALSE)</f>
        <v>#REF!</v>
      </c>
      <c r="ES73" t="s">
        <v>394</v>
      </c>
      <c r="ET73" t="s">
        <v>397</v>
      </c>
      <c r="EU73" s="9" t="s">
        <v>394</v>
      </c>
      <c r="EV73" t="s">
        <v>396</v>
      </c>
      <c r="EW73" t="s">
        <v>395</v>
      </c>
      <c r="EX73" t="s">
        <v>395</v>
      </c>
      <c r="EY73">
        <f>VLOOKUP(B73,'[2]22-23 Balances'!$E$5:$J$110,2,FALSE)</f>
        <v>430628.34000000055</v>
      </c>
      <c r="EZ73">
        <v>0</v>
      </c>
      <c r="FA73">
        <f>VLOOKUP(B73,'[4]CFR Report to DCSF'!$B$8:$IA$116,234,FALSE)</f>
        <v>24349.25</v>
      </c>
      <c r="FB73" s="10">
        <f t="shared" si="163"/>
        <v>1456433.75</v>
      </c>
      <c r="FC73" s="10">
        <f t="shared" si="164"/>
        <v>0</v>
      </c>
      <c r="FD73" s="10">
        <f t="shared" si="165"/>
        <v>51433.33</v>
      </c>
      <c r="FE73" s="10">
        <f t="shared" si="166"/>
        <v>0</v>
      </c>
      <c r="FF73" s="10">
        <f t="shared" si="167"/>
        <v>80050</v>
      </c>
      <c r="FG73" s="10">
        <f t="shared" si="168"/>
        <v>0</v>
      </c>
      <c r="FH73" s="10">
        <f t="shared" si="169"/>
        <v>0</v>
      </c>
      <c r="FI73" s="10">
        <f t="shared" si="170"/>
        <v>0</v>
      </c>
      <c r="FJ73" s="10">
        <f t="shared" si="171"/>
        <v>84541.93</v>
      </c>
      <c r="FK73" s="10">
        <f t="shared" si="172"/>
        <v>28363.040000000001</v>
      </c>
      <c r="FL73" s="10">
        <f t="shared" si="173"/>
        <v>7110</v>
      </c>
      <c r="FM73" s="10">
        <f t="shared" si="174"/>
        <v>0</v>
      </c>
      <c r="FN73" s="10">
        <f t="shared" si="175"/>
        <v>13005.45</v>
      </c>
      <c r="FO73" s="10">
        <f t="shared" si="176"/>
        <v>2667.73</v>
      </c>
      <c r="FP73" s="10">
        <f t="shared" si="177"/>
        <v>0</v>
      </c>
      <c r="FQ73" s="10">
        <f t="shared" si="178"/>
        <v>0</v>
      </c>
      <c r="FR73" s="10">
        <f t="shared" si="179"/>
        <v>0</v>
      </c>
      <c r="FS73">
        <f t="shared" si="180"/>
        <v>0</v>
      </c>
      <c r="FT73">
        <f t="shared" si="181"/>
        <v>0</v>
      </c>
      <c r="FU73">
        <f t="shared" si="182"/>
        <v>0</v>
      </c>
      <c r="FV73">
        <f t="shared" si="183"/>
        <v>65853</v>
      </c>
      <c r="FW73" s="10">
        <f t="shared" si="184"/>
        <v>817398.13</v>
      </c>
      <c r="FX73" s="10">
        <f t="shared" si="185"/>
        <v>0</v>
      </c>
      <c r="FY73" s="158">
        <v>286110.89</v>
      </c>
      <c r="FZ73" s="10">
        <f t="shared" si="186"/>
        <v>24411.68</v>
      </c>
      <c r="GA73" s="10">
        <f t="shared" si="187"/>
        <v>88216.29</v>
      </c>
      <c r="GB73" s="10">
        <f t="shared" si="188"/>
        <v>0</v>
      </c>
      <c r="GC73" s="90">
        <v>91010.99</v>
      </c>
      <c r="GD73" s="90">
        <v>19809.469999999994</v>
      </c>
      <c r="GE73" s="158">
        <v>6231.12</v>
      </c>
      <c r="GF73" s="10">
        <f t="shared" si="189"/>
        <v>11653</v>
      </c>
      <c r="GG73" s="10">
        <f t="shared" si="190"/>
        <v>0</v>
      </c>
      <c r="GH73" s="10">
        <f t="shared" si="191"/>
        <v>18908.82</v>
      </c>
      <c r="GI73" s="90">
        <v>0</v>
      </c>
      <c r="GJ73" s="10">
        <f t="shared" si="192"/>
        <v>2465.0700000000002</v>
      </c>
      <c r="GK73" s="10">
        <f t="shared" si="193"/>
        <v>5755.63</v>
      </c>
      <c r="GL73" s="10">
        <f t="shared" si="194"/>
        <v>27841.75</v>
      </c>
      <c r="GM73" s="10">
        <f t="shared" si="195"/>
        <v>0</v>
      </c>
      <c r="GN73" s="10">
        <f t="shared" si="196"/>
        <v>5723.12</v>
      </c>
      <c r="GO73" s="80">
        <f t="shared" si="197"/>
        <v>61623.38</v>
      </c>
      <c r="GP73" s="10">
        <f t="shared" si="198"/>
        <v>8065.44</v>
      </c>
      <c r="GQ73" s="10">
        <f t="shared" si="199"/>
        <v>97</v>
      </c>
      <c r="GR73" s="10">
        <f t="shared" si="200"/>
        <v>13230.33</v>
      </c>
      <c r="GS73" s="10">
        <f t="shared" si="201"/>
        <v>6660</v>
      </c>
      <c r="GT73" s="10">
        <f t="shared" si="202"/>
        <v>12103.94</v>
      </c>
      <c r="GU73" s="10">
        <f t="shared" si="203"/>
        <v>86390.98</v>
      </c>
      <c r="GV73" s="10">
        <f t="shared" si="204"/>
        <v>93506.19</v>
      </c>
      <c r="GW73" s="10">
        <f t="shared" si="205"/>
        <v>13221.31</v>
      </c>
      <c r="GX73" s="10">
        <f t="shared" si="206"/>
        <v>28014.59</v>
      </c>
      <c r="GY73">
        <v>0</v>
      </c>
      <c r="GZ73" s="10">
        <f t="shared" si="207"/>
        <v>0</v>
      </c>
      <c r="HA73" s="10">
        <f t="shared" si="208"/>
        <v>3909</v>
      </c>
      <c r="HB73" s="10">
        <f t="shared" si="209"/>
        <v>0</v>
      </c>
      <c r="HC73" s="10">
        <f t="shared" si="210"/>
        <v>0</v>
      </c>
      <c r="HD73" s="10">
        <v>24989.81</v>
      </c>
      <c r="HE73" s="10">
        <f t="shared" si="211"/>
        <v>0</v>
      </c>
      <c r="HF73">
        <v>0</v>
      </c>
      <c r="HG73">
        <v>1</v>
      </c>
      <c r="HH73">
        <v>0</v>
      </c>
      <c r="HI73">
        <f t="shared" si="212"/>
        <v>0</v>
      </c>
      <c r="HJ73">
        <f t="shared" si="213"/>
        <v>2837</v>
      </c>
      <c r="HK73">
        <f t="shared" si="214"/>
        <v>0</v>
      </c>
      <c r="HM73" s="10">
        <f>VLOOKUP(B73,'[2]22-23 Balances'!$E$5:$J$110,6,FALSE)</f>
        <v>487728.45000000088</v>
      </c>
      <c r="HN73" s="10">
        <f>VLOOKUP(B73,'carry forward data'!A77:G258,7,FALSE)</f>
        <v>46502.06</v>
      </c>
      <c r="HW73" s="10">
        <f t="shared" si="215"/>
        <v>-6.9849193096160889E-10</v>
      </c>
      <c r="HY73" s="10">
        <f t="shared" si="216"/>
        <v>0</v>
      </c>
      <c r="IC73">
        <f t="shared" ref="IC73:IC108" si="217">EY73</f>
        <v>430628.34000000055</v>
      </c>
      <c r="ID73" s="10">
        <f t="shared" ref="ID73:ID108" si="218">SUM(FB73:FV73)</f>
        <v>1789458.23</v>
      </c>
      <c r="IE73" s="10">
        <f t="shared" ref="IE73:IE108" si="219">SUM(FW73:HC73)</f>
        <v>1732358.12</v>
      </c>
      <c r="IF73" s="10">
        <f t="shared" ref="IF73:IF108" si="220">IC73+ID73-IE73</f>
        <v>487728.45000000019</v>
      </c>
    </row>
    <row r="74" spans="2:240" x14ac:dyDescent="0.25">
      <c r="B74" s="71" t="s">
        <v>314</v>
      </c>
      <c r="C74" s="72">
        <v>-179166.52</v>
      </c>
      <c r="D74" s="72">
        <v>0</v>
      </c>
      <c r="E74" s="72">
        <v>-46066.67</v>
      </c>
      <c r="F74" s="72">
        <v>0</v>
      </c>
      <c r="G74" s="72">
        <v>-71566.25</v>
      </c>
      <c r="H74" s="72">
        <v>-74440</v>
      </c>
      <c r="I74" s="72">
        <v>-4684.62</v>
      </c>
      <c r="J74" s="72">
        <v>-141302.64000000001</v>
      </c>
      <c r="K74" s="72">
        <v>-43440.73</v>
      </c>
      <c r="L74" s="72">
        <v>-13132</v>
      </c>
      <c r="M74" s="72">
        <v>0</v>
      </c>
      <c r="N74" s="72">
        <v>-17746</v>
      </c>
      <c r="O74" s="72">
        <v>-13587.7</v>
      </c>
      <c r="P74" s="72">
        <v>0</v>
      </c>
      <c r="Q74" s="72">
        <v>0</v>
      </c>
      <c r="R74" s="72">
        <v>0</v>
      </c>
      <c r="S74" s="72">
        <v>0</v>
      </c>
      <c r="T74" s="72">
        <v>1018965</v>
      </c>
      <c r="U74" s="72">
        <v>48.46</v>
      </c>
      <c r="V74" s="72">
        <v>0</v>
      </c>
      <c r="W74" s="72">
        <v>64919.51</v>
      </c>
      <c r="X74" s="72">
        <v>141538.59</v>
      </c>
      <c r="Y74" s="72">
        <v>38674.79</v>
      </c>
      <c r="Z74" s="72">
        <v>50556.77</v>
      </c>
      <c r="AA74" s="72">
        <v>54932.29</v>
      </c>
      <c r="AB74" s="72">
        <v>619436.35</v>
      </c>
      <c r="AC74" s="72">
        <v>11266.99</v>
      </c>
      <c r="AD74" s="72">
        <v>0</v>
      </c>
      <c r="AE74" s="72">
        <v>14902.5</v>
      </c>
      <c r="AF74" s="72">
        <v>4476.6400000000003</v>
      </c>
      <c r="AG74" s="72">
        <v>7326.31</v>
      </c>
      <c r="AH74" s="72">
        <v>4539.6499999999996</v>
      </c>
      <c r="AI74" s="72">
        <v>37856.120000000003</v>
      </c>
      <c r="AJ74" s="72">
        <v>0</v>
      </c>
      <c r="AK74" s="72">
        <v>15748.37</v>
      </c>
      <c r="AL74" s="72">
        <v>55871.55</v>
      </c>
      <c r="AM74" s="72">
        <v>25508</v>
      </c>
      <c r="AN74" s="72">
        <v>0</v>
      </c>
      <c r="AO74" s="72">
        <v>18029.259999999998</v>
      </c>
      <c r="AP74" s="72">
        <v>7880</v>
      </c>
      <c r="AQ74" s="72">
        <v>5303.77</v>
      </c>
      <c r="AR74" s="72">
        <v>68698.06</v>
      </c>
      <c r="AS74" s="72">
        <v>2226.87</v>
      </c>
      <c r="AT74" s="72">
        <v>28170.400000000001</v>
      </c>
      <c r="AU74" s="72">
        <v>20389.71</v>
      </c>
      <c r="AV74" s="72">
        <v>0</v>
      </c>
      <c r="AW74" s="72">
        <v>65197.62</v>
      </c>
      <c r="AX74" s="72">
        <v>0</v>
      </c>
      <c r="AY74" s="72">
        <v>0</v>
      </c>
      <c r="AZ74" s="72">
        <v>-5050.59</v>
      </c>
      <c r="BA74" s="72">
        <v>5167.7700000000004</v>
      </c>
      <c r="BC74" s="10">
        <f>VLOOKUP(B74,[1]Sheet1!$A$11:$G$222,5,FALSE)</f>
        <v>1755611.4899999998</v>
      </c>
      <c r="BE74">
        <v>-26336.14</v>
      </c>
      <c r="BF74">
        <v>0</v>
      </c>
      <c r="BG74">
        <v>4500</v>
      </c>
      <c r="BH74">
        <v>0</v>
      </c>
      <c r="BI74">
        <f t="shared" si="146"/>
        <v>4500</v>
      </c>
      <c r="BJ74">
        <v>0</v>
      </c>
      <c r="BK74">
        <v>0</v>
      </c>
      <c r="BL74">
        <f t="shared" si="147"/>
        <v>0</v>
      </c>
      <c r="BM74">
        <v>0</v>
      </c>
      <c r="BN74">
        <v>0</v>
      </c>
      <c r="BO74">
        <f t="shared" si="148"/>
        <v>0</v>
      </c>
      <c r="BP74">
        <f t="shared" si="149"/>
        <v>-21836.14</v>
      </c>
      <c r="BR74" s="10">
        <f t="shared" si="150"/>
        <v>117.18000000000029</v>
      </c>
      <c r="BS74">
        <f t="shared" si="151"/>
        <v>0</v>
      </c>
      <c r="BT74">
        <f t="shared" si="152"/>
        <v>117.18000000000029</v>
      </c>
      <c r="BU74" s="10">
        <f t="shared" si="153"/>
        <v>-17746</v>
      </c>
      <c r="BV74" s="10">
        <f t="shared" si="154"/>
        <v>55988.73</v>
      </c>
      <c r="BX74" s="10">
        <f t="shared" si="155"/>
        <v>1777447.6300000004</v>
      </c>
      <c r="BY74" s="10">
        <f t="shared" si="156"/>
        <v>1755611.4900000005</v>
      </c>
      <c r="BZ74" s="10">
        <f t="shared" si="157"/>
        <v>1755611.4899999998</v>
      </c>
      <c r="CB74" s="10">
        <f t="shared" si="158"/>
        <v>0</v>
      </c>
      <c r="CC74">
        <v>0</v>
      </c>
      <c r="CD74">
        <v>0</v>
      </c>
      <c r="CE74" s="73">
        <v>418</v>
      </c>
      <c r="CF74">
        <v>339779.12000000081</v>
      </c>
      <c r="CG74">
        <v>232267.37000000034</v>
      </c>
      <c r="CH74">
        <v>6947.25</v>
      </c>
      <c r="CI74">
        <v>28783.39</v>
      </c>
      <c r="CK74" s="10">
        <f>VLOOKUP(CE74,'[2]Budget Share 22-23'!$B$6:$BV$326,73,FALSE)</f>
        <v>1669936</v>
      </c>
      <c r="CL74" s="10">
        <f>VLOOKUP(CE74,'[2]Budget Share 22-23'!$B$6:$BV$326,57,FALSE)</f>
        <v>0</v>
      </c>
      <c r="CM74" s="10">
        <v>-106670.13</v>
      </c>
      <c r="CN74" s="10">
        <v>0</v>
      </c>
      <c r="CO74">
        <v>0</v>
      </c>
      <c r="CP74" s="10">
        <v>-2400</v>
      </c>
      <c r="CQ74" s="10">
        <v>-8083</v>
      </c>
      <c r="CR74" s="10">
        <v>-51914</v>
      </c>
      <c r="CS74" s="10"/>
      <c r="CT74" s="10">
        <f t="shared" si="159"/>
        <v>1849102.52</v>
      </c>
      <c r="CU74" s="10">
        <f t="shared" si="160"/>
        <v>-14443</v>
      </c>
      <c r="CW74">
        <f t="shared" si="161"/>
        <v>0</v>
      </c>
      <c r="CY74" s="10">
        <f t="shared" si="162"/>
        <v>-59997</v>
      </c>
      <c r="DE74" s="10">
        <v>1849102.52</v>
      </c>
      <c r="DF74" s="10">
        <v>0</v>
      </c>
      <c r="DG74" s="10">
        <v>46066.67</v>
      </c>
      <c r="DH74" s="10">
        <v>0</v>
      </c>
      <c r="DI74" s="10">
        <v>71566.25</v>
      </c>
      <c r="DJ74" s="10">
        <v>14443</v>
      </c>
      <c r="DK74" s="10">
        <v>4684.62</v>
      </c>
      <c r="DL74" s="10">
        <v>141302.64000000001</v>
      </c>
      <c r="DM74">
        <v>5037.99</v>
      </c>
      <c r="DN74">
        <v>136264.65</v>
      </c>
      <c r="DO74" s="10">
        <v>43440.73</v>
      </c>
      <c r="DP74" s="10">
        <v>13132</v>
      </c>
      <c r="DQ74" s="10">
        <v>0</v>
      </c>
      <c r="DR74" s="10">
        <v>17746</v>
      </c>
      <c r="DS74" s="10">
        <v>13587.7</v>
      </c>
      <c r="DT74" s="10">
        <v>0</v>
      </c>
      <c r="DU74" s="10">
        <v>0</v>
      </c>
      <c r="DV74" s="10">
        <v>0</v>
      </c>
      <c r="DW74" s="10">
        <v>0</v>
      </c>
      <c r="DX74">
        <v>0</v>
      </c>
      <c r="DY74" s="10">
        <v>0</v>
      </c>
      <c r="DZ74">
        <v>0</v>
      </c>
      <c r="EA74" s="10">
        <v>59997</v>
      </c>
      <c r="EB74">
        <v>418</v>
      </c>
      <c r="EC74" s="68" t="e">
        <f>VLOOKUP(B74,#REF!,3,FALSE)</f>
        <v>#REF!</v>
      </c>
      <c r="ED74" t="e">
        <f>VLOOKUP(B74,#REF!,4,FALSE)</f>
        <v>#REF!</v>
      </c>
      <c r="EE74" t="e">
        <f>VLOOKUP(EC74,'[3]EDUBASE data 18.4.23'!$E$2:$AF$327,28,FALSE)</f>
        <v>#REF!</v>
      </c>
      <c r="EF74" t="str">
        <f>VLOOKUP(B74,'[4]CFR Report to DCSF'!$B$8:$EM$116,142,FALSE)</f>
        <v>admin@sebertwood.co.uk</v>
      </c>
      <c r="EG74" t="e">
        <f>VLOOKUP(EC74,'[3]EDUBASE data 18.4.23'!$E$2:$AF$327,24,FALSE)</f>
        <v>#REF!</v>
      </c>
      <c r="ES74" t="s">
        <v>394</v>
      </c>
      <c r="ET74" t="s">
        <v>397</v>
      </c>
      <c r="EU74" s="9" t="s">
        <v>394</v>
      </c>
      <c r="EV74" t="s">
        <v>396</v>
      </c>
      <c r="EW74" t="s">
        <v>395</v>
      </c>
      <c r="EX74" t="s">
        <v>395</v>
      </c>
      <c r="EY74">
        <f>VLOOKUP(B74,'[2]22-23 Balances'!$E$5:$J$110,2,FALSE)</f>
        <v>339779.12000000081</v>
      </c>
      <c r="EZ74">
        <v>0</v>
      </c>
      <c r="FA74">
        <f>VLOOKUP(B74,'[4]CFR Report to DCSF'!$B$8:$IA$116,234,FALSE)</f>
        <v>6947.25</v>
      </c>
      <c r="FB74" s="10">
        <f t="shared" si="163"/>
        <v>1849102.52</v>
      </c>
      <c r="FC74" s="10">
        <f t="shared" si="164"/>
        <v>0</v>
      </c>
      <c r="FD74" s="10">
        <f t="shared" si="165"/>
        <v>46066.67</v>
      </c>
      <c r="FE74" s="10">
        <f t="shared" si="166"/>
        <v>0</v>
      </c>
      <c r="FF74" s="10">
        <f t="shared" si="167"/>
        <v>71566.25</v>
      </c>
      <c r="FG74" s="10">
        <f t="shared" si="168"/>
        <v>14443</v>
      </c>
      <c r="FH74" s="10">
        <f t="shared" si="169"/>
        <v>4684.62</v>
      </c>
      <c r="FI74" s="10">
        <f t="shared" si="170"/>
        <v>5037.99</v>
      </c>
      <c r="FJ74" s="10">
        <f t="shared" si="171"/>
        <v>136264.65</v>
      </c>
      <c r="FK74" s="10">
        <f t="shared" si="172"/>
        <v>43440.73</v>
      </c>
      <c r="FL74" s="10">
        <f t="shared" si="173"/>
        <v>13132</v>
      </c>
      <c r="FM74" s="10">
        <f t="shared" si="174"/>
        <v>0</v>
      </c>
      <c r="FN74" s="10">
        <f t="shared" si="175"/>
        <v>17746</v>
      </c>
      <c r="FO74" s="10">
        <f t="shared" si="176"/>
        <v>13587.7</v>
      </c>
      <c r="FP74" s="10">
        <f t="shared" si="177"/>
        <v>0</v>
      </c>
      <c r="FQ74" s="10">
        <f t="shared" si="178"/>
        <v>0</v>
      </c>
      <c r="FR74" s="10">
        <f t="shared" si="179"/>
        <v>0</v>
      </c>
      <c r="FS74">
        <f t="shared" si="180"/>
        <v>0</v>
      </c>
      <c r="FT74">
        <f t="shared" si="181"/>
        <v>0</v>
      </c>
      <c r="FU74">
        <f t="shared" si="182"/>
        <v>0</v>
      </c>
      <c r="FV74">
        <f t="shared" si="183"/>
        <v>59997</v>
      </c>
      <c r="FW74" s="10">
        <f t="shared" si="184"/>
        <v>1018965</v>
      </c>
      <c r="FX74" s="10">
        <f t="shared" si="185"/>
        <v>48.46</v>
      </c>
      <c r="FY74" s="158">
        <v>608871.75</v>
      </c>
      <c r="FZ74" s="10">
        <f t="shared" si="186"/>
        <v>64919.51</v>
      </c>
      <c r="GA74" s="10">
        <f t="shared" si="187"/>
        <v>141538.59</v>
      </c>
      <c r="GB74" s="10">
        <f t="shared" si="188"/>
        <v>38674.79</v>
      </c>
      <c r="GC74" s="90">
        <v>88886.47</v>
      </c>
      <c r="GD74" s="90">
        <v>16602.589999999989</v>
      </c>
      <c r="GE74" s="158">
        <v>10564.6</v>
      </c>
      <c r="GF74" s="10">
        <f t="shared" si="189"/>
        <v>11266.99</v>
      </c>
      <c r="GG74" s="10">
        <f t="shared" si="190"/>
        <v>0</v>
      </c>
      <c r="GH74" s="10">
        <f t="shared" si="191"/>
        <v>14902.5</v>
      </c>
      <c r="GI74" s="90">
        <v>4476.6400000000003</v>
      </c>
      <c r="GJ74" s="10">
        <f t="shared" si="192"/>
        <v>7326.31</v>
      </c>
      <c r="GK74" s="10">
        <f t="shared" si="193"/>
        <v>4539.6499999999996</v>
      </c>
      <c r="GL74" s="10">
        <f t="shared" si="194"/>
        <v>37856.120000000003</v>
      </c>
      <c r="GM74" s="10">
        <f t="shared" si="195"/>
        <v>0</v>
      </c>
      <c r="GN74" s="10">
        <f t="shared" si="196"/>
        <v>15748.37</v>
      </c>
      <c r="GO74" s="80">
        <f t="shared" si="197"/>
        <v>55988.73</v>
      </c>
      <c r="GP74" s="10">
        <f t="shared" si="198"/>
        <v>25508</v>
      </c>
      <c r="GQ74" s="10">
        <f t="shared" si="199"/>
        <v>0</v>
      </c>
      <c r="GR74" s="10">
        <f t="shared" si="200"/>
        <v>18029.259999999998</v>
      </c>
      <c r="GS74" s="10">
        <f t="shared" si="201"/>
        <v>7880</v>
      </c>
      <c r="GT74" s="10">
        <f t="shared" si="202"/>
        <v>5303.77</v>
      </c>
      <c r="GU74" s="10">
        <f t="shared" si="203"/>
        <v>68698.06</v>
      </c>
      <c r="GV74" s="10">
        <f t="shared" si="204"/>
        <v>2226.87</v>
      </c>
      <c r="GW74" s="10">
        <f t="shared" si="205"/>
        <v>28170.400000000001</v>
      </c>
      <c r="GX74" s="10">
        <f t="shared" si="206"/>
        <v>20389.71</v>
      </c>
      <c r="GY74">
        <v>0</v>
      </c>
      <c r="GZ74" s="10">
        <f t="shared" si="207"/>
        <v>0</v>
      </c>
      <c r="HA74" s="10">
        <f t="shared" si="208"/>
        <v>65197.62</v>
      </c>
      <c r="HB74" s="10">
        <f t="shared" si="209"/>
        <v>0</v>
      </c>
      <c r="HC74" s="10">
        <f t="shared" si="210"/>
        <v>0</v>
      </c>
      <c r="HD74" s="10">
        <v>26336.14</v>
      </c>
      <c r="HE74" s="10">
        <f t="shared" si="211"/>
        <v>0</v>
      </c>
      <c r="HF74">
        <v>0</v>
      </c>
      <c r="HG74">
        <v>1</v>
      </c>
      <c r="HH74">
        <v>0</v>
      </c>
      <c r="HI74">
        <f t="shared" si="212"/>
        <v>4500</v>
      </c>
      <c r="HJ74">
        <f t="shared" si="213"/>
        <v>0</v>
      </c>
      <c r="HK74">
        <f t="shared" si="214"/>
        <v>0</v>
      </c>
      <c r="HM74" s="10">
        <f>VLOOKUP(B74,'[2]22-23 Balances'!$E$5:$J$110,6,FALSE)</f>
        <v>232267.49000000046</v>
      </c>
      <c r="HN74" s="10">
        <f>VLOOKUP(B74,'carry forward data'!A79:G260,7,FALSE)</f>
        <v>28783.39</v>
      </c>
      <c r="HW74" s="10">
        <f t="shared" si="215"/>
        <v>2.3283064365386963E-10</v>
      </c>
      <c r="HY74" s="10">
        <f t="shared" si="216"/>
        <v>0</v>
      </c>
      <c r="IC74">
        <f t="shared" si="217"/>
        <v>339779.12000000081</v>
      </c>
      <c r="ID74" s="10">
        <f t="shared" si="218"/>
        <v>2275069.1300000004</v>
      </c>
      <c r="IE74" s="10">
        <f t="shared" si="219"/>
        <v>2382580.7600000002</v>
      </c>
      <c r="IF74" s="10">
        <f t="shared" si="220"/>
        <v>232267.49000000069</v>
      </c>
    </row>
    <row r="75" spans="2:240" x14ac:dyDescent="0.25">
      <c r="B75" s="71" t="s">
        <v>315</v>
      </c>
      <c r="C75" s="72">
        <v>-195386.31</v>
      </c>
      <c r="D75" s="72">
        <v>0</v>
      </c>
      <c r="E75" s="72">
        <v>-306616.67</v>
      </c>
      <c r="F75" s="72">
        <v>0</v>
      </c>
      <c r="G75" s="72">
        <v>-135776.25</v>
      </c>
      <c r="H75" s="72">
        <v>-115977</v>
      </c>
      <c r="I75" s="72">
        <v>-5286.23</v>
      </c>
      <c r="J75" s="72">
        <v>-154459.5</v>
      </c>
      <c r="K75" s="72">
        <v>-63802.34</v>
      </c>
      <c r="L75" s="72">
        <v>0</v>
      </c>
      <c r="M75" s="72">
        <v>-6874.75</v>
      </c>
      <c r="N75" s="72">
        <v>-23010.7</v>
      </c>
      <c r="O75" s="72">
        <v>-5284.18</v>
      </c>
      <c r="P75" s="72">
        <v>0</v>
      </c>
      <c r="Q75" s="72">
        <v>0</v>
      </c>
      <c r="R75" s="72">
        <v>0</v>
      </c>
      <c r="S75" s="72">
        <v>0</v>
      </c>
      <c r="T75" s="72">
        <v>1725370.39</v>
      </c>
      <c r="U75" s="72">
        <v>99916.74</v>
      </c>
      <c r="V75" s="72">
        <v>0</v>
      </c>
      <c r="W75" s="72">
        <v>120564.67</v>
      </c>
      <c r="X75" s="72">
        <v>158300.51</v>
      </c>
      <c r="Y75" s="72">
        <v>95674.43</v>
      </c>
      <c r="Z75" s="72">
        <v>44429.14</v>
      </c>
      <c r="AA75" s="72">
        <v>157735.87</v>
      </c>
      <c r="AB75" s="72">
        <v>507572.05</v>
      </c>
      <c r="AC75" s="72">
        <v>0</v>
      </c>
      <c r="AD75" s="72">
        <v>13805.35</v>
      </c>
      <c r="AE75" s="72">
        <v>22443.41</v>
      </c>
      <c r="AF75" s="72">
        <v>20606.72</v>
      </c>
      <c r="AG75" s="72">
        <v>11925</v>
      </c>
      <c r="AH75" s="72">
        <v>7221.05</v>
      </c>
      <c r="AI75" s="72">
        <v>48189.17</v>
      </c>
      <c r="AJ75" s="72">
        <v>0</v>
      </c>
      <c r="AK75" s="72">
        <v>19584.09</v>
      </c>
      <c r="AL75" s="72">
        <v>75610.679999999993</v>
      </c>
      <c r="AM75" s="72">
        <v>66558.23</v>
      </c>
      <c r="AN75" s="72">
        <v>0</v>
      </c>
      <c r="AO75" s="72">
        <v>23759.58</v>
      </c>
      <c r="AP75" s="72">
        <v>11823</v>
      </c>
      <c r="AQ75" s="72">
        <v>45772.57</v>
      </c>
      <c r="AR75" s="72">
        <v>63474.720000000001</v>
      </c>
      <c r="AS75" s="72">
        <v>6209.5</v>
      </c>
      <c r="AT75" s="72">
        <v>69483.259999999995</v>
      </c>
      <c r="AU75" s="72">
        <v>28926.46</v>
      </c>
      <c r="AV75" s="72">
        <v>0</v>
      </c>
      <c r="AW75" s="72">
        <v>15586.25</v>
      </c>
      <c r="AX75" s="72">
        <v>0</v>
      </c>
      <c r="AY75" s="72">
        <v>0</v>
      </c>
      <c r="AZ75" s="72">
        <v>-16231.32</v>
      </c>
      <c r="BA75" s="72">
        <v>15366.13</v>
      </c>
      <c r="BC75" s="10">
        <f>VLOOKUP(B75,[1]Sheet1!$A$11:$G$222,5,FALSE)</f>
        <v>2447203.7199999983</v>
      </c>
      <c r="BE75">
        <v>0</v>
      </c>
      <c r="BF75">
        <v>0</v>
      </c>
      <c r="BG75">
        <v>0</v>
      </c>
      <c r="BH75">
        <v>0</v>
      </c>
      <c r="BI75">
        <f t="shared" si="146"/>
        <v>0</v>
      </c>
      <c r="BJ75">
        <v>0</v>
      </c>
      <c r="BK75">
        <v>0</v>
      </c>
      <c r="BL75">
        <f t="shared" si="147"/>
        <v>0</v>
      </c>
      <c r="BM75">
        <v>0</v>
      </c>
      <c r="BN75">
        <v>0</v>
      </c>
      <c r="BO75">
        <f t="shared" si="148"/>
        <v>0</v>
      </c>
      <c r="BP75">
        <f t="shared" si="149"/>
        <v>0</v>
      </c>
      <c r="BR75" s="10">
        <f t="shared" si="150"/>
        <v>-865.19000000000051</v>
      </c>
      <c r="BS75">
        <f t="shared" si="151"/>
        <v>-865.19000000000051</v>
      </c>
      <c r="BT75">
        <f t="shared" si="152"/>
        <v>0</v>
      </c>
      <c r="BU75" s="10">
        <f t="shared" si="153"/>
        <v>-23875.89</v>
      </c>
      <c r="BV75" s="10">
        <f t="shared" si="154"/>
        <v>75610.679999999993</v>
      </c>
      <c r="BX75" s="10">
        <f t="shared" si="155"/>
        <v>2447203.7199999997</v>
      </c>
      <c r="BY75" s="10">
        <f t="shared" si="156"/>
        <v>2447203.7199999997</v>
      </c>
      <c r="BZ75" s="10">
        <f t="shared" si="157"/>
        <v>2447203.7199999983</v>
      </c>
      <c r="CB75" s="10">
        <f t="shared" si="158"/>
        <v>0</v>
      </c>
      <c r="CC75">
        <v>0</v>
      </c>
      <c r="CD75">
        <v>0</v>
      </c>
      <c r="CE75" s="73">
        <v>420</v>
      </c>
      <c r="CF75">
        <v>209418.52999999793</v>
      </c>
      <c r="CG75">
        <v>169152.28000000166</v>
      </c>
      <c r="CH75">
        <v>0</v>
      </c>
      <c r="CI75">
        <v>0</v>
      </c>
      <c r="CK75" s="10">
        <f>VLOOKUP(CE75,'[2]Budget Share 22-23'!$B$6:$BV$326,73,FALSE)</f>
        <v>2406937</v>
      </c>
      <c r="CL75" s="10">
        <f>VLOOKUP(CE75,'[2]Budget Share 22-23'!$B$6:$BV$326,57,FALSE)</f>
        <v>0</v>
      </c>
      <c r="CM75" s="10">
        <v>-92846.03</v>
      </c>
      <c r="CN75" s="10">
        <v>0</v>
      </c>
      <c r="CO75">
        <v>0</v>
      </c>
      <c r="CP75" s="10">
        <v>0</v>
      </c>
      <c r="CQ75" s="10">
        <v>-15296</v>
      </c>
      <c r="CR75" s="10">
        <v>-79121</v>
      </c>
      <c r="CS75" s="10"/>
      <c r="CT75" s="10">
        <f t="shared" si="159"/>
        <v>2602323.31</v>
      </c>
      <c r="CU75" s="10">
        <f t="shared" si="160"/>
        <v>-21560</v>
      </c>
      <c r="CW75">
        <f t="shared" si="161"/>
        <v>0</v>
      </c>
      <c r="CY75" s="10">
        <f t="shared" si="162"/>
        <v>-94417</v>
      </c>
      <c r="DE75" s="10">
        <v>2602323.31</v>
      </c>
      <c r="DF75" s="10">
        <v>0</v>
      </c>
      <c r="DG75" s="10">
        <v>306616.67</v>
      </c>
      <c r="DH75" s="10">
        <v>0</v>
      </c>
      <c r="DI75" s="10">
        <v>135776.25</v>
      </c>
      <c r="DJ75" s="10">
        <v>21560</v>
      </c>
      <c r="DK75" s="10">
        <v>5286.23</v>
      </c>
      <c r="DL75" s="10">
        <v>154459.5</v>
      </c>
      <c r="DM75">
        <v>40</v>
      </c>
      <c r="DN75">
        <v>154419.5</v>
      </c>
      <c r="DO75" s="10">
        <v>63802.34</v>
      </c>
      <c r="DP75" s="10">
        <v>0</v>
      </c>
      <c r="DQ75" s="10">
        <v>6874.75</v>
      </c>
      <c r="DR75" s="10">
        <v>23875.89</v>
      </c>
      <c r="DS75" s="10">
        <v>5284.18</v>
      </c>
      <c r="DT75" s="10">
        <v>0</v>
      </c>
      <c r="DU75" s="10">
        <v>0</v>
      </c>
      <c r="DV75" s="10">
        <v>0</v>
      </c>
      <c r="DW75" s="10">
        <v>0</v>
      </c>
      <c r="DX75">
        <v>0</v>
      </c>
      <c r="DY75" s="10">
        <v>0</v>
      </c>
      <c r="DZ75">
        <v>0</v>
      </c>
      <c r="EA75" s="10">
        <v>94417</v>
      </c>
      <c r="EB75">
        <v>420</v>
      </c>
      <c r="EC75" s="68" t="e">
        <f>VLOOKUP(B75,#REF!,3,FALSE)</f>
        <v>#REF!</v>
      </c>
      <c r="ED75" t="e">
        <f>VLOOKUP(B75,#REF!,4,FALSE)</f>
        <v>#REF!</v>
      </c>
      <c r="EE75" t="e">
        <f>VLOOKUP(EC75,'[3]EDUBASE data 18.4.23'!$E$2:$AF$327,28,FALSE)</f>
        <v>#REF!</v>
      </c>
      <c r="EF75" t="str">
        <f>VLOOKUP(B75,'[4]CFR Report to DCSF'!$B$8:$EM$116,142,FALSE)</f>
        <v>office@st-edmunds.suffolk.sch.uk</v>
      </c>
      <c r="EG75" t="e">
        <f>VLOOKUP(EC75,'[3]EDUBASE data 18.4.23'!$E$2:$AF$327,24,FALSE)</f>
        <v>#REF!</v>
      </c>
      <c r="EH75" t="s">
        <v>393</v>
      </c>
      <c r="EI75">
        <v>9353310</v>
      </c>
      <c r="ES75" t="s">
        <v>394</v>
      </c>
      <c r="ET75" t="s">
        <v>397</v>
      </c>
      <c r="EU75" s="9" t="s">
        <v>394</v>
      </c>
      <c r="EV75" t="s">
        <v>396</v>
      </c>
      <c r="EW75" t="s">
        <v>395</v>
      </c>
      <c r="EX75" t="s">
        <v>395</v>
      </c>
      <c r="EY75">
        <f>VLOOKUP(B75,'[2]22-23 Balances'!$E$5:$J$110,2,FALSE)</f>
        <v>209418.52999999793</v>
      </c>
      <c r="EZ75">
        <v>0</v>
      </c>
      <c r="FA75">
        <f>VLOOKUP(B75,'[4]CFR Report to DCSF'!$B$8:$IA$116,234,FALSE)</f>
        <v>25075.77</v>
      </c>
      <c r="FB75" s="10">
        <f t="shared" si="163"/>
        <v>2602323.31</v>
      </c>
      <c r="FC75" s="10">
        <f t="shared" si="164"/>
        <v>0</v>
      </c>
      <c r="FD75" s="10">
        <f t="shared" si="165"/>
        <v>306616.67</v>
      </c>
      <c r="FE75" s="10">
        <f t="shared" si="166"/>
        <v>0</v>
      </c>
      <c r="FF75" s="10">
        <f t="shared" si="167"/>
        <v>135776.25</v>
      </c>
      <c r="FG75" s="10">
        <f t="shared" si="168"/>
        <v>21560</v>
      </c>
      <c r="FH75" s="10">
        <f t="shared" si="169"/>
        <v>5286.23</v>
      </c>
      <c r="FI75" s="10">
        <f t="shared" si="170"/>
        <v>40</v>
      </c>
      <c r="FJ75" s="10">
        <f t="shared" si="171"/>
        <v>154419.5</v>
      </c>
      <c r="FK75" s="10">
        <f t="shared" si="172"/>
        <v>63802.34</v>
      </c>
      <c r="FL75" s="10">
        <f t="shared" si="173"/>
        <v>0</v>
      </c>
      <c r="FM75" s="10">
        <f t="shared" si="174"/>
        <v>6874.75</v>
      </c>
      <c r="FN75" s="10">
        <f t="shared" si="175"/>
        <v>23875.89</v>
      </c>
      <c r="FO75" s="10">
        <f t="shared" si="176"/>
        <v>5284.18</v>
      </c>
      <c r="FP75" s="10">
        <f t="shared" si="177"/>
        <v>0</v>
      </c>
      <c r="FQ75" s="10">
        <f t="shared" si="178"/>
        <v>0</v>
      </c>
      <c r="FR75" s="10">
        <f t="shared" si="179"/>
        <v>0</v>
      </c>
      <c r="FS75">
        <f t="shared" si="180"/>
        <v>0</v>
      </c>
      <c r="FT75">
        <f t="shared" si="181"/>
        <v>0</v>
      </c>
      <c r="FU75">
        <f t="shared" si="182"/>
        <v>0</v>
      </c>
      <c r="FV75">
        <f t="shared" si="183"/>
        <v>94417</v>
      </c>
      <c r="FW75" s="10">
        <f t="shared" si="184"/>
        <v>1725370.39</v>
      </c>
      <c r="FX75" s="10">
        <f t="shared" si="185"/>
        <v>99916.74</v>
      </c>
      <c r="FY75" s="158">
        <v>494658.91</v>
      </c>
      <c r="FZ75" s="10">
        <f t="shared" si="186"/>
        <v>120564.67</v>
      </c>
      <c r="GA75" s="10">
        <f t="shared" si="187"/>
        <v>158300.51</v>
      </c>
      <c r="GB75" s="10">
        <f t="shared" si="188"/>
        <v>95674.43</v>
      </c>
      <c r="GC75" s="90">
        <v>196719.87000000011</v>
      </c>
      <c r="GD75" s="90">
        <v>5445.1399999998685</v>
      </c>
      <c r="GE75" s="158">
        <v>25883.26</v>
      </c>
      <c r="GF75" s="10">
        <f t="shared" si="189"/>
        <v>0</v>
      </c>
      <c r="GG75" s="10">
        <f t="shared" si="190"/>
        <v>13805.35</v>
      </c>
      <c r="GH75" s="10">
        <f t="shared" si="191"/>
        <v>22443.41</v>
      </c>
      <c r="GI75" s="90">
        <v>7636.5999999999913</v>
      </c>
      <c r="GJ75" s="10">
        <f t="shared" si="192"/>
        <v>11925</v>
      </c>
      <c r="GK75" s="10">
        <f t="shared" si="193"/>
        <v>7221.05</v>
      </c>
      <c r="GL75" s="10">
        <f t="shared" si="194"/>
        <v>48189.17</v>
      </c>
      <c r="GM75" s="10">
        <f t="shared" si="195"/>
        <v>0</v>
      </c>
      <c r="GN75" s="10">
        <f t="shared" si="196"/>
        <v>19584.09</v>
      </c>
      <c r="GO75" s="80">
        <f t="shared" si="197"/>
        <v>75610.679999999993</v>
      </c>
      <c r="GP75" s="10">
        <f t="shared" si="198"/>
        <v>66558.23</v>
      </c>
      <c r="GQ75" s="10">
        <f t="shared" si="199"/>
        <v>0</v>
      </c>
      <c r="GR75" s="10">
        <f t="shared" si="200"/>
        <v>23759.58</v>
      </c>
      <c r="GS75" s="10">
        <f t="shared" si="201"/>
        <v>11823</v>
      </c>
      <c r="GT75" s="10">
        <f t="shared" si="202"/>
        <v>45772.57</v>
      </c>
      <c r="GU75" s="10">
        <f t="shared" si="203"/>
        <v>63474.720000000001</v>
      </c>
      <c r="GV75" s="10">
        <f t="shared" si="204"/>
        <v>6209.5</v>
      </c>
      <c r="GW75" s="10">
        <f t="shared" si="205"/>
        <v>69483.259999999995</v>
      </c>
      <c r="GX75" s="10">
        <f t="shared" si="206"/>
        <v>28926.46</v>
      </c>
      <c r="GY75">
        <v>0</v>
      </c>
      <c r="GZ75" s="10">
        <f t="shared" si="207"/>
        <v>0</v>
      </c>
      <c r="HA75" s="10">
        <f t="shared" si="208"/>
        <v>15586.25</v>
      </c>
      <c r="HB75" s="10">
        <f t="shared" si="209"/>
        <v>0</v>
      </c>
      <c r="HC75" s="10">
        <f t="shared" si="210"/>
        <v>0</v>
      </c>
      <c r="HD75" s="154">
        <v>10105.56</v>
      </c>
      <c r="HE75" s="10">
        <f t="shared" si="211"/>
        <v>0</v>
      </c>
      <c r="HF75">
        <v>0</v>
      </c>
      <c r="HG75">
        <v>1</v>
      </c>
      <c r="HH75">
        <v>0</v>
      </c>
      <c r="HI75" s="120">
        <v>17025.560000000001</v>
      </c>
      <c r="HJ75">
        <f t="shared" si="213"/>
        <v>0</v>
      </c>
      <c r="HK75">
        <f t="shared" si="214"/>
        <v>0</v>
      </c>
      <c r="HM75" s="10">
        <f>VLOOKUP(B75,'[2]22-23 Balances'!$E$5:$J$110,6,FALSE)</f>
        <v>169151.80999999959</v>
      </c>
      <c r="HN75" s="154">
        <f>FA75+HD75-HI75</f>
        <v>18155.77</v>
      </c>
      <c r="HW75" s="10">
        <f t="shared" si="215"/>
        <v>-9.3132257461547852E-10</v>
      </c>
      <c r="HY75" s="10">
        <f t="shared" si="216"/>
        <v>0</v>
      </c>
      <c r="HZ75" t="s">
        <v>460</v>
      </c>
      <c r="IA75" t="s">
        <v>462</v>
      </c>
      <c r="IC75">
        <f t="shared" si="217"/>
        <v>209418.52999999793</v>
      </c>
      <c r="ID75" s="10">
        <f t="shared" si="218"/>
        <v>3420276.12</v>
      </c>
      <c r="IE75" s="10">
        <f t="shared" si="219"/>
        <v>3460542.8399999994</v>
      </c>
      <c r="IF75" s="10">
        <f t="shared" si="220"/>
        <v>169151.80999999866</v>
      </c>
    </row>
    <row r="76" spans="2:240" x14ac:dyDescent="0.25">
      <c r="B76" s="71" t="s">
        <v>316</v>
      </c>
      <c r="C76" s="72">
        <v>-36465.129999999997</v>
      </c>
      <c r="D76" s="72">
        <v>0</v>
      </c>
      <c r="E76" s="72">
        <v>-76566.66</v>
      </c>
      <c r="F76" s="72">
        <v>0</v>
      </c>
      <c r="G76" s="72">
        <v>-118177.5</v>
      </c>
      <c r="H76" s="72">
        <v>-57396</v>
      </c>
      <c r="I76" s="72">
        <v>0</v>
      </c>
      <c r="J76" s="72">
        <v>-4278.1000000000004</v>
      </c>
      <c r="K76" s="72">
        <v>-19060.55</v>
      </c>
      <c r="L76" s="72">
        <v>-5280</v>
      </c>
      <c r="M76" s="72">
        <v>0</v>
      </c>
      <c r="N76" s="72">
        <v>-2414.6</v>
      </c>
      <c r="O76" s="72">
        <v>-1728.42</v>
      </c>
      <c r="P76" s="72">
        <v>0</v>
      </c>
      <c r="Q76" s="72">
        <v>0</v>
      </c>
      <c r="R76" s="72">
        <v>0</v>
      </c>
      <c r="S76" s="72">
        <v>0</v>
      </c>
      <c r="T76" s="72">
        <v>700213.34</v>
      </c>
      <c r="U76" s="72">
        <v>8683.51</v>
      </c>
      <c r="V76" s="72">
        <v>0</v>
      </c>
      <c r="W76" s="72">
        <v>44465.63</v>
      </c>
      <c r="X76" s="72">
        <v>98431.43</v>
      </c>
      <c r="Y76" s="72">
        <v>0</v>
      </c>
      <c r="Z76" s="72">
        <v>31406.79</v>
      </c>
      <c r="AA76" s="72">
        <v>3181.99</v>
      </c>
      <c r="AB76" s="72">
        <v>351510.31</v>
      </c>
      <c r="AC76" s="72">
        <v>6420</v>
      </c>
      <c r="AD76" s="72">
        <v>0</v>
      </c>
      <c r="AE76" s="72">
        <v>3864.54</v>
      </c>
      <c r="AF76" s="72">
        <v>3090</v>
      </c>
      <c r="AG76" s="72">
        <v>0</v>
      </c>
      <c r="AH76" s="72">
        <v>2466.5500000000002</v>
      </c>
      <c r="AI76" s="72">
        <v>22150.9</v>
      </c>
      <c r="AJ76" s="72">
        <v>0</v>
      </c>
      <c r="AK76" s="72">
        <v>6043.33</v>
      </c>
      <c r="AL76" s="72">
        <v>66999.88</v>
      </c>
      <c r="AM76" s="72">
        <v>9282.5</v>
      </c>
      <c r="AN76" s="72">
        <v>0</v>
      </c>
      <c r="AO76" s="72">
        <v>9164.9500000000007</v>
      </c>
      <c r="AP76" s="72">
        <v>5080</v>
      </c>
      <c r="AQ76" s="72">
        <v>320</v>
      </c>
      <c r="AR76" s="72">
        <v>76116.149999999994</v>
      </c>
      <c r="AS76" s="72">
        <v>45485.74</v>
      </c>
      <c r="AT76" s="72">
        <v>1515</v>
      </c>
      <c r="AU76" s="72">
        <v>21213.71</v>
      </c>
      <c r="AV76" s="72">
        <v>0</v>
      </c>
      <c r="AW76" s="72">
        <v>1287</v>
      </c>
      <c r="AX76" s="72">
        <v>0</v>
      </c>
      <c r="AY76" s="72">
        <v>0</v>
      </c>
      <c r="AZ76" s="72">
        <v>0</v>
      </c>
      <c r="BA76" s="72">
        <v>0</v>
      </c>
      <c r="BC76" s="10">
        <f>VLOOKUP(B76,[1]Sheet1!$A$11:$G$222,5,FALSE)</f>
        <v>1197026.2900000003</v>
      </c>
      <c r="BE76">
        <v>0</v>
      </c>
      <c r="BF76">
        <v>0</v>
      </c>
      <c r="BG76">
        <v>0</v>
      </c>
      <c r="BH76">
        <v>0</v>
      </c>
      <c r="BI76">
        <f t="shared" si="146"/>
        <v>0</v>
      </c>
      <c r="BJ76">
        <v>0</v>
      </c>
      <c r="BK76">
        <v>0</v>
      </c>
      <c r="BL76">
        <f t="shared" si="147"/>
        <v>0</v>
      </c>
      <c r="BM76">
        <v>0</v>
      </c>
      <c r="BN76">
        <v>0</v>
      </c>
      <c r="BO76">
        <f t="shared" si="148"/>
        <v>0</v>
      </c>
      <c r="BP76">
        <f t="shared" si="149"/>
        <v>0</v>
      </c>
      <c r="BR76" s="10">
        <f t="shared" si="150"/>
        <v>0</v>
      </c>
      <c r="BS76">
        <f t="shared" si="151"/>
        <v>0</v>
      </c>
      <c r="BT76">
        <f t="shared" si="152"/>
        <v>0</v>
      </c>
      <c r="BU76" s="10">
        <f t="shared" si="153"/>
        <v>-2414.6</v>
      </c>
      <c r="BV76" s="10">
        <f t="shared" si="154"/>
        <v>66999.88</v>
      </c>
      <c r="BX76" s="10">
        <f t="shared" si="155"/>
        <v>1197026.2899999998</v>
      </c>
      <c r="BY76" s="10">
        <f t="shared" si="156"/>
        <v>1197026.2899999998</v>
      </c>
      <c r="BZ76" s="10">
        <f t="shared" si="157"/>
        <v>1197026.2900000003</v>
      </c>
      <c r="CB76" s="10">
        <f t="shared" si="158"/>
        <v>0</v>
      </c>
      <c r="CC76">
        <v>0</v>
      </c>
      <c r="CD76">
        <v>0</v>
      </c>
      <c r="CE76" s="73">
        <v>421</v>
      </c>
      <c r="CF76">
        <v>-31902.410000000149</v>
      </c>
      <c r="CG76">
        <v>-112745.29000000027</v>
      </c>
      <c r="CH76">
        <v>0</v>
      </c>
      <c r="CI76">
        <v>0</v>
      </c>
      <c r="CK76" s="10">
        <f>VLOOKUP(CE76,'[2]Budget Share 22-23'!$B$6:$BV$326,73,FALSE)</f>
        <v>1116183</v>
      </c>
      <c r="CL76" s="10">
        <f>VLOOKUP(CE76,'[2]Budget Share 22-23'!$B$6:$BV$326,57,FALSE)</f>
        <v>0</v>
      </c>
      <c r="CM76" s="10">
        <v>0</v>
      </c>
      <c r="CN76" s="10">
        <v>0</v>
      </c>
      <c r="CO76">
        <v>0</v>
      </c>
      <c r="CP76" s="10">
        <v>-12000</v>
      </c>
      <c r="CQ76" s="10">
        <v>-7617</v>
      </c>
      <c r="CR76" s="10">
        <v>-27232</v>
      </c>
      <c r="CS76" s="10"/>
      <c r="CT76" s="10">
        <f t="shared" si="159"/>
        <v>1152648.1299999999</v>
      </c>
      <c r="CU76" s="10">
        <f t="shared" si="160"/>
        <v>-22547</v>
      </c>
      <c r="CW76">
        <f t="shared" si="161"/>
        <v>0</v>
      </c>
      <c r="CY76" s="10">
        <f t="shared" si="162"/>
        <v>-34849</v>
      </c>
      <c r="DE76" s="10">
        <v>1152648.1299999999</v>
      </c>
      <c r="DF76" s="10">
        <v>0</v>
      </c>
      <c r="DG76" s="10">
        <v>76566.66</v>
      </c>
      <c r="DH76" s="10">
        <v>0</v>
      </c>
      <c r="DI76" s="10">
        <v>118177.5</v>
      </c>
      <c r="DJ76" s="10">
        <v>22547</v>
      </c>
      <c r="DK76" s="10">
        <v>0</v>
      </c>
      <c r="DL76" s="10">
        <v>4278.1000000000004</v>
      </c>
      <c r="DM76">
        <v>1005</v>
      </c>
      <c r="DN76">
        <v>3273.1</v>
      </c>
      <c r="DO76" s="10">
        <v>19060.55</v>
      </c>
      <c r="DP76" s="10">
        <v>5280</v>
      </c>
      <c r="DQ76" s="10">
        <v>0</v>
      </c>
      <c r="DR76" s="10">
        <v>2414.6</v>
      </c>
      <c r="DS76" s="10">
        <v>1728.42</v>
      </c>
      <c r="DT76" s="10">
        <v>0</v>
      </c>
      <c r="DU76" s="10">
        <v>0</v>
      </c>
      <c r="DV76" s="10">
        <v>0</v>
      </c>
      <c r="DW76" s="10">
        <v>0</v>
      </c>
      <c r="DX76">
        <v>0</v>
      </c>
      <c r="DY76" s="10">
        <v>0</v>
      </c>
      <c r="DZ76">
        <v>0</v>
      </c>
      <c r="EA76" s="10">
        <v>34849</v>
      </c>
      <c r="EB76">
        <v>421</v>
      </c>
      <c r="EC76" s="68" t="e">
        <f>VLOOKUP(B76,#REF!,3,FALSE)</f>
        <v>#REF!</v>
      </c>
      <c r="ED76" t="e">
        <f>VLOOKUP(B76,#REF!,4,FALSE)</f>
        <v>#REF!</v>
      </c>
      <c r="EE76" t="e">
        <f>VLOOKUP(EC76,'[3]EDUBASE data 18.4.23'!$E$2:$AF$327,28,FALSE)</f>
        <v>#REF!</v>
      </c>
      <c r="EF76" t="str">
        <f>VLOOKUP(B76,'[4]CFR Report to DCSF'!$B$8:$EM$116,142,FALSE)</f>
        <v>admin@st-edmundsbury.suffolk.sch.uk</v>
      </c>
      <c r="EG76" t="e">
        <f>VLOOKUP(EC76,'[3]EDUBASE data 18.4.23'!$E$2:$AF$327,24,FALSE)</f>
        <v>#REF!</v>
      </c>
      <c r="ES76" t="s">
        <v>394</v>
      </c>
      <c r="ET76" t="s">
        <v>397</v>
      </c>
      <c r="EU76" s="9" t="s">
        <v>394</v>
      </c>
      <c r="EV76" t="s">
        <v>396</v>
      </c>
      <c r="EW76" t="s">
        <v>395</v>
      </c>
      <c r="EX76" t="s">
        <v>395</v>
      </c>
      <c r="EY76" s="4">
        <f>VLOOKUP(B76,'[2]22-23 Balances'!$E$5:$J$110,2,FALSE)</f>
        <v>-31902.410000000149</v>
      </c>
      <c r="EZ76">
        <v>0</v>
      </c>
      <c r="FA76">
        <f>VLOOKUP(B76,'[4]CFR Report to DCSF'!$B$8:$IA$116,234,FALSE)</f>
        <v>22347.59</v>
      </c>
      <c r="FB76" s="10">
        <f t="shared" si="163"/>
        <v>1152648.1299999999</v>
      </c>
      <c r="FC76" s="10">
        <f t="shared" si="164"/>
        <v>0</v>
      </c>
      <c r="FD76" s="10">
        <f t="shared" si="165"/>
        <v>76566.66</v>
      </c>
      <c r="FE76" s="10">
        <f t="shared" si="166"/>
        <v>0</v>
      </c>
      <c r="FF76" s="10">
        <f t="shared" si="167"/>
        <v>118177.5</v>
      </c>
      <c r="FG76" s="10">
        <f t="shared" si="168"/>
        <v>22547</v>
      </c>
      <c r="FH76" s="10">
        <f t="shared" si="169"/>
        <v>0</v>
      </c>
      <c r="FI76" s="10">
        <f t="shared" si="170"/>
        <v>1005</v>
      </c>
      <c r="FJ76" s="10">
        <f t="shared" si="171"/>
        <v>3273.1</v>
      </c>
      <c r="FK76" s="10">
        <f t="shared" si="172"/>
        <v>19060.55</v>
      </c>
      <c r="FL76" s="10">
        <f t="shared" si="173"/>
        <v>5280</v>
      </c>
      <c r="FM76" s="10">
        <f t="shared" si="174"/>
        <v>0</v>
      </c>
      <c r="FN76" s="10">
        <f t="shared" si="175"/>
        <v>2414.6</v>
      </c>
      <c r="FO76" s="10">
        <f t="shared" si="176"/>
        <v>1728.42</v>
      </c>
      <c r="FP76" s="10">
        <f t="shared" si="177"/>
        <v>0</v>
      </c>
      <c r="FQ76" s="10">
        <f t="shared" si="178"/>
        <v>0</v>
      </c>
      <c r="FR76" s="10">
        <f t="shared" si="179"/>
        <v>0</v>
      </c>
      <c r="FS76">
        <f t="shared" si="180"/>
        <v>0</v>
      </c>
      <c r="FT76">
        <f t="shared" si="181"/>
        <v>0</v>
      </c>
      <c r="FU76">
        <f t="shared" si="182"/>
        <v>0</v>
      </c>
      <c r="FV76">
        <f t="shared" si="183"/>
        <v>34849</v>
      </c>
      <c r="FW76" s="10">
        <f t="shared" si="184"/>
        <v>700213.34</v>
      </c>
      <c r="FX76" s="10">
        <f t="shared" si="185"/>
        <v>8683.51</v>
      </c>
      <c r="FY76" s="158">
        <v>348125.31</v>
      </c>
      <c r="FZ76" s="10">
        <f t="shared" si="186"/>
        <v>44465.63</v>
      </c>
      <c r="GA76" s="10">
        <f t="shared" si="187"/>
        <v>98431.43</v>
      </c>
      <c r="GB76" s="10">
        <f t="shared" si="188"/>
        <v>0</v>
      </c>
      <c r="GC76" s="90">
        <v>31406.79</v>
      </c>
      <c r="GD76" s="90">
        <v>3181.99</v>
      </c>
      <c r="GE76" s="158">
        <v>3385</v>
      </c>
      <c r="GF76" s="10">
        <f t="shared" si="189"/>
        <v>6420</v>
      </c>
      <c r="GG76" s="10">
        <f t="shared" si="190"/>
        <v>0</v>
      </c>
      <c r="GH76" s="10">
        <f t="shared" si="191"/>
        <v>3864.54</v>
      </c>
      <c r="GI76" s="90">
        <v>3090</v>
      </c>
      <c r="GJ76" s="10">
        <f t="shared" si="192"/>
        <v>0</v>
      </c>
      <c r="GK76" s="10">
        <f t="shared" si="193"/>
        <v>2466.5500000000002</v>
      </c>
      <c r="GL76" s="10">
        <f t="shared" si="194"/>
        <v>22150.9</v>
      </c>
      <c r="GM76" s="10">
        <f t="shared" si="195"/>
        <v>0</v>
      </c>
      <c r="GN76" s="10">
        <f t="shared" si="196"/>
        <v>6043.33</v>
      </c>
      <c r="GO76" s="80">
        <f t="shared" si="197"/>
        <v>66999.88</v>
      </c>
      <c r="GP76" s="10">
        <f t="shared" si="198"/>
        <v>9282.5</v>
      </c>
      <c r="GQ76" s="10">
        <f t="shared" si="199"/>
        <v>0</v>
      </c>
      <c r="GR76" s="10">
        <f t="shared" si="200"/>
        <v>9164.9500000000007</v>
      </c>
      <c r="GS76" s="10">
        <f t="shared" si="201"/>
        <v>5080</v>
      </c>
      <c r="GT76" s="10">
        <f t="shared" si="202"/>
        <v>320</v>
      </c>
      <c r="GU76" s="10">
        <f t="shared" si="203"/>
        <v>76116.149999999994</v>
      </c>
      <c r="GV76" s="10">
        <f t="shared" si="204"/>
        <v>45485.74</v>
      </c>
      <c r="GW76" s="10">
        <f t="shared" si="205"/>
        <v>1515</v>
      </c>
      <c r="GX76" s="10">
        <f t="shared" si="206"/>
        <v>21213.71</v>
      </c>
      <c r="GY76">
        <v>0</v>
      </c>
      <c r="GZ76" s="10">
        <f t="shared" si="207"/>
        <v>0</v>
      </c>
      <c r="HA76" s="10">
        <f t="shared" si="208"/>
        <v>1287</v>
      </c>
      <c r="HB76" s="10">
        <f t="shared" si="209"/>
        <v>0</v>
      </c>
      <c r="HC76" s="10">
        <f t="shared" si="210"/>
        <v>0</v>
      </c>
      <c r="HD76" s="10">
        <v>0</v>
      </c>
      <c r="HE76" s="10">
        <f t="shared" si="211"/>
        <v>0</v>
      </c>
      <c r="HF76">
        <v>0</v>
      </c>
      <c r="HG76">
        <v>1</v>
      </c>
      <c r="HH76">
        <v>0</v>
      </c>
      <c r="HI76">
        <f t="shared" si="212"/>
        <v>0</v>
      </c>
      <c r="HJ76">
        <f t="shared" si="213"/>
        <v>0</v>
      </c>
      <c r="HK76">
        <f t="shared" si="214"/>
        <v>0</v>
      </c>
      <c r="HM76" s="156">
        <f>VLOOKUP(B76,'[2]22-23 Balances'!$E$5:$J$110,6,FALSE)</f>
        <v>-112745.70000000042</v>
      </c>
      <c r="HN76" s="157">
        <v>22347.59</v>
      </c>
      <c r="HW76" s="10">
        <f t="shared" si="215"/>
        <v>6.9849193096160889E-10</v>
      </c>
      <c r="HY76" s="80">
        <f t="shared" si="216"/>
        <v>0</v>
      </c>
      <c r="IA76" t="s">
        <v>463</v>
      </c>
      <c r="IC76">
        <f t="shared" si="217"/>
        <v>-31902.410000000149</v>
      </c>
      <c r="ID76" s="10">
        <f t="shared" si="218"/>
        <v>1437549.96</v>
      </c>
      <c r="IE76" s="10">
        <f t="shared" si="219"/>
        <v>1518393.2499999995</v>
      </c>
      <c r="IF76" s="10">
        <f t="shared" si="220"/>
        <v>-112745.69999999972</v>
      </c>
    </row>
    <row r="77" spans="2:240" x14ac:dyDescent="0.25">
      <c r="B77" s="71" t="s">
        <v>317</v>
      </c>
      <c r="C77" s="72">
        <v>-58812.29</v>
      </c>
      <c r="D77" s="72">
        <v>0</v>
      </c>
      <c r="E77" s="72">
        <v>-29399.99</v>
      </c>
      <c r="F77" s="72">
        <v>0</v>
      </c>
      <c r="G77" s="72">
        <v>-62707.5</v>
      </c>
      <c r="H77" s="72">
        <v>-50064</v>
      </c>
      <c r="I77" s="72">
        <v>-1738.06</v>
      </c>
      <c r="J77" s="72">
        <v>-26750.2</v>
      </c>
      <c r="K77" s="72">
        <v>-8810.7800000000007</v>
      </c>
      <c r="L77" s="72">
        <v>-4861.8</v>
      </c>
      <c r="M77" s="72">
        <v>0</v>
      </c>
      <c r="N77" s="72">
        <v>-2650</v>
      </c>
      <c r="O77" s="72">
        <v>-330</v>
      </c>
      <c r="P77" s="72">
        <v>0</v>
      </c>
      <c r="Q77" s="72">
        <v>0</v>
      </c>
      <c r="R77" s="72">
        <v>0</v>
      </c>
      <c r="S77" s="72">
        <v>0</v>
      </c>
      <c r="T77" s="72">
        <v>522309.83</v>
      </c>
      <c r="U77" s="72">
        <v>5731.96</v>
      </c>
      <c r="V77" s="72">
        <v>0</v>
      </c>
      <c r="W77" s="72">
        <v>0</v>
      </c>
      <c r="X77" s="72">
        <v>61974.52</v>
      </c>
      <c r="Y77" s="72">
        <v>0</v>
      </c>
      <c r="Z77" s="72">
        <v>9028.9500000000007</v>
      </c>
      <c r="AA77" s="72">
        <v>16647.05</v>
      </c>
      <c r="AB77" s="72">
        <v>167885.89</v>
      </c>
      <c r="AC77" s="72">
        <v>7729.46</v>
      </c>
      <c r="AD77" s="72">
        <v>0</v>
      </c>
      <c r="AE77" s="72">
        <v>17914.87</v>
      </c>
      <c r="AF77" s="72">
        <v>5912.08</v>
      </c>
      <c r="AG77" s="72">
        <v>41153.980000000003</v>
      </c>
      <c r="AH77" s="72">
        <v>-289.64</v>
      </c>
      <c r="AI77" s="72">
        <v>22756.240000000002</v>
      </c>
      <c r="AJ77" s="72">
        <v>0</v>
      </c>
      <c r="AK77" s="72">
        <v>17649.849999999999</v>
      </c>
      <c r="AL77" s="72">
        <v>20754.14</v>
      </c>
      <c r="AM77" s="72">
        <v>12102.93</v>
      </c>
      <c r="AN77" s="72">
        <v>0</v>
      </c>
      <c r="AO77" s="72">
        <v>13872.67</v>
      </c>
      <c r="AP77" s="72">
        <v>3800</v>
      </c>
      <c r="AQ77" s="72">
        <v>0</v>
      </c>
      <c r="AR77" s="72">
        <v>48416.33</v>
      </c>
      <c r="AS77" s="72">
        <v>12786.12</v>
      </c>
      <c r="AT77" s="72">
        <v>21189.13</v>
      </c>
      <c r="AU77" s="72">
        <v>16530.5</v>
      </c>
      <c r="AV77" s="72">
        <v>0</v>
      </c>
      <c r="AW77" s="72">
        <v>17321</v>
      </c>
      <c r="AX77" s="72">
        <v>0</v>
      </c>
      <c r="AY77" s="72">
        <v>0</v>
      </c>
      <c r="AZ77" s="72">
        <v>-2443.77</v>
      </c>
      <c r="BA77" s="72">
        <v>2780.73</v>
      </c>
      <c r="BC77" s="10">
        <f>VLOOKUP(B77,[1]Sheet1!$A$11:$G$222,5,FALSE)</f>
        <v>813581.13999999978</v>
      </c>
      <c r="BE77">
        <v>-19709.059999999998</v>
      </c>
      <c r="BF77">
        <v>0</v>
      </c>
      <c r="BG77">
        <v>0</v>
      </c>
      <c r="BH77">
        <v>0</v>
      </c>
      <c r="BI77">
        <f t="shared" si="146"/>
        <v>0</v>
      </c>
      <c r="BJ77">
        <v>0</v>
      </c>
      <c r="BK77">
        <v>0</v>
      </c>
      <c r="BL77">
        <f t="shared" si="147"/>
        <v>0</v>
      </c>
      <c r="BM77">
        <v>15900</v>
      </c>
      <c r="BN77">
        <v>0</v>
      </c>
      <c r="BO77">
        <f t="shared" si="148"/>
        <v>15900</v>
      </c>
      <c r="BP77">
        <f t="shared" si="149"/>
        <v>-3809.0599999999977</v>
      </c>
      <c r="BR77" s="10">
        <f t="shared" si="150"/>
        <v>336.96000000000004</v>
      </c>
      <c r="BS77">
        <f t="shared" si="151"/>
        <v>0</v>
      </c>
      <c r="BT77">
        <f t="shared" si="152"/>
        <v>336.96000000000004</v>
      </c>
      <c r="BU77" s="10">
        <f t="shared" si="153"/>
        <v>-2650</v>
      </c>
      <c r="BV77" s="10">
        <f t="shared" si="154"/>
        <v>21091.1</v>
      </c>
      <c r="BX77" s="10">
        <f t="shared" si="155"/>
        <v>817390.2</v>
      </c>
      <c r="BY77" s="10">
        <f t="shared" si="156"/>
        <v>813581.1399999999</v>
      </c>
      <c r="BZ77" s="10">
        <f t="shared" si="157"/>
        <v>813581.13999999978</v>
      </c>
      <c r="CB77" s="10">
        <f t="shared" si="158"/>
        <v>0</v>
      </c>
      <c r="CC77">
        <v>0</v>
      </c>
      <c r="CD77">
        <v>0</v>
      </c>
      <c r="CE77" s="73">
        <v>422</v>
      </c>
      <c r="CF77">
        <v>96217.409999999916</v>
      </c>
      <c r="CG77">
        <v>83754.800000000163</v>
      </c>
      <c r="CH77">
        <v>10539.030000000002</v>
      </c>
      <c r="CI77">
        <v>14348.09</v>
      </c>
      <c r="CK77" s="10">
        <f>VLOOKUP(CE77,'[2]Budget Share 22-23'!$B$6:$BV$326,73,FALSE)</f>
        <v>804928</v>
      </c>
      <c r="CL77" s="10">
        <f>VLOOKUP(CE77,'[2]Budget Share 22-23'!$B$6:$BV$326,57,FALSE)</f>
        <v>0</v>
      </c>
      <c r="CM77" s="10">
        <v>-23425.08</v>
      </c>
      <c r="CN77" s="10">
        <v>-517</v>
      </c>
      <c r="CO77">
        <v>0</v>
      </c>
      <c r="CP77" s="10">
        <v>0</v>
      </c>
      <c r="CQ77" s="10">
        <v>-7287</v>
      </c>
      <c r="CR77" s="10">
        <v>-32563</v>
      </c>
      <c r="CS77" s="10"/>
      <c r="CT77" s="10">
        <f t="shared" si="159"/>
        <v>863740.29</v>
      </c>
      <c r="CU77" s="10">
        <f t="shared" si="160"/>
        <v>-10214</v>
      </c>
      <c r="CW77">
        <f t="shared" si="161"/>
        <v>0</v>
      </c>
      <c r="CY77" s="10">
        <f t="shared" si="162"/>
        <v>-39850</v>
      </c>
      <c r="DE77" s="10">
        <v>863740.29</v>
      </c>
      <c r="DF77" s="10">
        <v>0</v>
      </c>
      <c r="DG77" s="10">
        <v>29399.99</v>
      </c>
      <c r="DH77" s="10">
        <v>0</v>
      </c>
      <c r="DI77" s="10">
        <v>62707.5</v>
      </c>
      <c r="DJ77" s="10">
        <v>10214</v>
      </c>
      <c r="DK77" s="10">
        <v>1738.06</v>
      </c>
      <c r="DL77" s="10">
        <v>26750.2</v>
      </c>
      <c r="DM77">
        <v>720</v>
      </c>
      <c r="DN77">
        <v>26030.2</v>
      </c>
      <c r="DO77" s="10">
        <v>8810.7800000000007</v>
      </c>
      <c r="DP77" s="10">
        <v>4861.8</v>
      </c>
      <c r="DQ77" s="10">
        <v>0</v>
      </c>
      <c r="DR77" s="10">
        <v>2650</v>
      </c>
      <c r="DS77" s="10">
        <v>330</v>
      </c>
      <c r="DT77" s="10">
        <v>0</v>
      </c>
      <c r="DU77" s="10">
        <v>0</v>
      </c>
      <c r="DV77" s="10">
        <v>0</v>
      </c>
      <c r="DW77" s="10">
        <v>0</v>
      </c>
      <c r="DX77">
        <v>0</v>
      </c>
      <c r="DY77" s="10">
        <v>0</v>
      </c>
      <c r="DZ77">
        <v>0</v>
      </c>
      <c r="EA77" s="10">
        <v>39850</v>
      </c>
      <c r="EB77">
        <v>422</v>
      </c>
      <c r="EC77" s="68" t="e">
        <f>VLOOKUP(B77,#REF!,3,FALSE)</f>
        <v>#REF!</v>
      </c>
      <c r="ED77" t="e">
        <f>VLOOKUP(B77,#REF!,4,FALSE)</f>
        <v>#REF!</v>
      </c>
      <c r="EE77" t="e">
        <f>VLOOKUP(EC77,'[3]EDUBASE data 18.4.23'!$E$2:$AF$327,28,FALSE)</f>
        <v>#REF!</v>
      </c>
      <c r="EF77" t="str">
        <f>VLOOKUP(B77,'[4]CFR Report to DCSF'!$B$8:$EM$116,142,FALSE)</f>
        <v>ad.sextonsmanor.p@talk21.com</v>
      </c>
      <c r="EG77" t="e">
        <f>VLOOKUP(EC77,'[3]EDUBASE data 18.4.23'!$E$2:$AF$327,24,FALSE)</f>
        <v>#REF!</v>
      </c>
      <c r="ES77" t="s">
        <v>394</v>
      </c>
      <c r="ET77" t="s">
        <v>397</v>
      </c>
      <c r="EU77" s="9" t="s">
        <v>394</v>
      </c>
      <c r="EV77" t="s">
        <v>396</v>
      </c>
      <c r="EW77" t="s">
        <v>395</v>
      </c>
      <c r="EX77" t="s">
        <v>395</v>
      </c>
      <c r="EY77">
        <f>VLOOKUP(B77,'[2]22-23 Balances'!$E$5:$J$110,2,FALSE)</f>
        <v>96217.409999999916</v>
      </c>
      <c r="EZ77">
        <v>0</v>
      </c>
      <c r="FA77">
        <f>VLOOKUP(B77,'[4]CFR Report to DCSF'!$B$8:$IA$116,234,FALSE)</f>
        <v>10539.030000000002</v>
      </c>
      <c r="FB77" s="10">
        <f t="shared" si="163"/>
        <v>863740.29</v>
      </c>
      <c r="FC77" s="10">
        <f t="shared" si="164"/>
        <v>0</v>
      </c>
      <c r="FD77" s="10">
        <f t="shared" si="165"/>
        <v>29399.99</v>
      </c>
      <c r="FE77" s="10">
        <f t="shared" si="166"/>
        <v>0</v>
      </c>
      <c r="FF77" s="10">
        <f t="shared" si="167"/>
        <v>62707.5</v>
      </c>
      <c r="FG77" s="10">
        <f t="shared" si="168"/>
        <v>10214</v>
      </c>
      <c r="FH77" s="10">
        <f t="shared" si="169"/>
        <v>1738.06</v>
      </c>
      <c r="FI77" s="10">
        <f t="shared" si="170"/>
        <v>720</v>
      </c>
      <c r="FJ77" s="10">
        <f t="shared" si="171"/>
        <v>26030.2</v>
      </c>
      <c r="FK77" s="10">
        <f t="shared" si="172"/>
        <v>8810.7800000000007</v>
      </c>
      <c r="FL77" s="10">
        <f t="shared" si="173"/>
        <v>4861.8</v>
      </c>
      <c r="FM77" s="10">
        <f t="shared" si="174"/>
        <v>0</v>
      </c>
      <c r="FN77" s="10">
        <f t="shared" si="175"/>
        <v>2650</v>
      </c>
      <c r="FO77" s="10">
        <f t="shared" si="176"/>
        <v>330</v>
      </c>
      <c r="FP77" s="10">
        <f t="shared" si="177"/>
        <v>0</v>
      </c>
      <c r="FQ77" s="10">
        <f t="shared" si="178"/>
        <v>0</v>
      </c>
      <c r="FR77" s="10">
        <f t="shared" si="179"/>
        <v>0</v>
      </c>
      <c r="FS77">
        <f t="shared" si="180"/>
        <v>0</v>
      </c>
      <c r="FT77">
        <f t="shared" si="181"/>
        <v>0</v>
      </c>
      <c r="FU77">
        <f t="shared" si="182"/>
        <v>0</v>
      </c>
      <c r="FV77">
        <f t="shared" si="183"/>
        <v>39850</v>
      </c>
      <c r="FW77" s="10">
        <f t="shared" si="184"/>
        <v>522309.83</v>
      </c>
      <c r="FX77" s="10">
        <f t="shared" si="185"/>
        <v>5731.96</v>
      </c>
      <c r="FY77" s="158">
        <v>165189.90000000002</v>
      </c>
      <c r="FZ77" s="10">
        <f t="shared" si="186"/>
        <v>0</v>
      </c>
      <c r="GA77" s="10">
        <f t="shared" si="187"/>
        <v>61974.52</v>
      </c>
      <c r="GB77" s="10">
        <f t="shared" si="188"/>
        <v>0</v>
      </c>
      <c r="GC77" s="90">
        <v>21165.149999999998</v>
      </c>
      <c r="GD77" s="90">
        <v>4510.8500000000022</v>
      </c>
      <c r="GE77" s="158">
        <v>2695.99</v>
      </c>
      <c r="GF77" s="10">
        <f t="shared" si="189"/>
        <v>7729.46</v>
      </c>
      <c r="GG77" s="10">
        <f t="shared" si="190"/>
        <v>0</v>
      </c>
      <c r="GH77" s="10">
        <f t="shared" si="191"/>
        <v>17914.87</v>
      </c>
      <c r="GI77" s="90">
        <v>5912.08</v>
      </c>
      <c r="GJ77" s="10">
        <f t="shared" si="192"/>
        <v>41153.980000000003</v>
      </c>
      <c r="GK77" s="80">
        <f t="shared" si="193"/>
        <v>-289.64</v>
      </c>
      <c r="GL77" s="10">
        <f t="shared" si="194"/>
        <v>22756.240000000002</v>
      </c>
      <c r="GM77" s="10">
        <f t="shared" si="195"/>
        <v>0</v>
      </c>
      <c r="GN77" s="10">
        <f t="shared" si="196"/>
        <v>17649.849999999999</v>
      </c>
      <c r="GO77" s="80">
        <f t="shared" si="197"/>
        <v>21091.1</v>
      </c>
      <c r="GP77" s="10">
        <f t="shared" si="198"/>
        <v>12102.93</v>
      </c>
      <c r="GQ77" s="10">
        <f t="shared" si="199"/>
        <v>0</v>
      </c>
      <c r="GR77" s="10">
        <f t="shared" si="200"/>
        <v>13872.67</v>
      </c>
      <c r="GS77" s="10">
        <f t="shared" si="201"/>
        <v>3800</v>
      </c>
      <c r="GT77" s="10">
        <f t="shared" si="202"/>
        <v>0</v>
      </c>
      <c r="GU77" s="10">
        <f t="shared" si="203"/>
        <v>48416.33</v>
      </c>
      <c r="GV77" s="10">
        <f t="shared" si="204"/>
        <v>12786.12</v>
      </c>
      <c r="GW77" s="10">
        <f t="shared" si="205"/>
        <v>21189.13</v>
      </c>
      <c r="GX77" s="10">
        <f t="shared" si="206"/>
        <v>16530.5</v>
      </c>
      <c r="GY77">
        <v>0</v>
      </c>
      <c r="GZ77" s="10">
        <f t="shared" si="207"/>
        <v>0</v>
      </c>
      <c r="HA77" s="10">
        <f t="shared" si="208"/>
        <v>17321</v>
      </c>
      <c r="HB77" s="10">
        <f t="shared" si="209"/>
        <v>0</v>
      </c>
      <c r="HC77" s="10">
        <f t="shared" si="210"/>
        <v>0</v>
      </c>
      <c r="HD77" s="10">
        <v>19709.060000000001</v>
      </c>
      <c r="HE77" s="10">
        <f t="shared" si="211"/>
        <v>0</v>
      </c>
      <c r="HF77">
        <v>0</v>
      </c>
      <c r="HG77">
        <v>1</v>
      </c>
      <c r="HH77">
        <v>0</v>
      </c>
      <c r="HI77">
        <f t="shared" si="212"/>
        <v>0</v>
      </c>
      <c r="HJ77">
        <f t="shared" si="213"/>
        <v>0</v>
      </c>
      <c r="HK77">
        <f t="shared" si="214"/>
        <v>15900</v>
      </c>
      <c r="HM77" s="10">
        <f>VLOOKUP(B77,'[2]22-23 Balances'!$E$5:$J$110,6,FALSE)</f>
        <v>83755.210000000079</v>
      </c>
      <c r="HN77" s="10">
        <f>VLOOKUP(B77,'carry forward data'!A82:G263,7,FALSE)</f>
        <v>14348.09</v>
      </c>
      <c r="HW77" s="10">
        <f t="shared" si="215"/>
        <v>1.1641532182693481E-10</v>
      </c>
      <c r="HY77" s="10">
        <f t="shared" si="216"/>
        <v>0</v>
      </c>
      <c r="IC77">
        <f t="shared" si="217"/>
        <v>96217.409999999916</v>
      </c>
      <c r="ID77" s="10">
        <f t="shared" si="218"/>
        <v>1051052.6200000001</v>
      </c>
      <c r="IE77" s="10">
        <f t="shared" si="219"/>
        <v>1063514.8199999998</v>
      </c>
      <c r="IF77" s="10">
        <f t="shared" si="220"/>
        <v>83755.210000000196</v>
      </c>
    </row>
    <row r="78" spans="2:240" x14ac:dyDescent="0.25">
      <c r="B78" s="71" t="s">
        <v>318</v>
      </c>
      <c r="C78" s="72">
        <v>-41283.379999999997</v>
      </c>
      <c r="D78" s="72">
        <v>0</v>
      </c>
      <c r="E78" s="72">
        <v>-115500</v>
      </c>
      <c r="F78" s="72">
        <v>0</v>
      </c>
      <c r="G78" s="72">
        <v>-146564.5</v>
      </c>
      <c r="H78" s="72">
        <v>-60522</v>
      </c>
      <c r="I78" s="72">
        <v>0</v>
      </c>
      <c r="J78" s="72">
        <v>-35714.47</v>
      </c>
      <c r="K78" s="72">
        <v>-18926.990000000002</v>
      </c>
      <c r="L78" s="72">
        <v>-1440</v>
      </c>
      <c r="M78" s="72">
        <v>-1074.97</v>
      </c>
      <c r="N78" s="72">
        <v>-12878.15</v>
      </c>
      <c r="O78" s="72">
        <v>-6455.17</v>
      </c>
      <c r="P78" s="72">
        <v>0</v>
      </c>
      <c r="Q78" s="72">
        <v>0</v>
      </c>
      <c r="R78" s="72">
        <v>0</v>
      </c>
      <c r="S78" s="72">
        <v>0</v>
      </c>
      <c r="T78" s="72">
        <v>940709.8</v>
      </c>
      <c r="U78" s="72">
        <v>0</v>
      </c>
      <c r="V78" s="72">
        <v>0</v>
      </c>
      <c r="W78" s="72">
        <v>8562.9699999999993</v>
      </c>
      <c r="X78" s="72">
        <v>85467.1</v>
      </c>
      <c r="Y78" s="72">
        <v>0</v>
      </c>
      <c r="Z78" s="72">
        <v>39003.64</v>
      </c>
      <c r="AA78" s="72">
        <v>29548.22</v>
      </c>
      <c r="AB78" s="72">
        <v>348321.64</v>
      </c>
      <c r="AC78" s="72">
        <v>6507.62</v>
      </c>
      <c r="AD78" s="72">
        <v>0</v>
      </c>
      <c r="AE78" s="72">
        <v>12138.19</v>
      </c>
      <c r="AF78" s="72">
        <v>20734.53</v>
      </c>
      <c r="AG78" s="72">
        <v>24914.33</v>
      </c>
      <c r="AH78" s="72">
        <v>6728.34</v>
      </c>
      <c r="AI78" s="72">
        <v>31129.4</v>
      </c>
      <c r="AJ78" s="72">
        <v>0</v>
      </c>
      <c r="AK78" s="72">
        <v>12833.25</v>
      </c>
      <c r="AL78" s="72">
        <v>38754.589999999997</v>
      </c>
      <c r="AM78" s="72">
        <v>15067.44</v>
      </c>
      <c r="AN78" s="72">
        <v>0</v>
      </c>
      <c r="AO78" s="72">
        <v>16141.71</v>
      </c>
      <c r="AP78" s="72">
        <v>5940</v>
      </c>
      <c r="AQ78" s="72">
        <v>12.41</v>
      </c>
      <c r="AR78" s="72">
        <v>83608.92</v>
      </c>
      <c r="AS78" s="72">
        <v>25271.919999999998</v>
      </c>
      <c r="AT78" s="72">
        <v>46407.18</v>
      </c>
      <c r="AU78" s="72">
        <v>17796.63</v>
      </c>
      <c r="AV78" s="72">
        <v>0</v>
      </c>
      <c r="AW78" s="72">
        <v>20883.09</v>
      </c>
      <c r="AX78" s="72">
        <v>0</v>
      </c>
      <c r="AY78" s="72">
        <v>0</v>
      </c>
      <c r="AZ78" s="72">
        <v>-3375.76</v>
      </c>
      <c r="BA78" s="72">
        <v>3857.07</v>
      </c>
      <c r="BC78" s="10">
        <f>VLOOKUP(B78,[1]Sheet1!$A$11:$G$222,5,FALSE)</f>
        <v>1381474.08</v>
      </c>
      <c r="BE78">
        <v>-23792.52</v>
      </c>
      <c r="BF78">
        <v>0</v>
      </c>
      <c r="BG78">
        <v>6667</v>
      </c>
      <c r="BH78">
        <v>0</v>
      </c>
      <c r="BI78">
        <f t="shared" si="146"/>
        <v>6667</v>
      </c>
      <c r="BJ78">
        <v>0</v>
      </c>
      <c r="BK78">
        <v>0</v>
      </c>
      <c r="BL78">
        <f t="shared" si="147"/>
        <v>0</v>
      </c>
      <c r="BM78">
        <v>1995</v>
      </c>
      <c r="BN78">
        <v>0</v>
      </c>
      <c r="BO78">
        <f t="shared" si="148"/>
        <v>1995</v>
      </c>
      <c r="BP78">
        <f t="shared" si="149"/>
        <v>-15130.52</v>
      </c>
      <c r="BR78" s="10">
        <f t="shared" si="150"/>
        <v>481.30999999999995</v>
      </c>
      <c r="BS78">
        <f t="shared" si="151"/>
        <v>0</v>
      </c>
      <c r="BT78">
        <f t="shared" si="152"/>
        <v>481.30999999999995</v>
      </c>
      <c r="BU78" s="10">
        <f t="shared" si="153"/>
        <v>-12878.15</v>
      </c>
      <c r="BV78" s="10">
        <f t="shared" si="154"/>
        <v>39235.899999999994</v>
      </c>
      <c r="BX78" s="10">
        <f t="shared" si="155"/>
        <v>1396604.5999999999</v>
      </c>
      <c r="BY78" s="10">
        <f t="shared" si="156"/>
        <v>1381474.0799999998</v>
      </c>
      <c r="BZ78" s="10">
        <f t="shared" si="157"/>
        <v>1381474.08</v>
      </c>
      <c r="CB78" s="10">
        <f t="shared" si="158"/>
        <v>0</v>
      </c>
      <c r="CC78">
        <v>0</v>
      </c>
      <c r="CD78">
        <v>0</v>
      </c>
      <c r="CE78" s="73">
        <v>424</v>
      </c>
      <c r="CF78">
        <v>150457.2900000005</v>
      </c>
      <c r="CG78">
        <v>123822.39999999967</v>
      </c>
      <c r="CH78">
        <v>32801.11</v>
      </c>
      <c r="CI78">
        <v>47931.630000000005</v>
      </c>
      <c r="CK78" s="10">
        <f>VLOOKUP(CE78,'[2]Budget Share 22-23'!$B$6:$BV$326,73,FALSE)</f>
        <v>1369970</v>
      </c>
      <c r="CL78" s="10">
        <f>VLOOKUP(CE78,'[2]Budget Share 22-23'!$B$6:$BV$326,57,FALSE)</f>
        <v>0</v>
      </c>
      <c r="CM78" s="10">
        <v>0</v>
      </c>
      <c r="CN78" s="10">
        <v>0</v>
      </c>
      <c r="CO78">
        <v>0</v>
      </c>
      <c r="CP78" s="10">
        <v>0</v>
      </c>
      <c r="CQ78" s="10">
        <v>-18493</v>
      </c>
      <c r="CR78" s="10">
        <v>-42029</v>
      </c>
      <c r="CS78" s="10"/>
      <c r="CT78" s="10">
        <f t="shared" si="159"/>
        <v>1411253.38</v>
      </c>
      <c r="CU78" s="10">
        <f t="shared" si="160"/>
        <v>0</v>
      </c>
      <c r="CW78">
        <f t="shared" si="161"/>
        <v>0</v>
      </c>
      <c r="CY78" s="10">
        <f t="shared" si="162"/>
        <v>-60522</v>
      </c>
      <c r="DE78" s="10">
        <v>1411253.38</v>
      </c>
      <c r="DF78" s="10">
        <v>0</v>
      </c>
      <c r="DG78" s="10">
        <v>115500</v>
      </c>
      <c r="DH78" s="10">
        <v>0</v>
      </c>
      <c r="DI78" s="10">
        <v>146564.5</v>
      </c>
      <c r="DJ78" s="10">
        <v>0</v>
      </c>
      <c r="DK78" s="10">
        <v>0</v>
      </c>
      <c r="DL78" s="10">
        <v>35714.47</v>
      </c>
      <c r="DM78">
        <v>515</v>
      </c>
      <c r="DN78">
        <v>35199.47</v>
      </c>
      <c r="DO78" s="10">
        <v>18926.990000000002</v>
      </c>
      <c r="DP78" s="10">
        <v>1440</v>
      </c>
      <c r="DQ78" s="10">
        <v>1074.97</v>
      </c>
      <c r="DR78" s="10">
        <v>12878.15</v>
      </c>
      <c r="DS78" s="10">
        <v>6455.17</v>
      </c>
      <c r="DT78" s="10">
        <v>0</v>
      </c>
      <c r="DU78" s="10">
        <v>0</v>
      </c>
      <c r="DV78" s="10">
        <v>0</v>
      </c>
      <c r="DW78" s="10">
        <v>0</v>
      </c>
      <c r="DX78">
        <v>0</v>
      </c>
      <c r="DY78" s="10">
        <v>0</v>
      </c>
      <c r="DZ78">
        <v>0</v>
      </c>
      <c r="EA78" s="10">
        <v>60522</v>
      </c>
      <c r="EB78">
        <v>424</v>
      </c>
      <c r="EC78" s="68" t="e">
        <f>VLOOKUP(B78,#REF!,3,FALSE)</f>
        <v>#REF!</v>
      </c>
      <c r="ED78" t="e">
        <f>VLOOKUP(B78,#REF!,4,FALSE)</f>
        <v>#REF!</v>
      </c>
      <c r="EE78" t="e">
        <f>VLOOKUP(EC78,'[3]EDUBASE data 18.4.23'!$E$2:$AF$327,28,FALSE)</f>
        <v>#REF!</v>
      </c>
      <c r="EF78" t="str">
        <f>VLOOKUP(B78,'[4]CFR Report to DCSF'!$B$8:$EM$116,142,FALSE)</f>
        <v>admin@westgate.suffolk.sch.uk</v>
      </c>
      <c r="EG78" t="e">
        <f>VLOOKUP(EC78,'[3]EDUBASE data 18.4.23'!$E$2:$AF$327,24,FALSE)</f>
        <v>#REF!</v>
      </c>
      <c r="ES78" t="s">
        <v>394</v>
      </c>
      <c r="ET78" t="s">
        <v>397</v>
      </c>
      <c r="EU78" s="9" t="s">
        <v>394</v>
      </c>
      <c r="EV78" t="s">
        <v>396</v>
      </c>
      <c r="EW78" t="s">
        <v>395</v>
      </c>
      <c r="EX78" t="s">
        <v>395</v>
      </c>
      <c r="EY78">
        <f>VLOOKUP(B78,'[2]22-23 Balances'!$E$5:$J$110,2,FALSE)</f>
        <v>150457.2900000005</v>
      </c>
      <c r="EZ78">
        <v>0</v>
      </c>
      <c r="FA78">
        <f>VLOOKUP(B78,'[4]CFR Report to DCSF'!$B$8:$IA$116,234,FALSE)</f>
        <v>32801.11</v>
      </c>
      <c r="FB78" s="10">
        <f t="shared" si="163"/>
        <v>1411253.38</v>
      </c>
      <c r="FC78" s="10">
        <f t="shared" si="164"/>
        <v>0</v>
      </c>
      <c r="FD78" s="10">
        <f t="shared" si="165"/>
        <v>115500</v>
      </c>
      <c r="FE78" s="10">
        <f t="shared" si="166"/>
        <v>0</v>
      </c>
      <c r="FF78" s="10">
        <f t="shared" si="167"/>
        <v>146564.5</v>
      </c>
      <c r="FG78" s="10">
        <f t="shared" si="168"/>
        <v>0</v>
      </c>
      <c r="FH78" s="10">
        <f t="shared" si="169"/>
        <v>0</v>
      </c>
      <c r="FI78" s="10">
        <f t="shared" si="170"/>
        <v>515</v>
      </c>
      <c r="FJ78" s="10">
        <f t="shared" si="171"/>
        <v>35199.47</v>
      </c>
      <c r="FK78" s="10">
        <f t="shared" si="172"/>
        <v>18926.990000000002</v>
      </c>
      <c r="FL78" s="10">
        <f t="shared" si="173"/>
        <v>1440</v>
      </c>
      <c r="FM78" s="10">
        <f t="shared" si="174"/>
        <v>1074.97</v>
      </c>
      <c r="FN78" s="10">
        <f t="shared" si="175"/>
        <v>12878.15</v>
      </c>
      <c r="FO78" s="10">
        <f t="shared" si="176"/>
        <v>6455.17</v>
      </c>
      <c r="FP78" s="10">
        <f t="shared" si="177"/>
        <v>0</v>
      </c>
      <c r="FQ78" s="10">
        <f t="shared" si="178"/>
        <v>0</v>
      </c>
      <c r="FR78" s="10">
        <f t="shared" si="179"/>
        <v>0</v>
      </c>
      <c r="FS78">
        <f t="shared" si="180"/>
        <v>0</v>
      </c>
      <c r="FT78">
        <f t="shared" si="181"/>
        <v>0</v>
      </c>
      <c r="FU78">
        <f t="shared" si="182"/>
        <v>0</v>
      </c>
      <c r="FV78">
        <f t="shared" si="183"/>
        <v>60522</v>
      </c>
      <c r="FW78" s="10">
        <f t="shared" si="184"/>
        <v>940709.8</v>
      </c>
      <c r="FX78" s="10">
        <f t="shared" si="185"/>
        <v>0</v>
      </c>
      <c r="FY78" s="158">
        <v>341884.15</v>
      </c>
      <c r="FZ78" s="10">
        <f t="shared" si="186"/>
        <v>8562.9699999999993</v>
      </c>
      <c r="GA78" s="10">
        <f t="shared" si="187"/>
        <v>85467.1</v>
      </c>
      <c r="GB78" s="10">
        <f t="shared" si="188"/>
        <v>0</v>
      </c>
      <c r="GC78" s="90">
        <v>60847.060000000012</v>
      </c>
      <c r="GD78" s="90">
        <v>7704.7999999999847</v>
      </c>
      <c r="GE78" s="158">
        <v>6437.49</v>
      </c>
      <c r="GF78" s="10">
        <f t="shared" si="189"/>
        <v>6507.62</v>
      </c>
      <c r="GG78" s="10">
        <f t="shared" si="190"/>
        <v>0</v>
      </c>
      <c r="GH78" s="10">
        <f t="shared" si="191"/>
        <v>12138.19</v>
      </c>
      <c r="GI78" s="90">
        <v>20734.53</v>
      </c>
      <c r="GJ78" s="10">
        <f t="shared" si="192"/>
        <v>24914.33</v>
      </c>
      <c r="GK78" s="10">
        <f t="shared" si="193"/>
        <v>6728.34</v>
      </c>
      <c r="GL78" s="10">
        <f t="shared" si="194"/>
        <v>31129.4</v>
      </c>
      <c r="GM78" s="10">
        <f t="shared" si="195"/>
        <v>0</v>
      </c>
      <c r="GN78" s="10">
        <f t="shared" si="196"/>
        <v>12833.25</v>
      </c>
      <c r="GO78" s="80">
        <f t="shared" si="197"/>
        <v>39235.899999999994</v>
      </c>
      <c r="GP78" s="10">
        <f t="shared" si="198"/>
        <v>15067.44</v>
      </c>
      <c r="GQ78" s="10">
        <f t="shared" si="199"/>
        <v>0</v>
      </c>
      <c r="GR78" s="10">
        <f t="shared" si="200"/>
        <v>16141.71</v>
      </c>
      <c r="GS78" s="10">
        <f t="shared" si="201"/>
        <v>5940</v>
      </c>
      <c r="GT78" s="10">
        <f t="shared" si="202"/>
        <v>12.41</v>
      </c>
      <c r="GU78" s="10">
        <f t="shared" si="203"/>
        <v>83608.92</v>
      </c>
      <c r="GV78" s="10">
        <f t="shared" si="204"/>
        <v>25271.919999999998</v>
      </c>
      <c r="GW78" s="10">
        <f t="shared" si="205"/>
        <v>46407.18</v>
      </c>
      <c r="GX78" s="10">
        <f t="shared" si="206"/>
        <v>17796.63</v>
      </c>
      <c r="GY78">
        <v>0</v>
      </c>
      <c r="GZ78" s="10">
        <f t="shared" si="207"/>
        <v>0</v>
      </c>
      <c r="HA78" s="10">
        <f t="shared" si="208"/>
        <v>20883.09</v>
      </c>
      <c r="HB78" s="10">
        <f t="shared" si="209"/>
        <v>0</v>
      </c>
      <c r="HC78" s="10">
        <f t="shared" si="210"/>
        <v>0</v>
      </c>
      <c r="HD78" s="10">
        <v>23792.52</v>
      </c>
      <c r="HE78" s="10">
        <f t="shared" si="211"/>
        <v>0</v>
      </c>
      <c r="HF78">
        <v>0</v>
      </c>
      <c r="HG78">
        <v>1</v>
      </c>
      <c r="HH78">
        <v>0</v>
      </c>
      <c r="HI78">
        <f t="shared" si="212"/>
        <v>6667</v>
      </c>
      <c r="HJ78">
        <f t="shared" si="213"/>
        <v>0</v>
      </c>
      <c r="HK78">
        <f t="shared" si="214"/>
        <v>1995</v>
      </c>
      <c r="HM78" s="10">
        <f>VLOOKUP(B78,'[2]22-23 Balances'!$E$5:$J$110,6,FALSE)</f>
        <v>123822.69000000041</v>
      </c>
      <c r="HN78" s="10">
        <f>VLOOKUP(B78,'carry forward data'!A83:G264,7,FALSE)</f>
        <v>47931.630000000005</v>
      </c>
      <c r="HW78" s="10">
        <f t="shared" si="215"/>
        <v>-2.3283064365386963E-10</v>
      </c>
      <c r="HY78" s="10">
        <f t="shared" si="216"/>
        <v>0</v>
      </c>
      <c r="IC78">
        <f t="shared" si="217"/>
        <v>150457.2900000005</v>
      </c>
      <c r="ID78" s="10">
        <f t="shared" si="218"/>
        <v>1810329.6299999997</v>
      </c>
      <c r="IE78" s="10">
        <f t="shared" si="219"/>
        <v>1836964.23</v>
      </c>
      <c r="IF78" s="10">
        <f t="shared" si="220"/>
        <v>123822.69000000018</v>
      </c>
    </row>
    <row r="79" spans="2:240" x14ac:dyDescent="0.25">
      <c r="B79" s="71" t="s">
        <v>319</v>
      </c>
      <c r="C79" s="72">
        <v>-16587.13</v>
      </c>
      <c r="D79" s="72">
        <v>0</v>
      </c>
      <c r="E79" s="72">
        <v>-2700</v>
      </c>
      <c r="F79" s="72">
        <v>0</v>
      </c>
      <c r="G79" s="72">
        <v>-26645</v>
      </c>
      <c r="H79" s="72">
        <v>-25583</v>
      </c>
      <c r="I79" s="72">
        <v>-788.05</v>
      </c>
      <c r="J79" s="72">
        <v>-1684.92</v>
      </c>
      <c r="K79" s="72">
        <v>-9279.15</v>
      </c>
      <c r="L79" s="72">
        <v>0</v>
      </c>
      <c r="M79" s="72">
        <v>0</v>
      </c>
      <c r="N79" s="72">
        <v>-2144</v>
      </c>
      <c r="O79" s="72">
        <v>-1824.46</v>
      </c>
      <c r="P79" s="72">
        <v>0</v>
      </c>
      <c r="Q79" s="72">
        <v>0</v>
      </c>
      <c r="R79" s="72">
        <v>0</v>
      </c>
      <c r="S79" s="72">
        <v>0</v>
      </c>
      <c r="T79" s="72">
        <v>253256.26</v>
      </c>
      <c r="U79" s="72">
        <v>7042.16</v>
      </c>
      <c r="V79" s="72">
        <v>0</v>
      </c>
      <c r="W79" s="72">
        <v>0</v>
      </c>
      <c r="X79" s="72">
        <v>29777.7</v>
      </c>
      <c r="Y79" s="72">
        <v>0</v>
      </c>
      <c r="Z79" s="72">
        <v>18079.52</v>
      </c>
      <c r="AA79" s="72">
        <v>2389.36</v>
      </c>
      <c r="AB79" s="72">
        <v>65669.289999999994</v>
      </c>
      <c r="AC79" s="72">
        <v>1445.25</v>
      </c>
      <c r="AD79" s="72">
        <v>0</v>
      </c>
      <c r="AE79" s="72">
        <v>6632.86</v>
      </c>
      <c r="AF79" s="72">
        <v>5772.45</v>
      </c>
      <c r="AG79" s="72">
        <v>8756.8799999999992</v>
      </c>
      <c r="AH79" s="72">
        <v>1057.5</v>
      </c>
      <c r="AI79" s="72">
        <v>7924.12</v>
      </c>
      <c r="AJ79" s="72">
        <v>0</v>
      </c>
      <c r="AK79" s="72">
        <v>3856.15</v>
      </c>
      <c r="AL79" s="72">
        <v>23714.98</v>
      </c>
      <c r="AM79" s="72">
        <v>6382.43</v>
      </c>
      <c r="AN79" s="72">
        <v>64</v>
      </c>
      <c r="AO79" s="72">
        <v>10567.56</v>
      </c>
      <c r="AP79" s="72">
        <v>2425</v>
      </c>
      <c r="AQ79" s="72">
        <v>120</v>
      </c>
      <c r="AR79" s="72">
        <v>22301.22</v>
      </c>
      <c r="AS79" s="72">
        <v>13537.46</v>
      </c>
      <c r="AT79" s="72">
        <v>7145.88</v>
      </c>
      <c r="AU79" s="72">
        <v>18774.63</v>
      </c>
      <c r="AV79" s="72">
        <v>0</v>
      </c>
      <c r="AW79" s="72">
        <v>11664.87</v>
      </c>
      <c r="AX79" s="72">
        <v>0</v>
      </c>
      <c r="AY79" s="72">
        <v>0</v>
      </c>
      <c r="AZ79" s="72">
        <v>0</v>
      </c>
      <c r="BA79" s="72">
        <v>724.19</v>
      </c>
      <c r="BC79" s="10">
        <f>VLOOKUP(B79,[1]Sheet1!$A$11:$G$222,5,FALSE)</f>
        <v>428380.46000000025</v>
      </c>
      <c r="BE79">
        <v>-16755.28</v>
      </c>
      <c r="BF79">
        <v>0</v>
      </c>
      <c r="BG79">
        <v>0</v>
      </c>
      <c r="BH79">
        <v>0</v>
      </c>
      <c r="BI79">
        <f t="shared" si="146"/>
        <v>0</v>
      </c>
      <c r="BJ79">
        <v>0</v>
      </c>
      <c r="BK79">
        <v>0</v>
      </c>
      <c r="BL79">
        <f t="shared" si="147"/>
        <v>0</v>
      </c>
      <c r="BM79">
        <v>3289.73</v>
      </c>
      <c r="BN79">
        <v>0</v>
      </c>
      <c r="BO79">
        <f t="shared" si="148"/>
        <v>3289.73</v>
      </c>
      <c r="BP79">
        <f t="shared" si="149"/>
        <v>-13465.55</v>
      </c>
      <c r="BR79" s="10">
        <f t="shared" si="150"/>
        <v>724.19</v>
      </c>
      <c r="BS79">
        <f t="shared" si="151"/>
        <v>0</v>
      </c>
      <c r="BT79">
        <f t="shared" si="152"/>
        <v>724.19</v>
      </c>
      <c r="BU79" s="10">
        <f t="shared" si="153"/>
        <v>-2144</v>
      </c>
      <c r="BV79" s="10">
        <f t="shared" si="154"/>
        <v>24439.17</v>
      </c>
      <c r="BX79" s="10">
        <f t="shared" si="155"/>
        <v>441846.01</v>
      </c>
      <c r="BY79" s="10">
        <f t="shared" si="156"/>
        <v>428380.46</v>
      </c>
      <c r="BZ79" s="10">
        <f t="shared" si="157"/>
        <v>428380.46000000025</v>
      </c>
      <c r="CB79" s="10">
        <f t="shared" si="158"/>
        <v>0</v>
      </c>
      <c r="CC79">
        <v>0</v>
      </c>
      <c r="CD79">
        <v>0</v>
      </c>
      <c r="CE79" s="73">
        <v>426</v>
      </c>
      <c r="CF79">
        <v>58240.4200000001</v>
      </c>
      <c r="CG79">
        <v>114347.98999999976</v>
      </c>
      <c r="CH79">
        <v>11521.220000000001</v>
      </c>
      <c r="CI79">
        <v>24986.77</v>
      </c>
      <c r="CK79" s="10">
        <f>VLOOKUP(CE79,'[2]Budget Share 22-23'!$B$6:$BV$326,73,FALSE)</f>
        <v>497954</v>
      </c>
      <c r="CL79" s="10">
        <f>VLOOKUP(CE79,'[2]Budget Share 22-23'!$B$6:$BV$326,57,FALSE)</f>
        <v>0</v>
      </c>
      <c r="CM79" s="10">
        <v>0</v>
      </c>
      <c r="CN79" s="10">
        <v>0</v>
      </c>
      <c r="CO79">
        <v>0</v>
      </c>
      <c r="CP79" s="10">
        <v>0</v>
      </c>
      <c r="CQ79" s="10">
        <v>-16769</v>
      </c>
      <c r="CR79" s="10">
        <v>-10939</v>
      </c>
      <c r="CS79" s="10"/>
      <c r="CT79" s="10">
        <f t="shared" si="159"/>
        <v>514541.13</v>
      </c>
      <c r="CU79" s="10">
        <f t="shared" si="160"/>
        <v>2125</v>
      </c>
      <c r="CW79">
        <f t="shared" si="161"/>
        <v>0</v>
      </c>
      <c r="CY79" s="10">
        <f t="shared" si="162"/>
        <v>-27708</v>
      </c>
      <c r="DE79" s="10">
        <v>514541.13</v>
      </c>
      <c r="DF79" s="10">
        <v>0</v>
      </c>
      <c r="DG79" s="10">
        <v>2700</v>
      </c>
      <c r="DH79" s="10">
        <v>0</v>
      </c>
      <c r="DI79" s="10">
        <v>26645</v>
      </c>
      <c r="DJ79" s="80">
        <v>-2125</v>
      </c>
      <c r="DK79" s="10">
        <v>788.05</v>
      </c>
      <c r="DL79" s="10">
        <v>1684.92</v>
      </c>
      <c r="DM79">
        <v>0</v>
      </c>
      <c r="DN79">
        <v>1684.92</v>
      </c>
      <c r="DO79" s="10">
        <v>9279.15</v>
      </c>
      <c r="DP79" s="10">
        <v>0</v>
      </c>
      <c r="DQ79" s="10">
        <v>0</v>
      </c>
      <c r="DR79" s="10">
        <v>2144</v>
      </c>
      <c r="DS79" s="10">
        <v>1824.46</v>
      </c>
      <c r="DT79" s="10">
        <v>0</v>
      </c>
      <c r="DU79" s="10">
        <v>0</v>
      </c>
      <c r="DV79" s="10">
        <v>0</v>
      </c>
      <c r="DW79" s="10">
        <v>0</v>
      </c>
      <c r="DX79">
        <v>0</v>
      </c>
      <c r="DY79" s="10">
        <v>0</v>
      </c>
      <c r="DZ79">
        <v>0</v>
      </c>
      <c r="EA79" s="10">
        <v>27708</v>
      </c>
      <c r="EB79">
        <v>426</v>
      </c>
      <c r="EC79" s="68" t="e">
        <f>VLOOKUP(B79,#REF!,3,FALSE)</f>
        <v>#REF!</v>
      </c>
      <c r="ED79" t="e">
        <f>VLOOKUP(B79,#REF!,4,FALSE)</f>
        <v>#REF!</v>
      </c>
      <c r="EE79" t="e">
        <f>VLOOKUP(EC79,'[3]EDUBASE data 18.4.23'!$E$2:$AF$327,28,FALSE)</f>
        <v>#REF!</v>
      </c>
      <c r="EF79" t="str">
        <f>VLOOKUP(B79,'[4]CFR Report to DCSF'!$B$8:$EM$116,142,FALSE)</f>
        <v>admin@cavendish.suffolk.sch.uk</v>
      </c>
      <c r="EG79" t="e">
        <f>VLOOKUP(EC79,'[3]EDUBASE data 18.4.23'!$E$2:$AF$327,24,FALSE)</f>
        <v>#REF!</v>
      </c>
      <c r="ES79" t="s">
        <v>394</v>
      </c>
      <c r="ET79" t="s">
        <v>397</v>
      </c>
      <c r="EU79" s="9" t="s">
        <v>394</v>
      </c>
      <c r="EV79" t="s">
        <v>396</v>
      </c>
      <c r="EW79" t="s">
        <v>395</v>
      </c>
      <c r="EX79" t="s">
        <v>395</v>
      </c>
      <c r="EY79">
        <f>VLOOKUP(B79,'[2]22-23 Balances'!$E$5:$J$110,2,FALSE)</f>
        <v>58240.4200000001</v>
      </c>
      <c r="EZ79">
        <v>0</v>
      </c>
      <c r="FA79">
        <f>VLOOKUP(B79,'[4]CFR Report to DCSF'!$B$8:$IA$116,234,FALSE)</f>
        <v>11521.220000000001</v>
      </c>
      <c r="FB79" s="10">
        <f t="shared" si="163"/>
        <v>514541.13</v>
      </c>
      <c r="FC79" s="10">
        <f t="shared" si="164"/>
        <v>0</v>
      </c>
      <c r="FD79" s="10">
        <f t="shared" si="165"/>
        <v>2700</v>
      </c>
      <c r="FE79" s="10">
        <f t="shared" si="166"/>
        <v>0</v>
      </c>
      <c r="FF79" s="10">
        <f t="shared" si="167"/>
        <v>26645</v>
      </c>
      <c r="FG79" s="80">
        <f t="shared" si="168"/>
        <v>-2125</v>
      </c>
      <c r="FH79" s="10">
        <f t="shared" si="169"/>
        <v>788.05</v>
      </c>
      <c r="FI79" s="10">
        <f t="shared" si="170"/>
        <v>0</v>
      </c>
      <c r="FJ79" s="10">
        <f t="shared" si="171"/>
        <v>1684.92</v>
      </c>
      <c r="FK79" s="10">
        <f t="shared" si="172"/>
        <v>9279.15</v>
      </c>
      <c r="FL79" s="10">
        <f t="shared" si="173"/>
        <v>0</v>
      </c>
      <c r="FM79" s="10">
        <f t="shared" si="174"/>
        <v>0</v>
      </c>
      <c r="FN79" s="10">
        <f t="shared" si="175"/>
        <v>2144</v>
      </c>
      <c r="FO79" s="10">
        <f t="shared" si="176"/>
        <v>1824.46</v>
      </c>
      <c r="FP79" s="10">
        <f t="shared" si="177"/>
        <v>0</v>
      </c>
      <c r="FQ79" s="10">
        <f t="shared" si="178"/>
        <v>0</v>
      </c>
      <c r="FR79" s="10">
        <f t="shared" si="179"/>
        <v>0</v>
      </c>
      <c r="FS79">
        <f t="shared" si="180"/>
        <v>0</v>
      </c>
      <c r="FT79">
        <f t="shared" si="181"/>
        <v>0</v>
      </c>
      <c r="FU79">
        <f t="shared" si="182"/>
        <v>0</v>
      </c>
      <c r="FV79">
        <f t="shared" si="183"/>
        <v>27708</v>
      </c>
      <c r="FW79" s="10">
        <f t="shared" si="184"/>
        <v>253256.26</v>
      </c>
      <c r="FX79" s="10">
        <f t="shared" si="185"/>
        <v>7042.16</v>
      </c>
      <c r="FY79" s="158">
        <v>62004.290000000015</v>
      </c>
      <c r="FZ79" s="10">
        <f t="shared" si="186"/>
        <v>0</v>
      </c>
      <c r="GA79" s="10">
        <f t="shared" si="187"/>
        <v>29777.7</v>
      </c>
      <c r="GB79" s="10">
        <f t="shared" si="188"/>
        <v>0</v>
      </c>
      <c r="GC79" s="90">
        <v>18079.52</v>
      </c>
      <c r="GD79" s="90">
        <v>2389.36</v>
      </c>
      <c r="GE79" s="158">
        <v>3665</v>
      </c>
      <c r="GF79" s="10">
        <f t="shared" si="189"/>
        <v>1445.25</v>
      </c>
      <c r="GG79" s="10">
        <f t="shared" si="190"/>
        <v>0</v>
      </c>
      <c r="GH79" s="10">
        <f t="shared" si="191"/>
        <v>6632.86</v>
      </c>
      <c r="GI79" s="90">
        <v>5772.45</v>
      </c>
      <c r="GJ79" s="10">
        <f t="shared" si="192"/>
        <v>8756.8799999999992</v>
      </c>
      <c r="GK79" s="10">
        <f t="shared" si="193"/>
        <v>1057.5</v>
      </c>
      <c r="GL79" s="10">
        <f t="shared" si="194"/>
        <v>7924.12</v>
      </c>
      <c r="GM79" s="10">
        <f t="shared" si="195"/>
        <v>0</v>
      </c>
      <c r="GN79" s="10">
        <f t="shared" si="196"/>
        <v>3856.15</v>
      </c>
      <c r="GO79" s="80">
        <f t="shared" si="197"/>
        <v>24439.17</v>
      </c>
      <c r="GP79" s="10">
        <f t="shared" si="198"/>
        <v>6382.43</v>
      </c>
      <c r="GQ79" s="10">
        <f t="shared" si="199"/>
        <v>64</v>
      </c>
      <c r="GR79" s="10">
        <f t="shared" si="200"/>
        <v>10567.56</v>
      </c>
      <c r="GS79" s="10">
        <f t="shared" si="201"/>
        <v>2425</v>
      </c>
      <c r="GT79" s="10">
        <f t="shared" si="202"/>
        <v>120</v>
      </c>
      <c r="GU79" s="10">
        <f t="shared" si="203"/>
        <v>22301.22</v>
      </c>
      <c r="GV79" s="10">
        <f t="shared" si="204"/>
        <v>13537.46</v>
      </c>
      <c r="GW79" s="10">
        <f t="shared" si="205"/>
        <v>7145.88</v>
      </c>
      <c r="GX79" s="10">
        <f t="shared" si="206"/>
        <v>18774.63</v>
      </c>
      <c r="GY79">
        <v>0</v>
      </c>
      <c r="GZ79" s="10">
        <f t="shared" si="207"/>
        <v>0</v>
      </c>
      <c r="HA79" s="10">
        <f t="shared" si="208"/>
        <v>11664.87</v>
      </c>
      <c r="HB79" s="10">
        <f t="shared" si="209"/>
        <v>0</v>
      </c>
      <c r="HC79" s="10">
        <f t="shared" si="210"/>
        <v>0</v>
      </c>
      <c r="HD79" s="10">
        <v>16755.28</v>
      </c>
      <c r="HE79" s="10">
        <f t="shared" si="211"/>
        <v>0</v>
      </c>
      <c r="HF79">
        <v>0</v>
      </c>
      <c r="HG79">
        <v>1</v>
      </c>
      <c r="HH79">
        <v>0</v>
      </c>
      <c r="HI79">
        <f t="shared" si="212"/>
        <v>0</v>
      </c>
      <c r="HJ79">
        <f t="shared" si="213"/>
        <v>0</v>
      </c>
      <c r="HK79">
        <f t="shared" si="214"/>
        <v>3289.73</v>
      </c>
      <c r="HM79" s="10">
        <f>VLOOKUP(B79,'[2]22-23 Balances'!$E$5:$J$110,6,FALSE)</f>
        <v>114348.40999999997</v>
      </c>
      <c r="HN79" s="10">
        <f>VLOOKUP(B79,'carry forward data'!A84:G265,7,FALSE)</f>
        <v>24986.770000000004</v>
      </c>
      <c r="HW79" s="10">
        <f t="shared" si="215"/>
        <v>0</v>
      </c>
      <c r="HY79" s="10">
        <f t="shared" si="216"/>
        <v>0</v>
      </c>
      <c r="IC79">
        <f t="shared" si="217"/>
        <v>58240.4200000001</v>
      </c>
      <c r="ID79" s="10">
        <f t="shared" si="218"/>
        <v>585189.71000000008</v>
      </c>
      <c r="IE79" s="10">
        <f t="shared" si="219"/>
        <v>529081.72000000009</v>
      </c>
      <c r="IF79" s="10">
        <f t="shared" si="220"/>
        <v>114348.41000000003</v>
      </c>
    </row>
    <row r="80" spans="2:240" x14ac:dyDescent="0.25">
      <c r="B80" s="71" t="s">
        <v>320</v>
      </c>
      <c r="C80" s="72">
        <v>-22162.5</v>
      </c>
      <c r="D80" s="72">
        <v>0</v>
      </c>
      <c r="E80" s="72">
        <v>-1500</v>
      </c>
      <c r="F80" s="72">
        <v>0</v>
      </c>
      <c r="G80" s="72">
        <v>-17375</v>
      </c>
      <c r="H80" s="72">
        <v>-25852</v>
      </c>
      <c r="I80" s="72">
        <v>0</v>
      </c>
      <c r="J80" s="72">
        <v>-10837.25</v>
      </c>
      <c r="K80" s="72">
        <v>-5862.7</v>
      </c>
      <c r="L80" s="72">
        <v>-447</v>
      </c>
      <c r="M80" s="72">
        <v>-1525.3</v>
      </c>
      <c r="N80" s="72">
        <v>-6105.4</v>
      </c>
      <c r="O80" s="72">
        <v>-2784.35</v>
      </c>
      <c r="P80" s="72">
        <v>0</v>
      </c>
      <c r="Q80" s="72">
        <v>0</v>
      </c>
      <c r="R80" s="72">
        <v>0</v>
      </c>
      <c r="S80" s="72">
        <v>0</v>
      </c>
      <c r="T80" s="72">
        <v>270995.03000000003</v>
      </c>
      <c r="U80" s="72">
        <v>519.9</v>
      </c>
      <c r="V80" s="72">
        <v>0</v>
      </c>
      <c r="W80" s="72">
        <v>11804.33</v>
      </c>
      <c r="X80" s="72">
        <v>20549.34</v>
      </c>
      <c r="Y80" s="72">
        <v>0</v>
      </c>
      <c r="Z80" s="72">
        <v>21031.22</v>
      </c>
      <c r="AA80" s="72">
        <v>2891.31</v>
      </c>
      <c r="AB80" s="72">
        <v>64160.31</v>
      </c>
      <c r="AC80" s="72">
        <v>3924.93</v>
      </c>
      <c r="AD80" s="72">
        <v>0</v>
      </c>
      <c r="AE80" s="72">
        <v>7474.3</v>
      </c>
      <c r="AF80" s="72">
        <v>1880.03</v>
      </c>
      <c r="AG80" s="72">
        <v>247.42</v>
      </c>
      <c r="AH80" s="72">
        <v>249.11</v>
      </c>
      <c r="AI80" s="72">
        <v>18319.490000000002</v>
      </c>
      <c r="AJ80" s="72">
        <v>0</v>
      </c>
      <c r="AK80" s="72">
        <v>3468.27</v>
      </c>
      <c r="AL80" s="72">
        <v>15973.69</v>
      </c>
      <c r="AM80" s="72">
        <v>9747.6</v>
      </c>
      <c r="AN80" s="72">
        <v>0</v>
      </c>
      <c r="AO80" s="72">
        <v>4965.2700000000004</v>
      </c>
      <c r="AP80" s="72">
        <v>1400</v>
      </c>
      <c r="AQ80" s="72">
        <v>3855.21</v>
      </c>
      <c r="AR80" s="72">
        <v>17888.7</v>
      </c>
      <c r="AS80" s="72">
        <v>11840.21</v>
      </c>
      <c r="AT80" s="72">
        <v>2056.4499999999998</v>
      </c>
      <c r="AU80" s="72">
        <v>20064.52</v>
      </c>
      <c r="AV80" s="72">
        <v>0</v>
      </c>
      <c r="AW80" s="72">
        <v>3207.47</v>
      </c>
      <c r="AX80" s="72">
        <v>0</v>
      </c>
      <c r="AY80" s="72">
        <v>0</v>
      </c>
      <c r="AZ80" s="72">
        <v>-456.42</v>
      </c>
      <c r="BA80" s="72">
        <v>927.26</v>
      </c>
      <c r="BC80" s="10">
        <f>VLOOKUP(B80,[1]Sheet1!$A$11:$G$222,5,FALSE)</f>
        <v>412421.75000000017</v>
      </c>
      <c r="BE80">
        <v>-16191.7</v>
      </c>
      <c r="BF80">
        <v>0</v>
      </c>
      <c r="BG80">
        <v>0</v>
      </c>
      <c r="BH80">
        <v>0</v>
      </c>
      <c r="BI80">
        <f t="shared" si="146"/>
        <v>0</v>
      </c>
      <c r="BJ80">
        <v>0</v>
      </c>
      <c r="BK80">
        <v>0</v>
      </c>
      <c r="BL80">
        <f t="shared" si="147"/>
        <v>0</v>
      </c>
      <c r="BM80">
        <v>4080</v>
      </c>
      <c r="BN80">
        <v>0</v>
      </c>
      <c r="BO80">
        <f t="shared" si="148"/>
        <v>4080</v>
      </c>
      <c r="BP80">
        <f t="shared" si="149"/>
        <v>-12111.7</v>
      </c>
      <c r="BR80" s="10">
        <f t="shared" si="150"/>
        <v>470.84</v>
      </c>
      <c r="BS80">
        <f t="shared" si="151"/>
        <v>0</v>
      </c>
      <c r="BT80">
        <f t="shared" si="152"/>
        <v>470.84</v>
      </c>
      <c r="BU80" s="10">
        <f t="shared" si="153"/>
        <v>-6105.4</v>
      </c>
      <c r="BV80" s="10">
        <f t="shared" si="154"/>
        <v>16444.53</v>
      </c>
      <c r="BX80" s="10">
        <f t="shared" si="155"/>
        <v>424533.45000000007</v>
      </c>
      <c r="BY80" s="10">
        <f t="shared" si="156"/>
        <v>412421.75000000006</v>
      </c>
      <c r="BZ80" s="10">
        <f t="shared" si="157"/>
        <v>412421.75000000017</v>
      </c>
      <c r="CB80" s="10">
        <f t="shared" si="158"/>
        <v>0</v>
      </c>
      <c r="CC80">
        <v>0</v>
      </c>
      <c r="CD80">
        <v>0</v>
      </c>
      <c r="CE80" s="73">
        <v>430</v>
      </c>
      <c r="CF80">
        <v>101323.31999999995</v>
      </c>
      <c r="CG80">
        <v>108275.54999999981</v>
      </c>
      <c r="CH80">
        <v>19972.25</v>
      </c>
      <c r="CI80">
        <v>32083.95</v>
      </c>
      <c r="CK80" s="10">
        <f>VLOOKUP(CE80,'[2]Budget Share 22-23'!$B$6:$BV$326,73,FALSE)</f>
        <v>431486</v>
      </c>
      <c r="CL80" s="10">
        <f>VLOOKUP(CE80,'[2]Budget Share 22-23'!$B$6:$BV$326,57,FALSE)</f>
        <v>0</v>
      </c>
      <c r="CM80" s="10">
        <v>0</v>
      </c>
      <c r="CN80" s="10">
        <v>0</v>
      </c>
      <c r="CO80">
        <v>0</v>
      </c>
      <c r="CP80" s="10">
        <v>-8800</v>
      </c>
      <c r="CQ80" s="10">
        <v>-16634</v>
      </c>
      <c r="CR80" s="10">
        <v>-8818</v>
      </c>
      <c r="CS80" s="10"/>
      <c r="CT80" s="10">
        <f t="shared" si="159"/>
        <v>453648.5</v>
      </c>
      <c r="CU80" s="10">
        <f t="shared" si="160"/>
        <v>-400</v>
      </c>
      <c r="CW80">
        <f t="shared" si="161"/>
        <v>0</v>
      </c>
      <c r="CY80" s="10">
        <f t="shared" si="162"/>
        <v>-25452</v>
      </c>
      <c r="DE80" s="10">
        <v>453648.5</v>
      </c>
      <c r="DF80" s="10">
        <v>0</v>
      </c>
      <c r="DG80" s="10">
        <v>1500</v>
      </c>
      <c r="DH80" s="10">
        <v>0</v>
      </c>
      <c r="DI80" s="10">
        <v>17375</v>
      </c>
      <c r="DJ80" s="10">
        <v>400</v>
      </c>
      <c r="DK80" s="10">
        <v>0</v>
      </c>
      <c r="DL80" s="10">
        <v>10837.25</v>
      </c>
      <c r="DM80">
        <v>5</v>
      </c>
      <c r="DN80">
        <v>10832.25</v>
      </c>
      <c r="DO80" s="10">
        <v>5862.7</v>
      </c>
      <c r="DP80" s="10">
        <v>447</v>
      </c>
      <c r="DQ80" s="10">
        <v>1525.3</v>
      </c>
      <c r="DR80" s="10">
        <v>6105.4</v>
      </c>
      <c r="DS80" s="10">
        <v>2784.35</v>
      </c>
      <c r="DT80" s="10">
        <v>0</v>
      </c>
      <c r="DU80" s="10">
        <v>0</v>
      </c>
      <c r="DV80" s="10">
        <v>0</v>
      </c>
      <c r="DW80" s="10">
        <v>0</v>
      </c>
      <c r="DX80">
        <v>0</v>
      </c>
      <c r="DY80" s="10">
        <v>0</v>
      </c>
      <c r="DZ80">
        <v>0</v>
      </c>
      <c r="EA80" s="10">
        <v>25452</v>
      </c>
      <c r="EB80">
        <v>430</v>
      </c>
      <c r="EC80" s="68" t="e">
        <f>VLOOKUP(B80,#REF!,3,FALSE)</f>
        <v>#REF!</v>
      </c>
      <c r="ED80" t="e">
        <f>VLOOKUP(B80,#REF!,4,FALSE)</f>
        <v>#REF!</v>
      </c>
      <c r="EE80" t="e">
        <f>VLOOKUP(EC80,'[3]EDUBASE data 18.4.23'!$E$2:$AF$327,28,FALSE)</f>
        <v>#REF!</v>
      </c>
      <c r="EF80" t="str">
        <f>VLOOKUP(B80,'[4]CFR Report to DCSF'!$B$8:$EM$116,142,FALSE)</f>
        <v>admin@cockfield.suffolk.sch.uk</v>
      </c>
      <c r="EG80" t="e">
        <f>VLOOKUP(EC80,'[3]EDUBASE data 18.4.23'!$E$2:$AF$327,24,FALSE)</f>
        <v>#REF!</v>
      </c>
      <c r="ES80" t="s">
        <v>394</v>
      </c>
      <c r="ET80" t="s">
        <v>397</v>
      </c>
      <c r="EU80" s="9" t="s">
        <v>394</v>
      </c>
      <c r="EV80" t="s">
        <v>396</v>
      </c>
      <c r="EW80" t="s">
        <v>395</v>
      </c>
      <c r="EX80" t="s">
        <v>395</v>
      </c>
      <c r="EY80">
        <f>VLOOKUP(B80,'[2]22-23 Balances'!$E$5:$J$110,2,FALSE)</f>
        <v>101323.31999999995</v>
      </c>
      <c r="EZ80">
        <v>0</v>
      </c>
      <c r="FA80">
        <f>VLOOKUP(B80,'[4]CFR Report to DCSF'!$B$8:$IA$116,234,FALSE)</f>
        <v>19972.25</v>
      </c>
      <c r="FB80" s="10">
        <f t="shared" si="163"/>
        <v>453648.5</v>
      </c>
      <c r="FC80" s="10">
        <f t="shared" si="164"/>
        <v>0</v>
      </c>
      <c r="FD80" s="10">
        <f t="shared" si="165"/>
        <v>1500</v>
      </c>
      <c r="FE80" s="10">
        <f t="shared" si="166"/>
        <v>0</v>
      </c>
      <c r="FF80" s="10">
        <f t="shared" si="167"/>
        <v>17375</v>
      </c>
      <c r="FG80" s="10">
        <f t="shared" si="168"/>
        <v>400</v>
      </c>
      <c r="FH80" s="10">
        <f t="shared" si="169"/>
        <v>0</v>
      </c>
      <c r="FI80" s="10">
        <f t="shared" si="170"/>
        <v>5</v>
      </c>
      <c r="FJ80" s="10">
        <f t="shared" si="171"/>
        <v>10832.25</v>
      </c>
      <c r="FK80" s="10">
        <f t="shared" si="172"/>
        <v>5862.7</v>
      </c>
      <c r="FL80" s="10">
        <f t="shared" si="173"/>
        <v>447</v>
      </c>
      <c r="FM80" s="10">
        <f t="shared" si="174"/>
        <v>1525.3</v>
      </c>
      <c r="FN80" s="10">
        <f t="shared" si="175"/>
        <v>6105.4</v>
      </c>
      <c r="FO80" s="10">
        <f t="shared" si="176"/>
        <v>2784.35</v>
      </c>
      <c r="FP80" s="10">
        <f t="shared" si="177"/>
        <v>0</v>
      </c>
      <c r="FQ80" s="10">
        <f t="shared" si="178"/>
        <v>0</v>
      </c>
      <c r="FR80" s="10">
        <f t="shared" si="179"/>
        <v>0</v>
      </c>
      <c r="FS80">
        <f t="shared" si="180"/>
        <v>0</v>
      </c>
      <c r="FT80">
        <f t="shared" si="181"/>
        <v>0</v>
      </c>
      <c r="FU80">
        <f t="shared" si="182"/>
        <v>0</v>
      </c>
      <c r="FV80">
        <f t="shared" si="183"/>
        <v>25452</v>
      </c>
      <c r="FW80" s="10">
        <f t="shared" si="184"/>
        <v>270995.03000000003</v>
      </c>
      <c r="FX80" s="10">
        <f t="shared" si="185"/>
        <v>519.9</v>
      </c>
      <c r="FY80" s="158">
        <v>63319.479999999952</v>
      </c>
      <c r="FZ80" s="10">
        <f t="shared" si="186"/>
        <v>11804.33</v>
      </c>
      <c r="GA80" s="10">
        <f t="shared" si="187"/>
        <v>20549.34</v>
      </c>
      <c r="GB80" s="10">
        <f t="shared" si="188"/>
        <v>0</v>
      </c>
      <c r="GC80" s="90">
        <v>21031.22</v>
      </c>
      <c r="GD80" s="90">
        <v>2891.31</v>
      </c>
      <c r="GE80" s="158">
        <v>840.82999999999993</v>
      </c>
      <c r="GF80" s="10">
        <f t="shared" si="189"/>
        <v>3924.93</v>
      </c>
      <c r="GG80" s="10">
        <f t="shared" si="190"/>
        <v>0</v>
      </c>
      <c r="GH80" s="10">
        <f t="shared" si="191"/>
        <v>7474.3</v>
      </c>
      <c r="GI80" s="90">
        <v>1880.03</v>
      </c>
      <c r="GJ80" s="10">
        <f t="shared" si="192"/>
        <v>247.42</v>
      </c>
      <c r="GK80" s="10">
        <f t="shared" si="193"/>
        <v>249.11</v>
      </c>
      <c r="GL80" s="10">
        <f t="shared" si="194"/>
        <v>18319.490000000002</v>
      </c>
      <c r="GM80" s="10">
        <f t="shared" si="195"/>
        <v>0</v>
      </c>
      <c r="GN80" s="10">
        <f t="shared" si="196"/>
        <v>3468.27</v>
      </c>
      <c r="GO80" s="80">
        <f t="shared" si="197"/>
        <v>16444.53</v>
      </c>
      <c r="GP80" s="10">
        <f t="shared" si="198"/>
        <v>9747.6</v>
      </c>
      <c r="GQ80" s="10">
        <f t="shared" si="199"/>
        <v>0</v>
      </c>
      <c r="GR80" s="10">
        <f t="shared" si="200"/>
        <v>4965.2700000000004</v>
      </c>
      <c r="GS80" s="10">
        <f t="shared" si="201"/>
        <v>1400</v>
      </c>
      <c r="GT80" s="10">
        <f t="shared" si="202"/>
        <v>3855.21</v>
      </c>
      <c r="GU80" s="10">
        <f t="shared" si="203"/>
        <v>17888.7</v>
      </c>
      <c r="GV80" s="10">
        <f t="shared" si="204"/>
        <v>11840.21</v>
      </c>
      <c r="GW80" s="10">
        <f t="shared" si="205"/>
        <v>2056.4499999999998</v>
      </c>
      <c r="GX80" s="10">
        <f t="shared" si="206"/>
        <v>20064.52</v>
      </c>
      <c r="GY80">
        <v>0</v>
      </c>
      <c r="GZ80" s="10">
        <f t="shared" si="207"/>
        <v>0</v>
      </c>
      <c r="HA80" s="10">
        <f t="shared" si="208"/>
        <v>3207.47</v>
      </c>
      <c r="HB80" s="10">
        <f t="shared" si="209"/>
        <v>0</v>
      </c>
      <c r="HC80" s="10">
        <f t="shared" si="210"/>
        <v>0</v>
      </c>
      <c r="HD80" s="10">
        <v>16191.7</v>
      </c>
      <c r="HE80" s="10">
        <f t="shared" si="211"/>
        <v>0</v>
      </c>
      <c r="HF80">
        <v>0</v>
      </c>
      <c r="HG80">
        <v>1</v>
      </c>
      <c r="HH80">
        <v>0</v>
      </c>
      <c r="HI80">
        <f t="shared" si="212"/>
        <v>0</v>
      </c>
      <c r="HJ80">
        <f t="shared" si="213"/>
        <v>0</v>
      </c>
      <c r="HK80">
        <f t="shared" si="214"/>
        <v>4080</v>
      </c>
      <c r="HM80" s="10">
        <f>VLOOKUP(B80,'[2]22-23 Balances'!$E$5:$J$110,6,FALSE)</f>
        <v>108275.86999999976</v>
      </c>
      <c r="HN80" s="10">
        <f>VLOOKUP(B80,'carry forward data'!A85:G266,7,FALSE)</f>
        <v>32083.95</v>
      </c>
      <c r="HW80" s="10">
        <f t="shared" si="215"/>
        <v>1.1641532182693481E-10</v>
      </c>
      <c r="HY80" s="10">
        <f t="shared" si="216"/>
        <v>0</v>
      </c>
      <c r="IC80">
        <f t="shared" si="217"/>
        <v>101323.31999999995</v>
      </c>
      <c r="ID80" s="10">
        <f t="shared" si="218"/>
        <v>525937.5</v>
      </c>
      <c r="IE80" s="10">
        <f t="shared" si="219"/>
        <v>518984.95000000007</v>
      </c>
      <c r="IF80" s="10">
        <f t="shared" si="220"/>
        <v>108275.86999999988</v>
      </c>
    </row>
    <row r="81" spans="2:240" x14ac:dyDescent="0.25">
      <c r="B81" s="151" t="s">
        <v>321</v>
      </c>
      <c r="C81" s="72">
        <v>-14702.38</v>
      </c>
      <c r="D81" s="72">
        <v>0</v>
      </c>
      <c r="E81" s="72">
        <v>-34933.33</v>
      </c>
      <c r="F81" s="72">
        <v>0</v>
      </c>
      <c r="G81" s="72">
        <v>-16405</v>
      </c>
      <c r="H81" s="72">
        <v>-32708</v>
      </c>
      <c r="I81" s="72">
        <v>0</v>
      </c>
      <c r="J81" s="72">
        <v>-6347.17</v>
      </c>
      <c r="K81" s="72">
        <v>-5401.58</v>
      </c>
      <c r="L81" s="72">
        <v>0</v>
      </c>
      <c r="M81" s="72">
        <v>-729</v>
      </c>
      <c r="N81" s="72">
        <v>-9315.2099999999991</v>
      </c>
      <c r="O81" s="72">
        <v>-4561.22</v>
      </c>
      <c r="P81" s="72">
        <v>0</v>
      </c>
      <c r="Q81" s="72">
        <v>0</v>
      </c>
      <c r="R81" s="72">
        <v>0</v>
      </c>
      <c r="S81" s="72">
        <v>0</v>
      </c>
      <c r="T81" s="72">
        <v>297920.14</v>
      </c>
      <c r="U81" s="72">
        <v>14315.96</v>
      </c>
      <c r="V81" s="72">
        <v>0</v>
      </c>
      <c r="W81" s="72">
        <v>13642.79</v>
      </c>
      <c r="X81" s="72">
        <v>31186.84</v>
      </c>
      <c r="Y81" s="72">
        <v>0</v>
      </c>
      <c r="Z81" s="72">
        <v>7767.93</v>
      </c>
      <c r="AA81" s="72">
        <v>371.2</v>
      </c>
      <c r="AB81" s="72">
        <v>138498.15</v>
      </c>
      <c r="AC81" s="72">
        <v>4673.3500000000004</v>
      </c>
      <c r="AD81" s="72">
        <v>2213.8000000000002</v>
      </c>
      <c r="AE81" s="72">
        <v>6289.79</v>
      </c>
      <c r="AF81" s="72">
        <v>2254.84</v>
      </c>
      <c r="AG81" s="72">
        <v>1808.97</v>
      </c>
      <c r="AH81" s="72">
        <v>1220.26</v>
      </c>
      <c r="AI81" s="72">
        <v>8841.48</v>
      </c>
      <c r="AJ81" s="72">
        <v>0</v>
      </c>
      <c r="AK81" s="72">
        <v>1680.86</v>
      </c>
      <c r="AL81" s="72">
        <v>25535.88</v>
      </c>
      <c r="AM81" s="72">
        <v>12469.31</v>
      </c>
      <c r="AN81" s="72">
        <v>0</v>
      </c>
      <c r="AO81" s="72">
        <v>4708.49</v>
      </c>
      <c r="AP81" s="72">
        <v>1980</v>
      </c>
      <c r="AQ81" s="72">
        <v>170</v>
      </c>
      <c r="AR81" s="72">
        <v>28383.3</v>
      </c>
      <c r="AS81" s="72">
        <v>0</v>
      </c>
      <c r="AT81" s="72">
        <v>15389.28</v>
      </c>
      <c r="AU81" s="72">
        <v>11932.69</v>
      </c>
      <c r="AV81" s="72">
        <v>0</v>
      </c>
      <c r="AW81" s="72">
        <v>0</v>
      </c>
      <c r="AX81" s="72">
        <v>0</v>
      </c>
      <c r="AY81" s="72">
        <v>0</v>
      </c>
      <c r="AZ81" s="72">
        <v>0</v>
      </c>
      <c r="BA81" s="72">
        <v>0</v>
      </c>
      <c r="BC81" s="10">
        <f>VLOOKUP(B81,[1]Sheet1!$A$11:$G$222,5,FALSE)</f>
        <v>508152.42</v>
      </c>
      <c r="BE81">
        <v>0</v>
      </c>
      <c r="BF81">
        <v>0</v>
      </c>
      <c r="BG81">
        <v>0</v>
      </c>
      <c r="BH81">
        <v>0</v>
      </c>
      <c r="BI81">
        <f t="shared" si="146"/>
        <v>0</v>
      </c>
      <c r="BJ81">
        <v>0</v>
      </c>
      <c r="BK81">
        <v>0</v>
      </c>
      <c r="BL81">
        <f t="shared" si="147"/>
        <v>0</v>
      </c>
      <c r="BM81">
        <v>0</v>
      </c>
      <c r="BN81">
        <v>0</v>
      </c>
      <c r="BO81">
        <f t="shared" si="148"/>
        <v>0</v>
      </c>
      <c r="BP81">
        <f t="shared" si="149"/>
        <v>0</v>
      </c>
      <c r="BR81" s="10">
        <f t="shared" si="150"/>
        <v>0</v>
      </c>
      <c r="BS81">
        <f t="shared" si="151"/>
        <v>0</v>
      </c>
      <c r="BT81">
        <f t="shared" si="152"/>
        <v>0</v>
      </c>
      <c r="BU81" s="10">
        <f t="shared" si="153"/>
        <v>-9315.2099999999991</v>
      </c>
      <c r="BV81" s="10">
        <f t="shared" si="154"/>
        <v>25535.88</v>
      </c>
      <c r="BX81" s="10">
        <f t="shared" si="155"/>
        <v>508152.41999999993</v>
      </c>
      <c r="BY81" s="10">
        <f t="shared" si="156"/>
        <v>508152.41999999993</v>
      </c>
      <c r="BZ81" s="10">
        <f t="shared" si="157"/>
        <v>508152.42</v>
      </c>
      <c r="CB81" s="10">
        <f t="shared" si="158"/>
        <v>0</v>
      </c>
      <c r="CC81">
        <v>0</v>
      </c>
      <c r="CD81">
        <v>0</v>
      </c>
      <c r="CE81" s="73">
        <v>432</v>
      </c>
      <c r="CF81">
        <v>51343.060000000056</v>
      </c>
      <c r="CG81">
        <v>44019.580000000016</v>
      </c>
      <c r="CH81">
        <v>167</v>
      </c>
      <c r="CI81">
        <v>167</v>
      </c>
      <c r="CK81" s="10">
        <f>VLOOKUP(CE81,'[2]Budget Share 22-23'!$B$6:$BV$326,73,FALSE)</f>
        <v>500829</v>
      </c>
      <c r="CL81" s="10">
        <f>VLOOKUP(CE81,'[2]Budget Share 22-23'!$B$6:$BV$326,57,FALSE)</f>
        <v>0</v>
      </c>
      <c r="CM81" s="10">
        <v>0</v>
      </c>
      <c r="CN81" s="10">
        <v>0</v>
      </c>
      <c r="CO81">
        <v>0</v>
      </c>
      <c r="CP81" s="10">
        <v>0</v>
      </c>
      <c r="CQ81" s="10">
        <v>-16843</v>
      </c>
      <c r="CR81" s="10">
        <v>-11465</v>
      </c>
      <c r="CS81" s="10"/>
      <c r="CT81" s="10">
        <f t="shared" si="159"/>
        <v>515531.38</v>
      </c>
      <c r="CU81" s="10">
        <f t="shared" si="160"/>
        <v>-4400</v>
      </c>
      <c r="CW81">
        <f t="shared" si="161"/>
        <v>0</v>
      </c>
      <c r="CY81" s="10">
        <f t="shared" si="162"/>
        <v>-28308</v>
      </c>
      <c r="DE81" s="10">
        <v>515531.38</v>
      </c>
      <c r="DF81" s="10">
        <v>0</v>
      </c>
      <c r="DG81" s="10">
        <v>34933.33</v>
      </c>
      <c r="DH81" s="10">
        <v>0</v>
      </c>
      <c r="DI81" s="10">
        <v>16405</v>
      </c>
      <c r="DJ81" s="10">
        <v>4400</v>
      </c>
      <c r="DK81" s="10">
        <v>0</v>
      </c>
      <c r="DL81" s="10">
        <v>6347.17</v>
      </c>
      <c r="DM81">
        <v>0</v>
      </c>
      <c r="DN81">
        <v>6347.17</v>
      </c>
      <c r="DO81" s="10">
        <v>5401.58</v>
      </c>
      <c r="DP81" s="10">
        <v>0</v>
      </c>
      <c r="DQ81" s="10">
        <v>729</v>
      </c>
      <c r="DR81" s="10">
        <v>9315.2099999999991</v>
      </c>
      <c r="DS81" s="10">
        <v>4561.22</v>
      </c>
      <c r="DT81" s="10">
        <v>0</v>
      </c>
      <c r="DU81" s="10">
        <v>0</v>
      </c>
      <c r="DV81" s="10">
        <v>0</v>
      </c>
      <c r="DW81" s="10">
        <v>0</v>
      </c>
      <c r="DX81">
        <v>0</v>
      </c>
      <c r="DY81" s="10">
        <v>0</v>
      </c>
      <c r="DZ81">
        <v>0</v>
      </c>
      <c r="EA81" s="10">
        <v>28308</v>
      </c>
      <c r="EB81">
        <v>432</v>
      </c>
      <c r="EC81" s="68" t="e">
        <f>VLOOKUP(B81,#REF!,3,FALSE)</f>
        <v>#REF!</v>
      </c>
      <c r="ED81" t="e">
        <f>VLOOKUP(B81,#REF!,4,FALSE)</f>
        <v>#REF!</v>
      </c>
      <c r="EE81" t="e">
        <f>VLOOKUP(EC81,'[3]EDUBASE data 18.4.23'!$E$2:$AF$327,28,FALSE)</f>
        <v>#REF!</v>
      </c>
      <c r="EF81" t="str">
        <f>VLOOKUP(B81,'[4]CFR Report to DCSF'!$B$8:$EM$116,142,FALSE)</f>
        <v>office@creetingstmary.suffolk.sch.uk</v>
      </c>
      <c r="EG81" t="e">
        <f>VLOOKUP(EC81,'[3]EDUBASE data 18.4.23'!$E$2:$AF$327,24,FALSE)</f>
        <v>#REF!</v>
      </c>
      <c r="ES81" t="s">
        <v>394</v>
      </c>
      <c r="ET81" t="s">
        <v>397</v>
      </c>
      <c r="EU81" s="9" t="s">
        <v>394</v>
      </c>
      <c r="EV81" t="s">
        <v>396</v>
      </c>
      <c r="EW81" t="s">
        <v>395</v>
      </c>
      <c r="EX81" t="s">
        <v>395</v>
      </c>
      <c r="EY81">
        <f>VLOOKUP(B81,'[2]22-23 Balances'!$E$5:$J$110,2,FALSE)</f>
        <v>51343.060000000056</v>
      </c>
      <c r="EZ81">
        <v>0</v>
      </c>
      <c r="FA81">
        <f>VLOOKUP(B81,'[4]CFR Report to DCSF'!$B$8:$IA$116,234,FALSE)</f>
        <v>11760.13</v>
      </c>
      <c r="FB81" s="10">
        <f t="shared" si="163"/>
        <v>515531.38</v>
      </c>
      <c r="FC81" s="10">
        <f t="shared" si="164"/>
        <v>0</v>
      </c>
      <c r="FD81" s="10">
        <f t="shared" si="165"/>
        <v>34933.33</v>
      </c>
      <c r="FE81" s="10">
        <f t="shared" si="166"/>
        <v>0</v>
      </c>
      <c r="FF81" s="10">
        <f t="shared" si="167"/>
        <v>16405</v>
      </c>
      <c r="FG81" s="10">
        <f t="shared" si="168"/>
        <v>4400</v>
      </c>
      <c r="FH81" s="10">
        <f t="shared" si="169"/>
        <v>0</v>
      </c>
      <c r="FI81" s="10">
        <f t="shared" si="170"/>
        <v>0</v>
      </c>
      <c r="FJ81" s="10">
        <f t="shared" si="171"/>
        <v>6347.17</v>
      </c>
      <c r="FK81" s="10">
        <f t="shared" si="172"/>
        <v>5401.58</v>
      </c>
      <c r="FL81" s="10">
        <f t="shared" si="173"/>
        <v>0</v>
      </c>
      <c r="FM81" s="10">
        <f t="shared" si="174"/>
        <v>729</v>
      </c>
      <c r="FN81" s="10">
        <f t="shared" si="175"/>
        <v>9315.2099999999991</v>
      </c>
      <c r="FO81" s="10">
        <f t="shared" si="176"/>
        <v>4561.22</v>
      </c>
      <c r="FP81" s="10">
        <f t="shared" si="177"/>
        <v>0</v>
      </c>
      <c r="FQ81" s="10">
        <f t="shared" si="178"/>
        <v>0</v>
      </c>
      <c r="FR81" s="10">
        <f t="shared" si="179"/>
        <v>0</v>
      </c>
      <c r="FS81">
        <f t="shared" si="180"/>
        <v>0</v>
      </c>
      <c r="FT81">
        <f t="shared" si="181"/>
        <v>0</v>
      </c>
      <c r="FU81">
        <f t="shared" si="182"/>
        <v>0</v>
      </c>
      <c r="FV81">
        <f t="shared" si="183"/>
        <v>28308</v>
      </c>
      <c r="FW81" s="10">
        <f t="shared" si="184"/>
        <v>297920.14</v>
      </c>
      <c r="FX81" s="10">
        <f t="shared" si="185"/>
        <v>14315.96</v>
      </c>
      <c r="FY81" s="158">
        <v>135913.15000000017</v>
      </c>
      <c r="FZ81" s="10">
        <f t="shared" si="186"/>
        <v>13642.79</v>
      </c>
      <c r="GA81" s="10">
        <f t="shared" si="187"/>
        <v>31186.84</v>
      </c>
      <c r="GB81" s="10">
        <f t="shared" si="188"/>
        <v>0</v>
      </c>
      <c r="GC81" s="90">
        <v>7767.93</v>
      </c>
      <c r="GD81" s="90">
        <v>371.2</v>
      </c>
      <c r="GE81" s="158">
        <v>2585</v>
      </c>
      <c r="GF81" s="10">
        <f t="shared" si="189"/>
        <v>4673.3500000000004</v>
      </c>
      <c r="GG81" s="10">
        <f t="shared" si="190"/>
        <v>2213.8000000000002</v>
      </c>
      <c r="GH81" s="10">
        <f t="shared" si="191"/>
        <v>6289.79</v>
      </c>
      <c r="GI81" s="90">
        <v>2254.84</v>
      </c>
      <c r="GJ81" s="10">
        <f t="shared" si="192"/>
        <v>1808.97</v>
      </c>
      <c r="GK81" s="10">
        <f t="shared" si="193"/>
        <v>1220.26</v>
      </c>
      <c r="GL81" s="10">
        <f t="shared" si="194"/>
        <v>8841.48</v>
      </c>
      <c r="GM81" s="10">
        <f t="shared" si="195"/>
        <v>0</v>
      </c>
      <c r="GN81" s="10">
        <f t="shared" si="196"/>
        <v>1680.86</v>
      </c>
      <c r="GO81" s="80">
        <f t="shared" si="197"/>
        <v>25535.88</v>
      </c>
      <c r="GP81" s="10">
        <f t="shared" si="198"/>
        <v>12469.31</v>
      </c>
      <c r="GQ81" s="10">
        <f t="shared" si="199"/>
        <v>0</v>
      </c>
      <c r="GR81" s="10">
        <f t="shared" si="200"/>
        <v>4708.49</v>
      </c>
      <c r="GS81" s="10">
        <f t="shared" si="201"/>
        <v>1980</v>
      </c>
      <c r="GT81" s="10">
        <f t="shared" si="202"/>
        <v>170</v>
      </c>
      <c r="GU81" s="10">
        <f t="shared" si="203"/>
        <v>28383.3</v>
      </c>
      <c r="GV81" s="10">
        <f t="shared" si="204"/>
        <v>0</v>
      </c>
      <c r="GW81" s="10">
        <f t="shared" si="205"/>
        <v>15389.28</v>
      </c>
      <c r="GX81" s="10">
        <f t="shared" si="206"/>
        <v>11932.69</v>
      </c>
      <c r="GY81">
        <v>0</v>
      </c>
      <c r="GZ81" s="10">
        <f t="shared" si="207"/>
        <v>0</v>
      </c>
      <c r="HA81" s="10">
        <f t="shared" si="208"/>
        <v>0</v>
      </c>
      <c r="HB81" s="10">
        <f t="shared" si="209"/>
        <v>0</v>
      </c>
      <c r="HC81" s="10">
        <f t="shared" si="210"/>
        <v>0</v>
      </c>
      <c r="HD81" s="10">
        <v>0</v>
      </c>
      <c r="HE81" s="10">
        <f t="shared" si="211"/>
        <v>0</v>
      </c>
      <c r="HF81">
        <v>0</v>
      </c>
      <c r="HG81">
        <v>1</v>
      </c>
      <c r="HH81">
        <v>0</v>
      </c>
      <c r="HI81">
        <f t="shared" si="212"/>
        <v>0</v>
      </c>
      <c r="HJ81">
        <f t="shared" si="213"/>
        <v>0</v>
      </c>
      <c r="HK81">
        <f t="shared" si="214"/>
        <v>0</v>
      </c>
      <c r="HM81" s="10">
        <f>VLOOKUP(B81,'[2]22-23 Balances'!$E$5:$J$110,6,FALSE)</f>
        <v>44019.640000000072</v>
      </c>
      <c r="HN81" s="157">
        <f>VLOOKUP(B81,'carry forward data'!A86:G267,7,FALSE)+11593.13</f>
        <v>11760.13</v>
      </c>
      <c r="HW81" s="10">
        <f t="shared" si="215"/>
        <v>-4.0745362639427185E-10</v>
      </c>
      <c r="HY81" s="80">
        <f t="shared" si="216"/>
        <v>0</v>
      </c>
      <c r="IA81" t="s">
        <v>463</v>
      </c>
      <c r="IC81">
        <f t="shared" si="217"/>
        <v>51343.060000000056</v>
      </c>
      <c r="ID81" s="10">
        <f t="shared" si="218"/>
        <v>625931.8899999999</v>
      </c>
      <c r="IE81" s="10">
        <f t="shared" si="219"/>
        <v>633255.31000000029</v>
      </c>
      <c r="IF81" s="10">
        <f t="shared" si="220"/>
        <v>44019.639999999665</v>
      </c>
    </row>
    <row r="82" spans="2:240" x14ac:dyDescent="0.25">
      <c r="B82" s="71" t="s">
        <v>322</v>
      </c>
      <c r="C82" s="72">
        <v>-123689.55</v>
      </c>
      <c r="D82" s="72">
        <v>0</v>
      </c>
      <c r="E82" s="72">
        <v>-22266.67</v>
      </c>
      <c r="F82" s="72">
        <v>0</v>
      </c>
      <c r="G82" s="72">
        <v>-77118.75</v>
      </c>
      <c r="H82" s="72">
        <v>-65828</v>
      </c>
      <c r="I82" s="72">
        <v>0</v>
      </c>
      <c r="J82" s="72">
        <v>-29121.16</v>
      </c>
      <c r="K82" s="72">
        <v>-28680.240000000002</v>
      </c>
      <c r="L82" s="72">
        <v>-5616</v>
      </c>
      <c r="M82" s="72">
        <v>0</v>
      </c>
      <c r="N82" s="72">
        <v>-28780.5</v>
      </c>
      <c r="O82" s="72">
        <v>-1570.41</v>
      </c>
      <c r="P82" s="72">
        <v>0</v>
      </c>
      <c r="Q82" s="72">
        <v>0</v>
      </c>
      <c r="R82" s="72">
        <v>0</v>
      </c>
      <c r="S82" s="72">
        <v>0</v>
      </c>
      <c r="T82" s="72">
        <v>826310.89</v>
      </c>
      <c r="U82" s="72">
        <v>6438.65</v>
      </c>
      <c r="V82" s="72">
        <v>0</v>
      </c>
      <c r="W82" s="72">
        <v>0</v>
      </c>
      <c r="X82" s="72">
        <v>58626.18</v>
      </c>
      <c r="Y82" s="72">
        <v>0</v>
      </c>
      <c r="Z82" s="72">
        <v>39852.51</v>
      </c>
      <c r="AA82" s="72">
        <v>6093.21</v>
      </c>
      <c r="AB82" s="72">
        <v>201946.39</v>
      </c>
      <c r="AC82" s="72">
        <v>28807.4</v>
      </c>
      <c r="AD82" s="72">
        <v>0</v>
      </c>
      <c r="AE82" s="72">
        <v>14238.24</v>
      </c>
      <c r="AF82" s="72">
        <v>5352.66</v>
      </c>
      <c r="AG82" s="72">
        <v>31101.66</v>
      </c>
      <c r="AH82" s="72">
        <v>6156.26</v>
      </c>
      <c r="AI82" s="72">
        <v>18807.05</v>
      </c>
      <c r="AJ82" s="72">
        <v>0</v>
      </c>
      <c r="AK82" s="72">
        <v>8860.59</v>
      </c>
      <c r="AL82" s="72">
        <v>64474</v>
      </c>
      <c r="AM82" s="72">
        <v>20586.64</v>
      </c>
      <c r="AN82" s="72">
        <v>0</v>
      </c>
      <c r="AO82" s="72">
        <v>17625.38</v>
      </c>
      <c r="AP82" s="72">
        <v>6000</v>
      </c>
      <c r="AQ82" s="72">
        <v>4561.32</v>
      </c>
      <c r="AR82" s="72">
        <v>94302.7</v>
      </c>
      <c r="AS82" s="72">
        <v>13662</v>
      </c>
      <c r="AT82" s="72">
        <v>12901.14</v>
      </c>
      <c r="AU82" s="72">
        <v>17438.12</v>
      </c>
      <c r="AV82" s="72">
        <v>0</v>
      </c>
      <c r="AW82" s="72">
        <v>38458.980000000003</v>
      </c>
      <c r="AX82" s="72">
        <v>0</v>
      </c>
      <c r="AY82" s="72">
        <v>0</v>
      </c>
      <c r="AZ82" s="72">
        <v>-831</v>
      </c>
      <c r="BA82" s="72">
        <v>1323.55</v>
      </c>
      <c r="BC82" s="10">
        <f>VLOOKUP(B82,[1]Sheet1!$A$11:$G$222,5,FALSE)</f>
        <v>1137164.2499999998</v>
      </c>
      <c r="BE82">
        <v>-23258.989999999998</v>
      </c>
      <c r="BF82">
        <v>0</v>
      </c>
      <c r="BG82">
        <v>0</v>
      </c>
      <c r="BH82">
        <v>0</v>
      </c>
      <c r="BI82">
        <f t="shared" si="146"/>
        <v>0</v>
      </c>
      <c r="BJ82">
        <v>0</v>
      </c>
      <c r="BK82">
        <v>0</v>
      </c>
      <c r="BL82">
        <f t="shared" si="147"/>
        <v>0</v>
      </c>
      <c r="BM82">
        <v>0</v>
      </c>
      <c r="BN82">
        <v>0</v>
      </c>
      <c r="BO82">
        <f t="shared" si="148"/>
        <v>0</v>
      </c>
      <c r="BP82">
        <f t="shared" si="149"/>
        <v>-23258.989999999998</v>
      </c>
      <c r="BR82" s="10">
        <f t="shared" si="150"/>
        <v>492.54999999999995</v>
      </c>
      <c r="BS82">
        <f t="shared" si="151"/>
        <v>0</v>
      </c>
      <c r="BT82">
        <f t="shared" si="152"/>
        <v>492.54999999999995</v>
      </c>
      <c r="BU82" s="10">
        <f t="shared" si="153"/>
        <v>-28780.5</v>
      </c>
      <c r="BV82" s="10">
        <f t="shared" si="154"/>
        <v>64966.55</v>
      </c>
      <c r="BX82" s="10">
        <f t="shared" si="155"/>
        <v>1160423.2400000002</v>
      </c>
      <c r="BY82" s="10">
        <f t="shared" si="156"/>
        <v>1137164.2500000002</v>
      </c>
      <c r="BZ82" s="10">
        <f t="shared" si="157"/>
        <v>1137164.2499999998</v>
      </c>
      <c r="CB82" s="10">
        <f t="shared" si="158"/>
        <v>0</v>
      </c>
      <c r="CC82">
        <v>0</v>
      </c>
      <c r="CD82">
        <v>0</v>
      </c>
      <c r="CE82" s="73">
        <v>436</v>
      </c>
      <c r="CF82">
        <v>183781.15999999992</v>
      </c>
      <c r="CG82">
        <v>303359.76000000024</v>
      </c>
      <c r="CH82">
        <v>23849.800000000003</v>
      </c>
      <c r="CI82">
        <v>47108.79</v>
      </c>
      <c r="CK82" s="10">
        <f>VLOOKUP(CE82,'[2]Budget Share 22-23'!$B$6:$BV$326,73,FALSE)</f>
        <v>1280002</v>
      </c>
      <c r="CL82" s="10">
        <f>VLOOKUP(CE82,'[2]Budget Share 22-23'!$B$6:$BV$326,57,FALSE)</f>
        <v>0</v>
      </c>
      <c r="CM82" s="10">
        <v>-20258.560000000001</v>
      </c>
      <c r="CN82" s="10">
        <v>-470</v>
      </c>
      <c r="CO82">
        <v>0</v>
      </c>
      <c r="CP82" s="10">
        <v>0</v>
      </c>
      <c r="CQ82" s="10">
        <v>-18536</v>
      </c>
      <c r="CR82" s="10">
        <v>-47292</v>
      </c>
      <c r="CS82" s="10"/>
      <c r="CT82" s="10">
        <f t="shared" si="159"/>
        <v>1403691.55</v>
      </c>
      <c r="CU82" s="10">
        <f t="shared" si="160"/>
        <v>0</v>
      </c>
      <c r="CW82">
        <f t="shared" si="161"/>
        <v>0</v>
      </c>
      <c r="CY82" s="10">
        <f t="shared" si="162"/>
        <v>-65828</v>
      </c>
      <c r="DE82" s="10">
        <v>1403691.55</v>
      </c>
      <c r="DF82" s="10">
        <v>0</v>
      </c>
      <c r="DG82" s="10">
        <v>22266.67</v>
      </c>
      <c r="DH82" s="10">
        <v>0</v>
      </c>
      <c r="DI82" s="10">
        <v>77118.75</v>
      </c>
      <c r="DJ82" s="10">
        <v>0</v>
      </c>
      <c r="DK82" s="10">
        <v>0</v>
      </c>
      <c r="DL82" s="10">
        <v>29121.16</v>
      </c>
      <c r="DM82">
        <v>0</v>
      </c>
      <c r="DN82">
        <v>29121.16</v>
      </c>
      <c r="DO82" s="10">
        <v>28680.240000000002</v>
      </c>
      <c r="DP82" s="10">
        <v>5616</v>
      </c>
      <c r="DQ82" s="10">
        <v>0</v>
      </c>
      <c r="DR82" s="10">
        <v>28780.5</v>
      </c>
      <c r="DS82" s="10">
        <v>1570.41</v>
      </c>
      <c r="DT82" s="10">
        <v>0</v>
      </c>
      <c r="DU82" s="10">
        <v>0</v>
      </c>
      <c r="DV82" s="10">
        <v>0</v>
      </c>
      <c r="DW82" s="10">
        <v>0</v>
      </c>
      <c r="DX82">
        <v>0</v>
      </c>
      <c r="DY82" s="10">
        <v>0</v>
      </c>
      <c r="DZ82">
        <v>0</v>
      </c>
      <c r="EA82" s="10">
        <v>65828</v>
      </c>
      <c r="EB82">
        <v>436</v>
      </c>
      <c r="EC82" s="68" t="e">
        <f>VLOOKUP(B82,#REF!,3,FALSE)</f>
        <v>#REF!</v>
      </c>
      <c r="ED82" t="e">
        <f>VLOOKUP(B82,#REF!,4,FALSE)</f>
        <v>#REF!</v>
      </c>
      <c r="EE82" t="e">
        <f>VLOOKUP(EC82,'[3]EDUBASE data 18.4.23'!$E$2:$AF$327,28,FALSE)</f>
        <v>#REF!</v>
      </c>
      <c r="EF82" t="str">
        <f>VLOOKUP(B82,'[4]CFR Report to DCSF'!$B$8:$EM$116,142,FALSE)</f>
        <v>bursar@elmswell.suffolk.sch.uk</v>
      </c>
      <c r="EG82" t="e">
        <f>VLOOKUP(EC82,'[3]EDUBASE data 18.4.23'!$E$2:$AF$327,24,FALSE)</f>
        <v>#REF!</v>
      </c>
      <c r="ES82" t="s">
        <v>394</v>
      </c>
      <c r="ET82" t="s">
        <v>397</v>
      </c>
      <c r="EU82" s="9" t="s">
        <v>394</v>
      </c>
      <c r="EV82" t="s">
        <v>396</v>
      </c>
      <c r="EW82" t="s">
        <v>395</v>
      </c>
      <c r="EX82" t="s">
        <v>395</v>
      </c>
      <c r="EY82">
        <f>VLOOKUP(B82,'[2]22-23 Balances'!$E$5:$J$110,2,FALSE)</f>
        <v>183781.15999999992</v>
      </c>
      <c r="EZ82">
        <v>0</v>
      </c>
      <c r="FA82">
        <f>VLOOKUP(B82,'[4]CFR Report to DCSF'!$B$8:$IA$116,234,FALSE)</f>
        <v>23849.800000000003</v>
      </c>
      <c r="FB82" s="10">
        <f t="shared" si="163"/>
        <v>1403691.55</v>
      </c>
      <c r="FC82" s="10">
        <f t="shared" si="164"/>
        <v>0</v>
      </c>
      <c r="FD82" s="10">
        <f t="shared" si="165"/>
        <v>22266.67</v>
      </c>
      <c r="FE82" s="10">
        <f t="shared" si="166"/>
        <v>0</v>
      </c>
      <c r="FF82" s="10">
        <f t="shared" si="167"/>
        <v>77118.75</v>
      </c>
      <c r="FG82" s="10">
        <f t="shared" si="168"/>
        <v>0</v>
      </c>
      <c r="FH82" s="10">
        <f t="shared" si="169"/>
        <v>0</v>
      </c>
      <c r="FI82" s="10">
        <f t="shared" si="170"/>
        <v>0</v>
      </c>
      <c r="FJ82" s="10">
        <f t="shared" si="171"/>
        <v>29121.16</v>
      </c>
      <c r="FK82" s="10">
        <f t="shared" si="172"/>
        <v>28680.240000000002</v>
      </c>
      <c r="FL82" s="10">
        <f t="shared" si="173"/>
        <v>5616</v>
      </c>
      <c r="FM82" s="10">
        <f t="shared" si="174"/>
        <v>0</v>
      </c>
      <c r="FN82" s="10">
        <f t="shared" si="175"/>
        <v>28780.5</v>
      </c>
      <c r="FO82" s="10">
        <f t="shared" si="176"/>
        <v>1570.41</v>
      </c>
      <c r="FP82" s="10">
        <f t="shared" si="177"/>
        <v>0</v>
      </c>
      <c r="FQ82" s="10">
        <f t="shared" si="178"/>
        <v>0</v>
      </c>
      <c r="FR82" s="10">
        <f t="shared" si="179"/>
        <v>0</v>
      </c>
      <c r="FS82">
        <f t="shared" si="180"/>
        <v>0</v>
      </c>
      <c r="FT82">
        <f t="shared" si="181"/>
        <v>0</v>
      </c>
      <c r="FU82">
        <f t="shared" si="182"/>
        <v>0</v>
      </c>
      <c r="FV82">
        <f t="shared" si="183"/>
        <v>65828</v>
      </c>
      <c r="FW82" s="10">
        <f t="shared" si="184"/>
        <v>826310.89</v>
      </c>
      <c r="FX82" s="10">
        <f t="shared" si="185"/>
        <v>6438.65</v>
      </c>
      <c r="FY82" s="158">
        <v>214178.82</v>
      </c>
      <c r="FZ82" s="10">
        <f t="shared" si="186"/>
        <v>0</v>
      </c>
      <c r="GA82" s="10">
        <f t="shared" si="187"/>
        <v>58626.18</v>
      </c>
      <c r="GB82" s="10">
        <f t="shared" si="188"/>
        <v>0</v>
      </c>
      <c r="GC82" s="90">
        <v>39852.51</v>
      </c>
      <c r="GD82" s="90">
        <v>6093.21</v>
      </c>
      <c r="GE82" s="158">
        <v>9082.99</v>
      </c>
      <c r="GF82" s="159">
        <f>AC82-21315.42</f>
        <v>7491.9800000000032</v>
      </c>
      <c r="GG82" s="10">
        <f t="shared" si="190"/>
        <v>0</v>
      </c>
      <c r="GH82" s="10">
        <f t="shared" si="191"/>
        <v>14238.24</v>
      </c>
      <c r="GI82" s="90">
        <v>5352.66</v>
      </c>
      <c r="GJ82" s="10">
        <f t="shared" si="192"/>
        <v>31101.66</v>
      </c>
      <c r="GK82" s="10">
        <f t="shared" si="193"/>
        <v>6156.26</v>
      </c>
      <c r="GL82" s="10">
        <f t="shared" si="194"/>
        <v>18807.05</v>
      </c>
      <c r="GM82" s="10">
        <f t="shared" si="195"/>
        <v>0</v>
      </c>
      <c r="GN82" s="10">
        <f t="shared" si="196"/>
        <v>8860.59</v>
      </c>
      <c r="GO82" s="80">
        <f t="shared" si="197"/>
        <v>64966.55</v>
      </c>
      <c r="GP82" s="10">
        <f t="shared" si="198"/>
        <v>20586.64</v>
      </c>
      <c r="GQ82" s="10">
        <f t="shared" si="199"/>
        <v>0</v>
      </c>
      <c r="GR82" s="10">
        <f t="shared" si="200"/>
        <v>17625.38</v>
      </c>
      <c r="GS82" s="10">
        <f t="shared" si="201"/>
        <v>6000</v>
      </c>
      <c r="GT82" s="10">
        <f t="shared" si="202"/>
        <v>4561.32</v>
      </c>
      <c r="GU82" s="10">
        <f t="shared" si="203"/>
        <v>94302.7</v>
      </c>
      <c r="GV82" s="10">
        <f t="shared" si="204"/>
        <v>13662</v>
      </c>
      <c r="GW82" s="10">
        <f t="shared" si="205"/>
        <v>12901.14</v>
      </c>
      <c r="GX82" s="10">
        <f t="shared" si="206"/>
        <v>17438.12</v>
      </c>
      <c r="GY82">
        <v>0</v>
      </c>
      <c r="GZ82" s="10">
        <f t="shared" si="207"/>
        <v>0</v>
      </c>
      <c r="HA82" s="10">
        <f t="shared" si="208"/>
        <v>38458.980000000003</v>
      </c>
      <c r="HB82" s="10">
        <f t="shared" si="209"/>
        <v>0</v>
      </c>
      <c r="HC82" s="10">
        <f t="shared" si="210"/>
        <v>0</v>
      </c>
      <c r="HD82" s="10">
        <v>23258.99</v>
      </c>
      <c r="HE82" s="10">
        <f t="shared" si="211"/>
        <v>0</v>
      </c>
      <c r="HF82">
        <v>0</v>
      </c>
      <c r="HG82">
        <v>1</v>
      </c>
      <c r="HH82">
        <v>0</v>
      </c>
      <c r="HI82">
        <f t="shared" si="212"/>
        <v>0</v>
      </c>
      <c r="HJ82">
        <f t="shared" si="213"/>
        <v>0</v>
      </c>
      <c r="HK82">
        <f t="shared" si="214"/>
        <v>0</v>
      </c>
      <c r="HM82" s="10">
        <f>VLOOKUP(B82,'[2]22-23 Balances'!$E$5:$J$110,6,FALSE)</f>
        <v>303359.92000000016</v>
      </c>
      <c r="HN82" s="10">
        <f>VLOOKUP(B82,'carry forward data'!A87:G268,7,FALSE)</f>
        <v>47108.79</v>
      </c>
      <c r="HW82" s="10">
        <f t="shared" si="215"/>
        <v>0</v>
      </c>
      <c r="HY82" s="10">
        <f t="shared" si="216"/>
        <v>0</v>
      </c>
      <c r="IC82">
        <f t="shared" si="217"/>
        <v>183781.15999999992</v>
      </c>
      <c r="ID82" s="10">
        <f t="shared" si="218"/>
        <v>1662673.2799999998</v>
      </c>
      <c r="IE82" s="10">
        <f t="shared" si="219"/>
        <v>1543094.5199999998</v>
      </c>
      <c r="IF82" s="10">
        <f t="shared" si="220"/>
        <v>303359.91999999993</v>
      </c>
    </row>
    <row r="83" spans="2:240" x14ac:dyDescent="0.25">
      <c r="B83" s="71" t="s">
        <v>323</v>
      </c>
      <c r="C83" s="72">
        <v>-143178.96</v>
      </c>
      <c r="D83" s="72">
        <v>0</v>
      </c>
      <c r="E83" s="72">
        <v>-45266.67</v>
      </c>
      <c r="F83" s="72">
        <v>0</v>
      </c>
      <c r="G83" s="72">
        <v>-170031.25</v>
      </c>
      <c r="H83" s="72">
        <v>-35670</v>
      </c>
      <c r="I83" s="72">
        <v>-2518.0500000000002</v>
      </c>
      <c r="J83" s="72">
        <v>-17671.36</v>
      </c>
      <c r="K83" s="72">
        <v>-12176.78</v>
      </c>
      <c r="L83" s="72">
        <v>-5040</v>
      </c>
      <c r="M83" s="72">
        <v>0</v>
      </c>
      <c r="N83" s="72">
        <v>-23062.12</v>
      </c>
      <c r="O83" s="72">
        <v>-1216.69</v>
      </c>
      <c r="P83" s="72">
        <v>0</v>
      </c>
      <c r="Q83" s="72">
        <v>0</v>
      </c>
      <c r="R83" s="72">
        <v>0</v>
      </c>
      <c r="S83" s="72">
        <v>0</v>
      </c>
      <c r="T83" s="72">
        <v>728505.96</v>
      </c>
      <c r="U83" s="72">
        <v>0</v>
      </c>
      <c r="V83" s="72">
        <v>0</v>
      </c>
      <c r="W83" s="72">
        <v>50519.4</v>
      </c>
      <c r="X83" s="72">
        <v>68817.81</v>
      </c>
      <c r="Y83" s="72">
        <v>0</v>
      </c>
      <c r="Z83" s="72">
        <v>85160.17</v>
      </c>
      <c r="AA83" s="72">
        <v>49779.98</v>
      </c>
      <c r="AB83" s="72">
        <v>447395.2</v>
      </c>
      <c r="AC83" s="72">
        <v>44442.02</v>
      </c>
      <c r="AD83" s="72">
        <v>0</v>
      </c>
      <c r="AE83" s="72">
        <v>18355.07</v>
      </c>
      <c r="AF83" s="72">
        <v>7482.92</v>
      </c>
      <c r="AG83" s="72">
        <v>3310.88</v>
      </c>
      <c r="AH83" s="72">
        <v>4279.99</v>
      </c>
      <c r="AI83" s="72">
        <v>5897.71</v>
      </c>
      <c r="AJ83" s="72">
        <v>0</v>
      </c>
      <c r="AK83" s="72">
        <v>6723.47</v>
      </c>
      <c r="AL83" s="72">
        <v>57247.46</v>
      </c>
      <c r="AM83" s="72">
        <v>8444.7800000000007</v>
      </c>
      <c r="AN83" s="72">
        <v>0</v>
      </c>
      <c r="AO83" s="72">
        <v>22357.69</v>
      </c>
      <c r="AP83" s="72">
        <v>6320</v>
      </c>
      <c r="AQ83" s="72">
        <v>14816.27</v>
      </c>
      <c r="AR83" s="72">
        <v>69296.259999999995</v>
      </c>
      <c r="AS83" s="72">
        <v>79778.350000000006</v>
      </c>
      <c r="AT83" s="72">
        <v>4927</v>
      </c>
      <c r="AU83" s="72">
        <v>30455.66</v>
      </c>
      <c r="AV83" s="72">
        <v>0</v>
      </c>
      <c r="AW83" s="72">
        <v>990</v>
      </c>
      <c r="AX83" s="72">
        <v>0</v>
      </c>
      <c r="AY83" s="72">
        <v>0</v>
      </c>
      <c r="AZ83" s="72">
        <v>-2569.5500000000002</v>
      </c>
      <c r="BA83" s="72">
        <v>113.67</v>
      </c>
      <c r="BC83" s="10">
        <f>VLOOKUP(B83,[1]Sheet1!$A$11:$G$222,5,FALSE)</f>
        <v>1333325.8400000001</v>
      </c>
      <c r="BE83">
        <v>-23690.45</v>
      </c>
      <c r="BF83">
        <v>0</v>
      </c>
      <c r="BG83">
        <v>0</v>
      </c>
      <c r="BH83">
        <v>0</v>
      </c>
      <c r="BI83">
        <f t="shared" si="146"/>
        <v>0</v>
      </c>
      <c r="BJ83">
        <v>0</v>
      </c>
      <c r="BK83">
        <v>0</v>
      </c>
      <c r="BL83">
        <f t="shared" si="147"/>
        <v>0</v>
      </c>
      <c r="BM83">
        <v>0</v>
      </c>
      <c r="BN83">
        <v>0</v>
      </c>
      <c r="BO83">
        <f t="shared" si="148"/>
        <v>0</v>
      </c>
      <c r="BP83">
        <f t="shared" si="149"/>
        <v>-23690.45</v>
      </c>
      <c r="BR83" s="10">
        <f t="shared" si="150"/>
        <v>-2455.88</v>
      </c>
      <c r="BS83">
        <f t="shared" si="151"/>
        <v>-2455.88</v>
      </c>
      <c r="BT83">
        <f t="shared" si="152"/>
        <v>0</v>
      </c>
      <c r="BU83" s="10">
        <f t="shared" si="153"/>
        <v>-25518</v>
      </c>
      <c r="BV83" s="10">
        <f t="shared" si="154"/>
        <v>57247.46</v>
      </c>
      <c r="BX83" s="10">
        <f t="shared" si="155"/>
        <v>1357016.2899999998</v>
      </c>
      <c r="BY83" s="10">
        <f t="shared" si="156"/>
        <v>1333325.8399999999</v>
      </c>
      <c r="BZ83" s="10">
        <f t="shared" si="157"/>
        <v>1333325.8400000001</v>
      </c>
      <c r="CB83" s="10">
        <f t="shared" si="158"/>
        <v>0</v>
      </c>
      <c r="CC83">
        <v>0</v>
      </c>
      <c r="CD83">
        <v>0</v>
      </c>
      <c r="CE83" s="73">
        <v>443</v>
      </c>
      <c r="CF83">
        <v>-6433.7600000000093</v>
      </c>
      <c r="CG83">
        <v>-76888.290000000037</v>
      </c>
      <c r="CH83">
        <v>3128.6800000000003</v>
      </c>
      <c r="CI83">
        <v>26819.13</v>
      </c>
      <c r="CK83" s="10">
        <f>VLOOKUP(CE83,'[2]Budget Share 22-23'!$B$6:$BV$326,73,FALSE)</f>
        <v>1286562</v>
      </c>
      <c r="CL83" s="10">
        <f>VLOOKUP(CE83,'[2]Budget Share 22-23'!$B$6:$BV$326,57,FALSE)</f>
        <v>0</v>
      </c>
      <c r="CM83" s="10">
        <v>-62221.56</v>
      </c>
      <c r="CN83" s="10">
        <v>-1222</v>
      </c>
      <c r="CO83">
        <v>0</v>
      </c>
      <c r="CP83" s="10">
        <v>0</v>
      </c>
      <c r="CQ83" s="10">
        <v>-7700</v>
      </c>
      <c r="CR83" s="10">
        <v>-17114</v>
      </c>
      <c r="CS83" s="10"/>
      <c r="CT83" s="10">
        <f t="shared" si="159"/>
        <v>1429740.96</v>
      </c>
      <c r="CU83" s="10">
        <f t="shared" si="160"/>
        <v>-10856</v>
      </c>
      <c r="CW83">
        <f t="shared" si="161"/>
        <v>0</v>
      </c>
      <c r="CY83" s="10">
        <f t="shared" si="162"/>
        <v>-24814</v>
      </c>
      <c r="DE83" s="10">
        <v>1429740.96</v>
      </c>
      <c r="DF83" s="10">
        <v>0</v>
      </c>
      <c r="DG83" s="10">
        <v>45266.67</v>
      </c>
      <c r="DH83" s="10">
        <v>0</v>
      </c>
      <c r="DI83" s="10">
        <v>170031.25</v>
      </c>
      <c r="DJ83" s="10">
        <v>10856</v>
      </c>
      <c r="DK83" s="10">
        <v>2518.0500000000002</v>
      </c>
      <c r="DL83" s="10">
        <v>17671.36</v>
      </c>
      <c r="DM83">
        <v>1395</v>
      </c>
      <c r="DN83">
        <v>16276.36</v>
      </c>
      <c r="DO83" s="10">
        <v>12176.78</v>
      </c>
      <c r="DP83" s="10">
        <v>5040</v>
      </c>
      <c r="DQ83" s="10">
        <v>0</v>
      </c>
      <c r="DR83" s="10">
        <v>25518</v>
      </c>
      <c r="DS83" s="10">
        <v>1216.69</v>
      </c>
      <c r="DT83" s="10">
        <v>0</v>
      </c>
      <c r="DU83" s="10">
        <v>0</v>
      </c>
      <c r="DV83" s="10">
        <v>0</v>
      </c>
      <c r="DW83" s="10">
        <v>0</v>
      </c>
      <c r="DX83">
        <v>0</v>
      </c>
      <c r="DY83" s="10">
        <v>0</v>
      </c>
      <c r="DZ83">
        <v>0</v>
      </c>
      <c r="EA83" s="10">
        <v>24814</v>
      </c>
      <c r="EB83">
        <v>443</v>
      </c>
      <c r="EC83" s="68" t="e">
        <f>VLOOKUP(B83,#REF!,3,FALSE)</f>
        <v>#REF!</v>
      </c>
      <c r="ED83" t="e">
        <f>VLOOKUP(B83,#REF!,4,FALSE)</f>
        <v>#REF!</v>
      </c>
      <c r="EE83" t="e">
        <f>VLOOKUP(EC83,'[3]EDUBASE data 18.4.23'!$E$2:$AF$327,28,FALSE)</f>
        <v>#REF!</v>
      </c>
      <c r="EF83" t="str">
        <f>VLOOKUP(B83,'[4]CFR Report to DCSF'!$B$8:$EM$116,142,FALSE)</f>
        <v>admin@potkiln.suffolk.sch.uk</v>
      </c>
      <c r="EG83" t="e">
        <f>VLOOKUP(EC83,'[3]EDUBASE data 18.4.23'!$E$2:$AF$327,24,FALSE)</f>
        <v>#REF!</v>
      </c>
      <c r="ES83" t="s">
        <v>394</v>
      </c>
      <c r="ET83" t="s">
        <v>397</v>
      </c>
      <c r="EU83" s="9" t="s">
        <v>394</v>
      </c>
      <c r="EV83" t="s">
        <v>396</v>
      </c>
      <c r="EW83" t="s">
        <v>395</v>
      </c>
      <c r="EX83" t="s">
        <v>395</v>
      </c>
      <c r="EY83" s="4">
        <f>VLOOKUP(B83,'[2]22-23 Balances'!$E$5:$J$110,2,FALSE)</f>
        <v>-6433.7600000000093</v>
      </c>
      <c r="EZ83">
        <v>0</v>
      </c>
      <c r="FA83">
        <f>VLOOKUP(B83,'[4]CFR Report to DCSF'!$B$8:$IA$116,234,FALSE)</f>
        <v>3128.6800000000003</v>
      </c>
      <c r="FB83" s="10">
        <f t="shared" si="163"/>
        <v>1429740.96</v>
      </c>
      <c r="FC83" s="10">
        <f t="shared" si="164"/>
        <v>0</v>
      </c>
      <c r="FD83" s="10">
        <f t="shared" si="165"/>
        <v>45266.67</v>
      </c>
      <c r="FE83" s="10">
        <f t="shared" si="166"/>
        <v>0</v>
      </c>
      <c r="FF83" s="10">
        <f t="shared" si="167"/>
        <v>170031.25</v>
      </c>
      <c r="FG83" s="10">
        <f t="shared" si="168"/>
        <v>10856</v>
      </c>
      <c r="FH83" s="10">
        <f t="shared" si="169"/>
        <v>2518.0500000000002</v>
      </c>
      <c r="FI83" s="10">
        <f t="shared" si="170"/>
        <v>1395</v>
      </c>
      <c r="FJ83" s="10">
        <f t="shared" si="171"/>
        <v>16276.36</v>
      </c>
      <c r="FK83" s="10">
        <f t="shared" si="172"/>
        <v>12176.78</v>
      </c>
      <c r="FL83" s="10">
        <f t="shared" si="173"/>
        <v>5040</v>
      </c>
      <c r="FM83" s="10">
        <f t="shared" si="174"/>
        <v>0</v>
      </c>
      <c r="FN83" s="10">
        <f t="shared" si="175"/>
        <v>25518</v>
      </c>
      <c r="FO83" s="10">
        <f t="shared" si="176"/>
        <v>1216.69</v>
      </c>
      <c r="FP83" s="10">
        <f t="shared" si="177"/>
        <v>0</v>
      </c>
      <c r="FQ83" s="10">
        <f t="shared" si="178"/>
        <v>0</v>
      </c>
      <c r="FR83" s="10">
        <f t="shared" si="179"/>
        <v>0</v>
      </c>
      <c r="FS83">
        <f t="shared" si="180"/>
        <v>0</v>
      </c>
      <c r="FT83">
        <f t="shared" si="181"/>
        <v>0</v>
      </c>
      <c r="FU83">
        <f t="shared" si="182"/>
        <v>0</v>
      </c>
      <c r="FV83">
        <f t="shared" si="183"/>
        <v>24814</v>
      </c>
      <c r="FW83" s="10">
        <f t="shared" si="184"/>
        <v>728505.96</v>
      </c>
      <c r="FX83" s="10">
        <f t="shared" si="185"/>
        <v>0</v>
      </c>
      <c r="FY83" s="158">
        <v>440737.37</v>
      </c>
      <c r="FZ83" s="10">
        <f t="shared" si="186"/>
        <v>50519.4</v>
      </c>
      <c r="GA83" s="10">
        <f t="shared" si="187"/>
        <v>68817.81</v>
      </c>
      <c r="GB83" s="10">
        <f t="shared" si="188"/>
        <v>0</v>
      </c>
      <c r="GC83" s="90">
        <v>123079.56</v>
      </c>
      <c r="GD83" s="90">
        <v>11860.590000000004</v>
      </c>
      <c r="GE83" s="158">
        <v>6657.83</v>
      </c>
      <c r="GF83" s="10">
        <f t="shared" si="189"/>
        <v>44442.02</v>
      </c>
      <c r="GG83" s="10">
        <f t="shared" si="190"/>
        <v>0</v>
      </c>
      <c r="GH83" s="10">
        <f t="shared" si="191"/>
        <v>18355.07</v>
      </c>
      <c r="GI83" s="90">
        <v>7482.92</v>
      </c>
      <c r="GJ83" s="10">
        <f t="shared" si="192"/>
        <v>3310.88</v>
      </c>
      <c r="GK83" s="10">
        <f t="shared" si="193"/>
        <v>4279.99</v>
      </c>
      <c r="GL83" s="10">
        <f t="shared" si="194"/>
        <v>5897.71</v>
      </c>
      <c r="GM83" s="10">
        <f t="shared" si="195"/>
        <v>0</v>
      </c>
      <c r="GN83" s="10">
        <f t="shared" si="196"/>
        <v>6723.47</v>
      </c>
      <c r="GO83" s="80">
        <f t="shared" si="197"/>
        <v>57247.46</v>
      </c>
      <c r="GP83" s="10">
        <f t="shared" si="198"/>
        <v>8444.7800000000007</v>
      </c>
      <c r="GQ83" s="10">
        <f t="shared" si="199"/>
        <v>0</v>
      </c>
      <c r="GR83" s="10">
        <f t="shared" si="200"/>
        <v>22357.69</v>
      </c>
      <c r="GS83" s="10">
        <f t="shared" si="201"/>
        <v>6320</v>
      </c>
      <c r="GT83" s="10">
        <f t="shared" si="202"/>
        <v>14816.27</v>
      </c>
      <c r="GU83" s="10">
        <f t="shared" si="203"/>
        <v>69296.259999999995</v>
      </c>
      <c r="GV83" s="10">
        <f t="shared" si="204"/>
        <v>79778.350000000006</v>
      </c>
      <c r="GW83" s="10">
        <f t="shared" si="205"/>
        <v>4927</v>
      </c>
      <c r="GX83" s="10">
        <f t="shared" si="206"/>
        <v>30455.66</v>
      </c>
      <c r="GY83">
        <v>0</v>
      </c>
      <c r="GZ83" s="10">
        <f t="shared" si="207"/>
        <v>0</v>
      </c>
      <c r="HA83" s="10">
        <f t="shared" si="208"/>
        <v>990</v>
      </c>
      <c r="HB83" s="10">
        <f t="shared" si="209"/>
        <v>0</v>
      </c>
      <c r="HC83" s="10">
        <f t="shared" si="210"/>
        <v>0</v>
      </c>
      <c r="HD83" s="10">
        <v>23690.45</v>
      </c>
      <c r="HE83" s="10">
        <f t="shared" si="211"/>
        <v>0</v>
      </c>
      <c r="HF83">
        <v>0</v>
      </c>
      <c r="HG83">
        <v>1</v>
      </c>
      <c r="HH83">
        <v>0</v>
      </c>
      <c r="HI83">
        <f t="shared" si="212"/>
        <v>0</v>
      </c>
      <c r="HJ83">
        <f t="shared" si="213"/>
        <v>0</v>
      </c>
      <c r="HK83">
        <f t="shared" si="214"/>
        <v>0</v>
      </c>
      <c r="HM83" s="156">
        <f>VLOOKUP(B83,'[2]22-23 Balances'!$E$5:$J$110,6,FALSE)</f>
        <v>-76888.050000000279</v>
      </c>
      <c r="HN83" s="10">
        <f>VLOOKUP(B83,'carry forward data'!A88:G269,7,FALSE)</f>
        <v>26819.13</v>
      </c>
      <c r="HW83" s="10">
        <f t="shared" si="215"/>
        <v>2.3283064365386963E-10</v>
      </c>
      <c r="HY83" s="10">
        <f t="shared" si="216"/>
        <v>0</v>
      </c>
      <c r="IC83">
        <f t="shared" si="217"/>
        <v>-6433.7600000000093</v>
      </c>
      <c r="ID83" s="10">
        <f t="shared" si="218"/>
        <v>1744849.76</v>
      </c>
      <c r="IE83" s="10">
        <f t="shared" si="219"/>
        <v>1815304.05</v>
      </c>
      <c r="IF83" s="10">
        <f t="shared" si="220"/>
        <v>-76888.050000000047</v>
      </c>
    </row>
    <row r="84" spans="2:240" x14ac:dyDescent="0.25">
      <c r="B84" s="71" t="s">
        <v>324</v>
      </c>
      <c r="C84" s="72">
        <v>-19630.5</v>
      </c>
      <c r="D84" s="72">
        <v>0</v>
      </c>
      <c r="E84" s="72">
        <v>-11000.01</v>
      </c>
      <c r="F84" s="72">
        <v>0</v>
      </c>
      <c r="G84" s="72">
        <v>-42773.75</v>
      </c>
      <c r="H84" s="72">
        <v>-41668</v>
      </c>
      <c r="I84" s="72">
        <v>0</v>
      </c>
      <c r="J84" s="72">
        <v>-14920.95</v>
      </c>
      <c r="K84" s="72">
        <v>-8181.12</v>
      </c>
      <c r="L84" s="72">
        <v>0</v>
      </c>
      <c r="M84" s="72">
        <v>0</v>
      </c>
      <c r="N84" s="72">
        <v>-13484.3</v>
      </c>
      <c r="O84" s="72">
        <v>-5705.05</v>
      </c>
      <c r="P84" s="72">
        <v>0</v>
      </c>
      <c r="Q84" s="72">
        <v>0</v>
      </c>
      <c r="R84" s="72">
        <v>0</v>
      </c>
      <c r="S84" s="72">
        <v>0</v>
      </c>
      <c r="T84" s="72">
        <v>316123.2</v>
      </c>
      <c r="U84" s="72">
        <v>63488.43</v>
      </c>
      <c r="V84" s="72">
        <v>0</v>
      </c>
      <c r="W84" s="72">
        <v>21209.78</v>
      </c>
      <c r="X84" s="72">
        <v>49455.9</v>
      </c>
      <c r="Y84" s="72">
        <v>0</v>
      </c>
      <c r="Z84" s="72">
        <v>15423.64</v>
      </c>
      <c r="AA84" s="72">
        <v>7080.18</v>
      </c>
      <c r="AB84" s="72">
        <v>144385.01999999999</v>
      </c>
      <c r="AC84" s="72">
        <v>1652.5</v>
      </c>
      <c r="AD84" s="72">
        <v>0</v>
      </c>
      <c r="AE84" s="72">
        <v>11189.86</v>
      </c>
      <c r="AF84" s="72">
        <v>900</v>
      </c>
      <c r="AG84" s="72">
        <v>1016.02</v>
      </c>
      <c r="AH84" s="72">
        <v>-529.07000000000005</v>
      </c>
      <c r="AI84" s="72">
        <v>11331.27</v>
      </c>
      <c r="AJ84" s="72">
        <v>0</v>
      </c>
      <c r="AK84" s="72">
        <v>4498.3100000000004</v>
      </c>
      <c r="AL84" s="72">
        <v>56973.65</v>
      </c>
      <c r="AM84" s="72">
        <v>6614.9</v>
      </c>
      <c r="AN84" s="72">
        <v>0</v>
      </c>
      <c r="AO84" s="72">
        <v>5735.19</v>
      </c>
      <c r="AP84" s="72">
        <v>3090</v>
      </c>
      <c r="AQ84" s="72">
        <v>10407.959999999999</v>
      </c>
      <c r="AR84" s="72">
        <v>36753.82</v>
      </c>
      <c r="AS84" s="72">
        <v>212.56</v>
      </c>
      <c r="AT84" s="72">
        <v>6196.41</v>
      </c>
      <c r="AU84" s="72">
        <v>14695.25</v>
      </c>
      <c r="AV84" s="72">
        <v>0</v>
      </c>
      <c r="AW84" s="72">
        <v>0</v>
      </c>
      <c r="AX84" s="72">
        <v>0</v>
      </c>
      <c r="AY84" s="72">
        <v>0</v>
      </c>
      <c r="AZ84" s="72">
        <v>-1380.85</v>
      </c>
      <c r="BA84" s="72">
        <v>2229.52</v>
      </c>
      <c r="BC84" s="10">
        <f>VLOOKUP(B84,[1]Sheet1!$A$11:$G$222,5,FALSE)</f>
        <v>622565.05999999982</v>
      </c>
      <c r="BE84">
        <v>-18070.3</v>
      </c>
      <c r="BF84">
        <v>0</v>
      </c>
      <c r="BG84">
        <v>8244.6</v>
      </c>
      <c r="BH84">
        <v>0</v>
      </c>
      <c r="BI84">
        <f t="shared" si="146"/>
        <v>8244.6</v>
      </c>
      <c r="BJ84">
        <v>0</v>
      </c>
      <c r="BK84">
        <v>0</v>
      </c>
      <c r="BL84">
        <f t="shared" si="147"/>
        <v>0</v>
      </c>
      <c r="BM84">
        <v>1000.99</v>
      </c>
      <c r="BN84">
        <v>0</v>
      </c>
      <c r="BO84">
        <f t="shared" si="148"/>
        <v>1000.99</v>
      </c>
      <c r="BP84">
        <f t="shared" si="149"/>
        <v>-8824.7099999999991</v>
      </c>
      <c r="BR84" s="10">
        <f t="shared" si="150"/>
        <v>848.67000000000007</v>
      </c>
      <c r="BS84">
        <f t="shared" si="151"/>
        <v>0</v>
      </c>
      <c r="BT84">
        <f t="shared" si="152"/>
        <v>848.67000000000007</v>
      </c>
      <c r="BU84" s="10">
        <f t="shared" si="153"/>
        <v>-13484.3</v>
      </c>
      <c r="BV84" s="10">
        <f t="shared" si="154"/>
        <v>57822.32</v>
      </c>
      <c r="BX84" s="10">
        <f t="shared" si="155"/>
        <v>631389.77</v>
      </c>
      <c r="BY84" s="10">
        <f t="shared" si="156"/>
        <v>622565.06000000006</v>
      </c>
      <c r="BZ84" s="10">
        <f t="shared" si="157"/>
        <v>622565.05999999982</v>
      </c>
      <c r="CB84" s="10">
        <f t="shared" si="158"/>
        <v>0</v>
      </c>
      <c r="CC84">
        <v>0</v>
      </c>
      <c r="CD84">
        <v>0</v>
      </c>
      <c r="CE84" s="73">
        <v>444</v>
      </c>
      <c r="CF84">
        <v>33931.479999999981</v>
      </c>
      <c r="CG84">
        <v>21143.230000000214</v>
      </c>
      <c r="CH84">
        <v>9964.16</v>
      </c>
      <c r="CI84">
        <v>18788.87</v>
      </c>
      <c r="CK84" s="10">
        <f>VLOOKUP(CE84,'[2]Budget Share 22-23'!$B$6:$BV$326,73,FALSE)</f>
        <v>618602</v>
      </c>
      <c r="CL84" s="10">
        <f>VLOOKUP(CE84,'[2]Budget Share 22-23'!$B$6:$BV$326,57,FALSE)</f>
        <v>0</v>
      </c>
      <c r="CM84" s="10">
        <v>0</v>
      </c>
      <c r="CN84" s="10">
        <v>0</v>
      </c>
      <c r="CO84">
        <v>0</v>
      </c>
      <c r="CP84" s="10">
        <v>0</v>
      </c>
      <c r="CQ84" s="10">
        <v>-17133</v>
      </c>
      <c r="CR84" s="10">
        <v>-24535</v>
      </c>
      <c r="CS84" s="10"/>
      <c r="CT84" s="10">
        <f t="shared" si="159"/>
        <v>638232.5</v>
      </c>
      <c r="CU84" s="10">
        <f t="shared" si="160"/>
        <v>0</v>
      </c>
      <c r="CW84">
        <f t="shared" si="161"/>
        <v>0</v>
      </c>
      <c r="CY84" s="10">
        <f t="shared" si="162"/>
        <v>-41668</v>
      </c>
      <c r="DE84" s="10">
        <v>638232.5</v>
      </c>
      <c r="DF84" s="10">
        <v>0</v>
      </c>
      <c r="DG84" s="10">
        <v>11000.01</v>
      </c>
      <c r="DH84" s="10">
        <v>0</v>
      </c>
      <c r="DI84" s="10">
        <v>42773.75</v>
      </c>
      <c r="DJ84" s="10">
        <v>0</v>
      </c>
      <c r="DK84" s="10">
        <v>0</v>
      </c>
      <c r="DL84" s="10">
        <v>14920.95</v>
      </c>
      <c r="DM84">
        <v>244.17</v>
      </c>
      <c r="DN84">
        <v>14676.78</v>
      </c>
      <c r="DO84" s="10">
        <v>8181.12</v>
      </c>
      <c r="DP84" s="10">
        <v>0</v>
      </c>
      <c r="DQ84" s="10">
        <v>0</v>
      </c>
      <c r="DR84" s="10">
        <v>13484.3</v>
      </c>
      <c r="DS84" s="10">
        <v>5705.05</v>
      </c>
      <c r="DT84" s="10">
        <v>0</v>
      </c>
      <c r="DU84" s="10">
        <v>0</v>
      </c>
      <c r="DV84" s="10">
        <v>0</v>
      </c>
      <c r="DW84" s="10">
        <v>0</v>
      </c>
      <c r="DX84">
        <v>0</v>
      </c>
      <c r="DY84" s="10">
        <v>0</v>
      </c>
      <c r="DZ84">
        <v>0</v>
      </c>
      <c r="EA84" s="10">
        <v>41668</v>
      </c>
      <c r="EB84">
        <v>444</v>
      </c>
      <c r="EC84" s="68" t="e">
        <f>VLOOKUP(B84,#REF!,3,FALSE)</f>
        <v>#REF!</v>
      </c>
      <c r="ED84" t="e">
        <f>VLOOKUP(B84,#REF!,4,FALSE)</f>
        <v>#REF!</v>
      </c>
      <c r="EE84" t="e">
        <f>VLOOKUP(EC84,'[3]EDUBASE data 18.4.23'!$E$2:$AF$327,28,FALSE)</f>
        <v>#REF!</v>
      </c>
      <c r="EF84" t="str">
        <f>VLOOKUP(B84,'[4]CFR Report to DCSF'!$B$8:$EM$116,142,FALSE)</f>
        <v>headteacher@greatfinborough.suffolk.sch.uk</v>
      </c>
      <c r="EG84" t="e">
        <f>VLOOKUP(EC84,'[3]EDUBASE data 18.4.23'!$E$2:$AF$327,24,FALSE)</f>
        <v>#REF!</v>
      </c>
      <c r="ES84" t="s">
        <v>394</v>
      </c>
      <c r="ET84" t="s">
        <v>397</v>
      </c>
      <c r="EU84" s="9" t="s">
        <v>394</v>
      </c>
      <c r="EV84" t="s">
        <v>396</v>
      </c>
      <c r="EW84" t="s">
        <v>395</v>
      </c>
      <c r="EX84" t="s">
        <v>395</v>
      </c>
      <c r="EY84">
        <f>VLOOKUP(B84,'[2]22-23 Balances'!$E$5:$J$110,2,FALSE)</f>
        <v>33931.479999999981</v>
      </c>
      <c r="EZ84">
        <v>0</v>
      </c>
      <c r="FA84">
        <f>VLOOKUP(B84,'[4]CFR Report to DCSF'!$B$8:$IA$116,234,FALSE)</f>
        <v>9964.16</v>
      </c>
      <c r="FB84" s="10">
        <f t="shared" si="163"/>
        <v>638232.5</v>
      </c>
      <c r="FC84" s="10">
        <f t="shared" si="164"/>
        <v>0</v>
      </c>
      <c r="FD84" s="10">
        <f t="shared" si="165"/>
        <v>11000.01</v>
      </c>
      <c r="FE84" s="10">
        <f t="shared" si="166"/>
        <v>0</v>
      </c>
      <c r="FF84" s="10">
        <f t="shared" si="167"/>
        <v>42773.75</v>
      </c>
      <c r="FG84" s="10">
        <f t="shared" si="168"/>
        <v>0</v>
      </c>
      <c r="FH84" s="10">
        <f t="shared" si="169"/>
        <v>0</v>
      </c>
      <c r="FI84" s="10">
        <f t="shared" si="170"/>
        <v>244.17</v>
      </c>
      <c r="FJ84" s="10">
        <f t="shared" si="171"/>
        <v>14676.78</v>
      </c>
      <c r="FK84" s="10">
        <f t="shared" si="172"/>
        <v>8181.12</v>
      </c>
      <c r="FL84" s="10">
        <f t="shared" si="173"/>
        <v>0</v>
      </c>
      <c r="FM84" s="10">
        <f t="shared" si="174"/>
        <v>0</v>
      </c>
      <c r="FN84" s="10">
        <f t="shared" si="175"/>
        <v>13484.3</v>
      </c>
      <c r="FO84" s="10">
        <f t="shared" si="176"/>
        <v>5705.05</v>
      </c>
      <c r="FP84" s="10">
        <f t="shared" si="177"/>
        <v>0</v>
      </c>
      <c r="FQ84" s="10">
        <f t="shared" si="178"/>
        <v>0</v>
      </c>
      <c r="FR84" s="10">
        <f t="shared" si="179"/>
        <v>0</v>
      </c>
      <c r="FS84">
        <f t="shared" si="180"/>
        <v>0</v>
      </c>
      <c r="FT84">
        <f t="shared" si="181"/>
        <v>0</v>
      </c>
      <c r="FU84">
        <f t="shared" si="182"/>
        <v>0</v>
      </c>
      <c r="FV84">
        <f t="shared" si="183"/>
        <v>41668</v>
      </c>
      <c r="FW84" s="10">
        <f t="shared" si="184"/>
        <v>316123.2</v>
      </c>
      <c r="FX84" s="10">
        <f t="shared" si="185"/>
        <v>63488.43</v>
      </c>
      <c r="FY84" s="158">
        <v>138558.80999999997</v>
      </c>
      <c r="FZ84" s="10">
        <f t="shared" si="186"/>
        <v>21209.78</v>
      </c>
      <c r="GA84" s="10">
        <f t="shared" si="187"/>
        <v>49455.9</v>
      </c>
      <c r="GB84" s="10">
        <f t="shared" si="188"/>
        <v>0</v>
      </c>
      <c r="GC84" s="90">
        <v>19517.759999999998</v>
      </c>
      <c r="GD84" s="90">
        <v>2986.0600000000009</v>
      </c>
      <c r="GE84" s="158">
        <v>5826.21</v>
      </c>
      <c r="GF84" s="10">
        <f t="shared" si="189"/>
        <v>1652.5</v>
      </c>
      <c r="GG84" s="10">
        <f t="shared" si="190"/>
        <v>0</v>
      </c>
      <c r="GH84" s="10">
        <f t="shared" si="191"/>
        <v>11189.86</v>
      </c>
      <c r="GI84" s="90">
        <v>900</v>
      </c>
      <c r="GJ84" s="10">
        <f t="shared" si="192"/>
        <v>1016.02</v>
      </c>
      <c r="GK84" s="80">
        <f t="shared" si="193"/>
        <v>-529.07000000000005</v>
      </c>
      <c r="GL84" s="10">
        <f t="shared" si="194"/>
        <v>11331.27</v>
      </c>
      <c r="GM84" s="10">
        <f t="shared" si="195"/>
        <v>0</v>
      </c>
      <c r="GN84" s="10">
        <f t="shared" si="196"/>
        <v>4498.3100000000004</v>
      </c>
      <c r="GO84" s="80">
        <f t="shared" si="197"/>
        <v>57822.32</v>
      </c>
      <c r="GP84" s="10">
        <f t="shared" si="198"/>
        <v>6614.9</v>
      </c>
      <c r="GQ84" s="10">
        <f t="shared" si="199"/>
        <v>0</v>
      </c>
      <c r="GR84" s="10">
        <f t="shared" si="200"/>
        <v>5735.19</v>
      </c>
      <c r="GS84" s="10">
        <f t="shared" si="201"/>
        <v>3090</v>
      </c>
      <c r="GT84" s="10">
        <f t="shared" si="202"/>
        <v>10407.959999999999</v>
      </c>
      <c r="GU84" s="10">
        <f t="shared" si="203"/>
        <v>36753.82</v>
      </c>
      <c r="GV84" s="10">
        <f t="shared" si="204"/>
        <v>212.56</v>
      </c>
      <c r="GW84" s="10">
        <f t="shared" si="205"/>
        <v>6196.41</v>
      </c>
      <c r="GX84" s="10">
        <f t="shared" si="206"/>
        <v>14695.25</v>
      </c>
      <c r="GY84">
        <v>0</v>
      </c>
      <c r="GZ84" s="10">
        <f t="shared" si="207"/>
        <v>0</v>
      </c>
      <c r="HA84" s="10">
        <f t="shared" si="208"/>
        <v>0</v>
      </c>
      <c r="HB84" s="10">
        <f t="shared" si="209"/>
        <v>0</v>
      </c>
      <c r="HC84" s="10">
        <f t="shared" si="210"/>
        <v>0</v>
      </c>
      <c r="HD84" s="10">
        <v>18070.3</v>
      </c>
      <c r="HE84" s="10">
        <f t="shared" si="211"/>
        <v>0</v>
      </c>
      <c r="HF84">
        <v>0</v>
      </c>
      <c r="HG84">
        <v>1</v>
      </c>
      <c r="HH84">
        <v>0</v>
      </c>
      <c r="HI84">
        <f t="shared" si="212"/>
        <v>8244.6</v>
      </c>
      <c r="HJ84">
        <f t="shared" si="213"/>
        <v>0</v>
      </c>
      <c r="HK84">
        <f t="shared" si="214"/>
        <v>1000.99</v>
      </c>
      <c r="HM84" s="10">
        <f>VLOOKUP(B84,'[2]22-23 Balances'!$E$5:$J$110,6,FALSE)</f>
        <v>21143.710000000196</v>
      </c>
      <c r="HN84" s="10">
        <f>VLOOKUP(B84,'carry forward data'!A89:G270,7,FALSE)</f>
        <v>18788.87</v>
      </c>
      <c r="HW84" s="10">
        <f t="shared" si="215"/>
        <v>-1.1641532182693481E-10</v>
      </c>
      <c r="HY84" s="10">
        <f t="shared" si="216"/>
        <v>0</v>
      </c>
      <c r="IC84">
        <f t="shared" si="217"/>
        <v>33931.479999999981</v>
      </c>
      <c r="ID84" s="10">
        <f t="shared" si="218"/>
        <v>775965.68000000017</v>
      </c>
      <c r="IE84" s="10">
        <f t="shared" si="219"/>
        <v>788753.45000000007</v>
      </c>
      <c r="IF84" s="10">
        <f t="shared" si="220"/>
        <v>21143.710000000079</v>
      </c>
    </row>
    <row r="85" spans="2:240" x14ac:dyDescent="0.25">
      <c r="B85" s="71" t="s">
        <v>325</v>
      </c>
      <c r="C85" s="72">
        <v>-29145.87</v>
      </c>
      <c r="D85" s="72">
        <v>0</v>
      </c>
      <c r="E85" s="72">
        <v>-33833.33</v>
      </c>
      <c r="F85" s="72">
        <v>0</v>
      </c>
      <c r="G85" s="72">
        <v>-55825.75</v>
      </c>
      <c r="H85" s="72">
        <v>-50124</v>
      </c>
      <c r="I85" s="72">
        <v>-780</v>
      </c>
      <c r="J85" s="72">
        <v>-30950.54</v>
      </c>
      <c r="K85" s="72">
        <v>-11962.67</v>
      </c>
      <c r="L85" s="72">
        <v>0</v>
      </c>
      <c r="M85" s="72">
        <v>0</v>
      </c>
      <c r="N85" s="72">
        <v>-8276.1</v>
      </c>
      <c r="O85" s="72">
        <v>-1602.29</v>
      </c>
      <c r="P85" s="72">
        <v>0</v>
      </c>
      <c r="Q85" s="72">
        <v>0</v>
      </c>
      <c r="R85" s="72">
        <v>0</v>
      </c>
      <c r="S85" s="72">
        <v>0</v>
      </c>
      <c r="T85" s="72">
        <v>510277.69</v>
      </c>
      <c r="U85" s="72">
        <v>76.7</v>
      </c>
      <c r="V85" s="72">
        <v>0</v>
      </c>
      <c r="W85" s="72">
        <v>0</v>
      </c>
      <c r="X85" s="72">
        <v>53004.37</v>
      </c>
      <c r="Y85" s="72">
        <v>0</v>
      </c>
      <c r="Z85" s="72">
        <v>16363.93</v>
      </c>
      <c r="AA85" s="72">
        <v>40595.050000000003</v>
      </c>
      <c r="AB85" s="72">
        <v>185386.69</v>
      </c>
      <c r="AC85" s="72">
        <v>0</v>
      </c>
      <c r="AD85" s="72">
        <v>0</v>
      </c>
      <c r="AE85" s="72">
        <v>20339.11</v>
      </c>
      <c r="AF85" s="72">
        <v>3160.9</v>
      </c>
      <c r="AG85" s="72">
        <v>20372.27</v>
      </c>
      <c r="AH85" s="72">
        <v>2678.78</v>
      </c>
      <c r="AI85" s="72">
        <v>16562.759999999998</v>
      </c>
      <c r="AJ85" s="72">
        <v>0</v>
      </c>
      <c r="AK85" s="72">
        <v>3245.57</v>
      </c>
      <c r="AL85" s="72">
        <v>44254.77</v>
      </c>
      <c r="AM85" s="72">
        <v>12698.8</v>
      </c>
      <c r="AN85" s="72">
        <v>0</v>
      </c>
      <c r="AO85" s="72">
        <v>17088.28</v>
      </c>
      <c r="AP85" s="72">
        <v>3880</v>
      </c>
      <c r="AQ85" s="72">
        <v>5596.83</v>
      </c>
      <c r="AR85" s="72">
        <v>48081.32</v>
      </c>
      <c r="AS85" s="72">
        <v>164</v>
      </c>
      <c r="AT85" s="72">
        <v>22182.84</v>
      </c>
      <c r="AU85" s="72">
        <v>14842.58</v>
      </c>
      <c r="AV85" s="72">
        <v>0</v>
      </c>
      <c r="AW85" s="72">
        <v>33678.94</v>
      </c>
      <c r="AX85" s="72">
        <v>0</v>
      </c>
      <c r="AY85" s="72">
        <v>0</v>
      </c>
      <c r="AZ85" s="72">
        <v>-577.29</v>
      </c>
      <c r="BA85" s="72">
        <v>369.03</v>
      </c>
      <c r="BC85" s="10">
        <f>VLOOKUP(B85,[1]Sheet1!$A$11:$G$222,5,FALSE)</f>
        <v>844064.43000000017</v>
      </c>
      <c r="BE85">
        <v>-20074.14</v>
      </c>
      <c r="BF85">
        <v>0</v>
      </c>
      <c r="BG85">
        <v>7127.2</v>
      </c>
      <c r="BH85">
        <v>0</v>
      </c>
      <c r="BI85">
        <f t="shared" si="146"/>
        <v>7127.2</v>
      </c>
      <c r="BJ85">
        <v>0</v>
      </c>
      <c r="BK85">
        <v>0</v>
      </c>
      <c r="BL85">
        <f t="shared" si="147"/>
        <v>0</v>
      </c>
      <c r="BM85">
        <v>5188</v>
      </c>
      <c r="BN85">
        <v>0</v>
      </c>
      <c r="BO85">
        <f t="shared" si="148"/>
        <v>5188</v>
      </c>
      <c r="BP85">
        <f t="shared" si="149"/>
        <v>-7758.9399999999987</v>
      </c>
      <c r="BR85" s="10">
        <f t="shared" si="150"/>
        <v>-208.26</v>
      </c>
      <c r="BS85">
        <f t="shared" si="151"/>
        <v>-208.26</v>
      </c>
      <c r="BT85">
        <f t="shared" si="152"/>
        <v>0</v>
      </c>
      <c r="BU85" s="10">
        <f t="shared" si="153"/>
        <v>-8484.36</v>
      </c>
      <c r="BV85" s="10">
        <f t="shared" si="154"/>
        <v>44254.77</v>
      </c>
      <c r="BX85" s="10">
        <f t="shared" si="155"/>
        <v>851823.36999999988</v>
      </c>
      <c r="BY85" s="10">
        <f t="shared" si="156"/>
        <v>844064.42999999993</v>
      </c>
      <c r="BZ85" s="10">
        <f t="shared" si="157"/>
        <v>844064.43000000017</v>
      </c>
      <c r="CB85" s="10">
        <f t="shared" si="158"/>
        <v>0</v>
      </c>
      <c r="CC85">
        <v>0</v>
      </c>
      <c r="CD85">
        <v>0</v>
      </c>
      <c r="CE85" s="73">
        <v>445</v>
      </c>
      <c r="CF85">
        <v>139628.04000000015</v>
      </c>
      <c r="CG85">
        <v>140397.62999999977</v>
      </c>
      <c r="CH85">
        <v>3777.4000000000015</v>
      </c>
      <c r="CI85">
        <v>11536.339999999998</v>
      </c>
      <c r="CK85" s="10">
        <f>VLOOKUP(CE85,'[2]Budget Share 22-23'!$B$6:$BV$326,73,FALSE)</f>
        <v>852593</v>
      </c>
      <c r="CL85" s="10">
        <f>VLOOKUP(CE85,'[2]Budget Share 22-23'!$B$6:$BV$326,57,FALSE)</f>
        <v>0</v>
      </c>
      <c r="CM85" s="10">
        <v>0</v>
      </c>
      <c r="CN85" s="10">
        <v>0</v>
      </c>
      <c r="CO85">
        <v>0</v>
      </c>
      <c r="CP85" s="10">
        <v>0</v>
      </c>
      <c r="CQ85" s="10">
        <v>-17666</v>
      </c>
      <c r="CR85" s="10">
        <v>-32458</v>
      </c>
      <c r="CS85" s="10"/>
      <c r="CT85" s="10">
        <f t="shared" si="159"/>
        <v>881738.87</v>
      </c>
      <c r="CU85" s="10">
        <f t="shared" si="160"/>
        <v>0</v>
      </c>
      <c r="CW85">
        <f t="shared" si="161"/>
        <v>0</v>
      </c>
      <c r="CY85" s="10">
        <f t="shared" si="162"/>
        <v>-50124</v>
      </c>
      <c r="DE85" s="10">
        <v>881738.87</v>
      </c>
      <c r="DF85" s="10">
        <v>0</v>
      </c>
      <c r="DG85" s="10">
        <v>33833.33</v>
      </c>
      <c r="DH85" s="10">
        <v>0</v>
      </c>
      <c r="DI85" s="10">
        <v>55825.75</v>
      </c>
      <c r="DJ85" s="10">
        <v>0</v>
      </c>
      <c r="DK85" s="10">
        <v>780</v>
      </c>
      <c r="DL85" s="10">
        <v>30950.54</v>
      </c>
      <c r="DM85">
        <v>0</v>
      </c>
      <c r="DN85">
        <v>30950.54</v>
      </c>
      <c r="DO85" s="10">
        <v>11962.67</v>
      </c>
      <c r="DP85" s="10">
        <v>0</v>
      </c>
      <c r="DQ85" s="10">
        <v>0</v>
      </c>
      <c r="DR85" s="10">
        <v>8484.36</v>
      </c>
      <c r="DS85" s="10">
        <v>1602.29</v>
      </c>
      <c r="DT85" s="10">
        <v>0</v>
      </c>
      <c r="DU85" s="10">
        <v>0</v>
      </c>
      <c r="DV85" s="10">
        <v>0</v>
      </c>
      <c r="DW85" s="10">
        <v>0</v>
      </c>
      <c r="DX85">
        <v>0</v>
      </c>
      <c r="DY85" s="10">
        <v>0</v>
      </c>
      <c r="DZ85">
        <v>0</v>
      </c>
      <c r="EA85" s="10">
        <v>50124</v>
      </c>
      <c r="EB85">
        <v>445</v>
      </c>
      <c r="EC85" s="68" t="e">
        <f>VLOOKUP(B85,#REF!,3,FALSE)</f>
        <v>#REF!</v>
      </c>
      <c r="ED85" t="e">
        <f>VLOOKUP(B85,#REF!,4,FALSE)</f>
        <v>#REF!</v>
      </c>
      <c r="EE85" t="e">
        <f>VLOOKUP(EC85,'[3]EDUBASE data 18.4.23'!$E$2:$AF$327,28,FALSE)</f>
        <v>#REF!</v>
      </c>
      <c r="EF85" t="str">
        <f>VLOOKUP(B85,'[4]CFR Report to DCSF'!$B$8:$EM$116,142,FALSE)</f>
        <v>admin@greatwaldingfield.suffolk.sch.uk</v>
      </c>
      <c r="EG85" t="e">
        <f>VLOOKUP(EC85,'[3]EDUBASE data 18.4.23'!$E$2:$AF$327,24,FALSE)</f>
        <v>#REF!</v>
      </c>
      <c r="ES85" t="s">
        <v>394</v>
      </c>
      <c r="ET85" t="s">
        <v>397</v>
      </c>
      <c r="EU85" s="9" t="s">
        <v>394</v>
      </c>
      <c r="EV85" t="s">
        <v>396</v>
      </c>
      <c r="EW85" t="s">
        <v>395</v>
      </c>
      <c r="EX85" t="s">
        <v>395</v>
      </c>
      <c r="EY85">
        <f>VLOOKUP(B85,'[2]22-23 Balances'!$E$5:$J$110,2,FALSE)</f>
        <v>139628.04000000015</v>
      </c>
      <c r="EZ85">
        <v>0</v>
      </c>
      <c r="FA85">
        <f>VLOOKUP(B85,'[4]CFR Report to DCSF'!$B$8:$IA$116,234,FALSE)</f>
        <v>3777.4000000000015</v>
      </c>
      <c r="FB85" s="10">
        <f t="shared" si="163"/>
        <v>881738.87</v>
      </c>
      <c r="FC85" s="10">
        <f t="shared" si="164"/>
        <v>0</v>
      </c>
      <c r="FD85" s="10">
        <f t="shared" si="165"/>
        <v>33833.33</v>
      </c>
      <c r="FE85" s="10">
        <f t="shared" si="166"/>
        <v>0</v>
      </c>
      <c r="FF85" s="10">
        <f t="shared" si="167"/>
        <v>55825.75</v>
      </c>
      <c r="FG85" s="10">
        <f t="shared" si="168"/>
        <v>0</v>
      </c>
      <c r="FH85" s="10">
        <f t="shared" si="169"/>
        <v>780</v>
      </c>
      <c r="FI85" s="10">
        <f t="shared" si="170"/>
        <v>0</v>
      </c>
      <c r="FJ85" s="10">
        <f t="shared" si="171"/>
        <v>30950.54</v>
      </c>
      <c r="FK85" s="10">
        <f t="shared" si="172"/>
        <v>11962.67</v>
      </c>
      <c r="FL85" s="10">
        <f t="shared" si="173"/>
        <v>0</v>
      </c>
      <c r="FM85" s="10">
        <f t="shared" si="174"/>
        <v>0</v>
      </c>
      <c r="FN85" s="10">
        <f t="shared" si="175"/>
        <v>8484.36</v>
      </c>
      <c r="FO85" s="10">
        <f t="shared" si="176"/>
        <v>1602.29</v>
      </c>
      <c r="FP85" s="10">
        <f t="shared" si="177"/>
        <v>0</v>
      </c>
      <c r="FQ85" s="10">
        <f t="shared" si="178"/>
        <v>0</v>
      </c>
      <c r="FR85" s="10">
        <f t="shared" si="179"/>
        <v>0</v>
      </c>
      <c r="FS85">
        <f t="shared" si="180"/>
        <v>0</v>
      </c>
      <c r="FT85">
        <f t="shared" si="181"/>
        <v>0</v>
      </c>
      <c r="FU85">
        <f t="shared" si="182"/>
        <v>0</v>
      </c>
      <c r="FV85">
        <f t="shared" si="183"/>
        <v>50124</v>
      </c>
      <c r="FW85" s="10">
        <f t="shared" si="184"/>
        <v>510277.69</v>
      </c>
      <c r="FX85" s="10">
        <f t="shared" si="185"/>
        <v>76.7</v>
      </c>
      <c r="FY85" s="158">
        <v>181176.68999999994</v>
      </c>
      <c r="FZ85" s="10">
        <f t="shared" si="186"/>
        <v>0</v>
      </c>
      <c r="GA85" s="10">
        <f t="shared" si="187"/>
        <v>53004.37</v>
      </c>
      <c r="GB85" s="10">
        <f t="shared" si="188"/>
        <v>0</v>
      </c>
      <c r="GC85" s="90">
        <v>49570.840000000026</v>
      </c>
      <c r="GD85" s="90">
        <v>7388.1399999999776</v>
      </c>
      <c r="GE85" s="158">
        <v>4210</v>
      </c>
      <c r="GF85" s="10">
        <f t="shared" si="189"/>
        <v>0</v>
      </c>
      <c r="GG85" s="10">
        <f t="shared" si="190"/>
        <v>0</v>
      </c>
      <c r="GH85" s="10">
        <f t="shared" si="191"/>
        <v>20339.11</v>
      </c>
      <c r="GI85" s="90">
        <v>3160.9</v>
      </c>
      <c r="GJ85" s="10">
        <f t="shared" si="192"/>
        <v>20372.27</v>
      </c>
      <c r="GK85" s="10">
        <f t="shared" si="193"/>
        <v>2678.78</v>
      </c>
      <c r="GL85" s="10">
        <f t="shared" si="194"/>
        <v>16562.759999999998</v>
      </c>
      <c r="GM85" s="10">
        <f t="shared" si="195"/>
        <v>0</v>
      </c>
      <c r="GN85" s="10">
        <f t="shared" si="196"/>
        <v>3245.57</v>
      </c>
      <c r="GO85" s="80">
        <f t="shared" si="197"/>
        <v>44254.77</v>
      </c>
      <c r="GP85" s="10">
        <f t="shared" si="198"/>
        <v>12698.8</v>
      </c>
      <c r="GQ85" s="10">
        <f t="shared" si="199"/>
        <v>0</v>
      </c>
      <c r="GR85" s="10">
        <f t="shared" si="200"/>
        <v>17088.28</v>
      </c>
      <c r="GS85" s="10">
        <f t="shared" si="201"/>
        <v>3880</v>
      </c>
      <c r="GT85" s="10">
        <f t="shared" si="202"/>
        <v>5596.83</v>
      </c>
      <c r="GU85" s="10">
        <f t="shared" si="203"/>
        <v>48081.32</v>
      </c>
      <c r="GV85" s="10">
        <f t="shared" si="204"/>
        <v>164</v>
      </c>
      <c r="GW85" s="10">
        <f t="shared" si="205"/>
        <v>22182.84</v>
      </c>
      <c r="GX85" s="10">
        <f t="shared" si="206"/>
        <v>14842.58</v>
      </c>
      <c r="GY85">
        <v>0</v>
      </c>
      <c r="GZ85" s="10">
        <f t="shared" si="207"/>
        <v>0</v>
      </c>
      <c r="HA85" s="10">
        <f t="shared" si="208"/>
        <v>33678.94</v>
      </c>
      <c r="HB85" s="10">
        <f t="shared" si="209"/>
        <v>0</v>
      </c>
      <c r="HC85" s="10">
        <f t="shared" si="210"/>
        <v>0</v>
      </c>
      <c r="HD85" s="10">
        <v>20074.14</v>
      </c>
      <c r="HE85" s="10">
        <f t="shared" si="211"/>
        <v>0</v>
      </c>
      <c r="HF85">
        <v>0</v>
      </c>
      <c r="HG85">
        <v>1</v>
      </c>
      <c r="HH85">
        <v>0</v>
      </c>
      <c r="HI85">
        <f t="shared" si="212"/>
        <v>7127.2</v>
      </c>
      <c r="HJ85">
        <f t="shared" si="213"/>
        <v>0</v>
      </c>
      <c r="HK85">
        <f t="shared" si="214"/>
        <v>5188</v>
      </c>
      <c r="HM85" s="10">
        <f>VLOOKUP(B85,'[2]22-23 Balances'!$E$5:$J$110,6,FALSE)</f>
        <v>140397.67000000004</v>
      </c>
      <c r="HN85" s="10">
        <f>VLOOKUP(B85,'carry forward data'!A90:G271,7,FALSE)</f>
        <v>11536.339999999998</v>
      </c>
      <c r="HW85" s="10">
        <f t="shared" si="215"/>
        <v>0</v>
      </c>
      <c r="HY85" s="10">
        <f t="shared" si="216"/>
        <v>0</v>
      </c>
      <c r="IC85">
        <f t="shared" si="217"/>
        <v>139628.04000000015</v>
      </c>
      <c r="ID85" s="10">
        <f t="shared" si="218"/>
        <v>1075301.81</v>
      </c>
      <c r="IE85" s="10">
        <f t="shared" si="219"/>
        <v>1074532.18</v>
      </c>
      <c r="IF85" s="10">
        <f t="shared" si="220"/>
        <v>140397.67000000016</v>
      </c>
    </row>
    <row r="86" spans="2:240" x14ac:dyDescent="0.25">
      <c r="B86" s="71" t="s">
        <v>326</v>
      </c>
      <c r="C86" s="72">
        <v>-30201.38</v>
      </c>
      <c r="D86" s="72">
        <v>0</v>
      </c>
      <c r="E86" s="72">
        <v>-10633.33</v>
      </c>
      <c r="F86" s="72">
        <v>0</v>
      </c>
      <c r="G86" s="72">
        <v>-57793</v>
      </c>
      <c r="H86" s="72">
        <v>-40001</v>
      </c>
      <c r="I86" s="72">
        <v>0</v>
      </c>
      <c r="J86" s="72">
        <v>-10258.870000000001</v>
      </c>
      <c r="K86" s="72">
        <v>-11982.05</v>
      </c>
      <c r="L86" s="72">
        <v>0</v>
      </c>
      <c r="M86" s="72">
        <v>0</v>
      </c>
      <c r="N86" s="72">
        <v>-12591.75</v>
      </c>
      <c r="O86" s="72">
        <v>0</v>
      </c>
      <c r="P86" s="72">
        <v>0</v>
      </c>
      <c r="Q86" s="72">
        <v>0</v>
      </c>
      <c r="R86" s="72">
        <v>0</v>
      </c>
      <c r="S86" s="72">
        <v>0</v>
      </c>
      <c r="T86" s="72">
        <v>531078.02</v>
      </c>
      <c r="U86" s="72">
        <v>0</v>
      </c>
      <c r="V86" s="72">
        <v>0</v>
      </c>
      <c r="W86" s="72">
        <v>0</v>
      </c>
      <c r="X86" s="72">
        <v>68732.94</v>
      </c>
      <c r="Y86" s="72">
        <v>0</v>
      </c>
      <c r="Z86" s="72">
        <v>2717.12</v>
      </c>
      <c r="AA86" s="72">
        <v>4729.37</v>
      </c>
      <c r="AB86" s="72">
        <v>217189.98</v>
      </c>
      <c r="AC86" s="72">
        <v>0</v>
      </c>
      <c r="AD86" s="72">
        <v>10705.52</v>
      </c>
      <c r="AE86" s="72">
        <v>7865.03</v>
      </c>
      <c r="AF86" s="72">
        <v>3832.96</v>
      </c>
      <c r="AG86" s="72">
        <v>0</v>
      </c>
      <c r="AH86" s="72">
        <v>2498.6999999999998</v>
      </c>
      <c r="AI86" s="72">
        <v>13841.24</v>
      </c>
      <c r="AJ86" s="72">
        <v>0</v>
      </c>
      <c r="AK86" s="72">
        <v>7340.54</v>
      </c>
      <c r="AL86" s="72">
        <v>42330.63</v>
      </c>
      <c r="AM86" s="72">
        <v>6763.97</v>
      </c>
      <c r="AN86" s="72">
        <v>0</v>
      </c>
      <c r="AO86" s="72">
        <v>7792.27</v>
      </c>
      <c r="AP86" s="72">
        <v>4020</v>
      </c>
      <c r="AQ86" s="72">
        <v>0</v>
      </c>
      <c r="AR86" s="72">
        <v>51886.18</v>
      </c>
      <c r="AS86" s="72">
        <v>0</v>
      </c>
      <c r="AT86" s="72">
        <v>6096.19</v>
      </c>
      <c r="AU86" s="72">
        <v>41678.75</v>
      </c>
      <c r="AV86" s="72">
        <v>0</v>
      </c>
      <c r="AW86" s="72">
        <v>1100.5</v>
      </c>
      <c r="AX86" s="72">
        <v>0</v>
      </c>
      <c r="AY86" s="72">
        <v>0</v>
      </c>
      <c r="AZ86" s="72">
        <v>-856.75</v>
      </c>
      <c r="BA86" s="72">
        <v>603.83000000000004</v>
      </c>
      <c r="BC86" s="10">
        <f>VLOOKUP(B86,[1]Sheet1!$A$11:$G$222,5,FALSE)</f>
        <v>843068.59000000008</v>
      </c>
      <c r="BE86">
        <v>-20277.650000000001</v>
      </c>
      <c r="BF86">
        <v>0</v>
      </c>
      <c r="BG86">
        <v>1834.2</v>
      </c>
      <c r="BH86">
        <v>0</v>
      </c>
      <c r="BI86">
        <f t="shared" si="146"/>
        <v>1834.2</v>
      </c>
      <c r="BJ86">
        <v>3026.43</v>
      </c>
      <c r="BK86">
        <v>0</v>
      </c>
      <c r="BL86">
        <f t="shared" si="147"/>
        <v>3026.43</v>
      </c>
      <c r="BM86">
        <v>0</v>
      </c>
      <c r="BN86">
        <v>0</v>
      </c>
      <c r="BO86">
        <f t="shared" si="148"/>
        <v>0</v>
      </c>
      <c r="BP86">
        <f t="shared" si="149"/>
        <v>-15417.02</v>
      </c>
      <c r="BR86" s="10">
        <f t="shared" si="150"/>
        <v>-252.91999999999996</v>
      </c>
      <c r="BS86">
        <f t="shared" si="151"/>
        <v>-252.91999999999996</v>
      </c>
      <c r="BT86">
        <f t="shared" si="152"/>
        <v>0</v>
      </c>
      <c r="BU86" s="10">
        <f t="shared" si="153"/>
        <v>-12844.67</v>
      </c>
      <c r="BV86" s="10">
        <f t="shared" si="154"/>
        <v>42330.63</v>
      </c>
      <c r="BX86" s="10">
        <f t="shared" si="155"/>
        <v>858485.61</v>
      </c>
      <c r="BY86" s="10">
        <f t="shared" si="156"/>
        <v>843068.59</v>
      </c>
      <c r="BZ86" s="10">
        <f t="shared" si="157"/>
        <v>843068.59000000008</v>
      </c>
      <c r="CB86" s="10">
        <f t="shared" si="158"/>
        <v>0</v>
      </c>
      <c r="CC86">
        <v>0</v>
      </c>
      <c r="CD86">
        <v>0</v>
      </c>
      <c r="CE86" s="73">
        <v>451</v>
      </c>
      <c r="CF86">
        <v>75628.159999999683</v>
      </c>
      <c r="CG86">
        <v>59900.389999999898</v>
      </c>
      <c r="CH86">
        <v>5144.22</v>
      </c>
      <c r="CI86">
        <v>20561.239999999998</v>
      </c>
      <c r="CK86" s="10">
        <f>VLOOKUP(CE86,'[2]Budget Share 22-23'!$B$6:$BV$326,73,FALSE)</f>
        <v>842758</v>
      </c>
      <c r="CL86" s="10">
        <f>VLOOKUP(CE86,'[2]Budget Share 22-23'!$B$6:$BV$326,57,FALSE)</f>
        <v>0</v>
      </c>
      <c r="CM86" s="10">
        <v>0</v>
      </c>
      <c r="CN86" s="10">
        <v>0</v>
      </c>
      <c r="CO86">
        <v>0</v>
      </c>
      <c r="CP86" s="10">
        <v>0</v>
      </c>
      <c r="CQ86" s="10">
        <v>-7379</v>
      </c>
      <c r="CR86" s="10">
        <v>-22309</v>
      </c>
      <c r="CS86" s="10"/>
      <c r="CT86" s="10">
        <f t="shared" si="159"/>
        <v>872959.38</v>
      </c>
      <c r="CU86" s="10">
        <f t="shared" si="160"/>
        <v>-10313</v>
      </c>
      <c r="CW86">
        <f t="shared" si="161"/>
        <v>0</v>
      </c>
      <c r="CY86" s="10">
        <f t="shared" si="162"/>
        <v>-29688</v>
      </c>
      <c r="DE86" s="10">
        <v>872959.38</v>
      </c>
      <c r="DF86" s="10">
        <v>0</v>
      </c>
      <c r="DG86" s="10">
        <v>10633.33</v>
      </c>
      <c r="DH86" s="10">
        <v>0</v>
      </c>
      <c r="DI86" s="10">
        <v>57793</v>
      </c>
      <c r="DJ86" s="10">
        <v>10313</v>
      </c>
      <c r="DK86" s="10">
        <v>0</v>
      </c>
      <c r="DL86" s="10">
        <v>10258.870000000001</v>
      </c>
      <c r="DM86">
        <v>0</v>
      </c>
      <c r="DN86">
        <v>10258.870000000001</v>
      </c>
      <c r="DO86" s="10">
        <v>11982.05</v>
      </c>
      <c r="DP86" s="10">
        <v>0</v>
      </c>
      <c r="DQ86" s="10">
        <v>0</v>
      </c>
      <c r="DR86" s="10">
        <v>12844.67</v>
      </c>
      <c r="DS86" s="10">
        <v>0</v>
      </c>
      <c r="DT86" s="10">
        <v>0</v>
      </c>
      <c r="DU86" s="10">
        <v>0</v>
      </c>
      <c r="DV86" s="10">
        <v>0</v>
      </c>
      <c r="DW86" s="10">
        <v>0</v>
      </c>
      <c r="DX86">
        <v>0</v>
      </c>
      <c r="DY86" s="10">
        <v>0</v>
      </c>
      <c r="DZ86">
        <v>0</v>
      </c>
      <c r="EA86" s="10">
        <v>29688</v>
      </c>
      <c r="EB86">
        <v>451</v>
      </c>
      <c r="EC86" s="68" t="e">
        <f>VLOOKUP(B86,#REF!,3,FALSE)</f>
        <v>#REF!</v>
      </c>
      <c r="ED86" t="e">
        <f>VLOOKUP(B86,#REF!,4,FALSE)</f>
        <v>#REF!</v>
      </c>
      <c r="EE86" t="e">
        <f>VLOOKUP(EC86,'[3]EDUBASE data 18.4.23'!$E$2:$AF$327,28,FALSE)</f>
        <v>#REF!</v>
      </c>
      <c r="EF86" t="str">
        <f>VLOOKUP(B86,'[4]CFR Report to DCSF'!$B$8:$EM$116,142,FALSE)</f>
        <v>admin@newcangle.co.uk</v>
      </c>
      <c r="EG86" t="e">
        <f>VLOOKUP(EC86,'[3]EDUBASE data 18.4.23'!$E$2:$AF$327,24,FALSE)</f>
        <v>#REF!</v>
      </c>
      <c r="ES86" t="s">
        <v>394</v>
      </c>
      <c r="ET86" t="s">
        <v>397</v>
      </c>
      <c r="EU86" s="9" t="s">
        <v>394</v>
      </c>
      <c r="EV86" t="s">
        <v>396</v>
      </c>
      <c r="EW86" t="s">
        <v>395</v>
      </c>
      <c r="EX86" t="s">
        <v>395</v>
      </c>
      <c r="EY86">
        <f>VLOOKUP(B86,'[2]22-23 Balances'!$E$5:$J$110,2,FALSE)</f>
        <v>75628.159999999683</v>
      </c>
      <c r="EZ86">
        <v>0</v>
      </c>
      <c r="FA86">
        <f>VLOOKUP(B86,'[4]CFR Report to DCSF'!$B$8:$IA$116,234,FALSE)</f>
        <v>5144.22</v>
      </c>
      <c r="FB86" s="10">
        <f t="shared" si="163"/>
        <v>872959.38</v>
      </c>
      <c r="FC86" s="10">
        <f t="shared" si="164"/>
        <v>0</v>
      </c>
      <c r="FD86" s="10">
        <f t="shared" si="165"/>
        <v>10633.33</v>
      </c>
      <c r="FE86" s="10">
        <f t="shared" si="166"/>
        <v>0</v>
      </c>
      <c r="FF86" s="10">
        <f t="shared" si="167"/>
        <v>57793</v>
      </c>
      <c r="FG86" s="10">
        <f t="shared" si="168"/>
        <v>10313</v>
      </c>
      <c r="FH86" s="10">
        <f t="shared" si="169"/>
        <v>0</v>
      </c>
      <c r="FI86" s="10">
        <f t="shared" si="170"/>
        <v>0</v>
      </c>
      <c r="FJ86" s="10">
        <f t="shared" si="171"/>
        <v>10258.870000000001</v>
      </c>
      <c r="FK86" s="10">
        <f t="shared" si="172"/>
        <v>11982.05</v>
      </c>
      <c r="FL86" s="10">
        <f t="shared" si="173"/>
        <v>0</v>
      </c>
      <c r="FM86" s="10">
        <f t="shared" si="174"/>
        <v>0</v>
      </c>
      <c r="FN86" s="10">
        <f t="shared" si="175"/>
        <v>12844.67</v>
      </c>
      <c r="FO86" s="10">
        <f t="shared" si="176"/>
        <v>0</v>
      </c>
      <c r="FP86" s="10">
        <f t="shared" si="177"/>
        <v>0</v>
      </c>
      <c r="FQ86" s="10">
        <f t="shared" si="178"/>
        <v>0</v>
      </c>
      <c r="FR86" s="10">
        <f t="shared" si="179"/>
        <v>0</v>
      </c>
      <c r="FS86">
        <f t="shared" si="180"/>
        <v>0</v>
      </c>
      <c r="FT86">
        <f t="shared" si="181"/>
        <v>0</v>
      </c>
      <c r="FU86">
        <f t="shared" si="182"/>
        <v>0</v>
      </c>
      <c r="FV86">
        <f t="shared" si="183"/>
        <v>29688</v>
      </c>
      <c r="FW86" s="10">
        <f t="shared" si="184"/>
        <v>531078.02</v>
      </c>
      <c r="FX86" s="10">
        <f t="shared" si="185"/>
        <v>0</v>
      </c>
      <c r="FY86" s="158">
        <v>214889.53</v>
      </c>
      <c r="FZ86" s="10">
        <f t="shared" si="186"/>
        <v>0</v>
      </c>
      <c r="GA86" s="10">
        <f t="shared" si="187"/>
        <v>68732.94</v>
      </c>
      <c r="GB86" s="10">
        <f t="shared" si="188"/>
        <v>0</v>
      </c>
      <c r="GC86" s="90">
        <v>2717.12</v>
      </c>
      <c r="GD86" s="90">
        <v>4729.37</v>
      </c>
      <c r="GE86" s="158">
        <v>2300.4499999999998</v>
      </c>
      <c r="GF86" s="10">
        <f t="shared" si="189"/>
        <v>0</v>
      </c>
      <c r="GG86" s="10">
        <f t="shared" si="190"/>
        <v>10705.52</v>
      </c>
      <c r="GH86" s="10">
        <f t="shared" si="191"/>
        <v>7865.03</v>
      </c>
      <c r="GI86" s="90">
        <v>3832.96</v>
      </c>
      <c r="GJ86" s="10">
        <f t="shared" si="192"/>
        <v>0</v>
      </c>
      <c r="GK86" s="10">
        <f t="shared" si="193"/>
        <v>2498.6999999999998</v>
      </c>
      <c r="GL86" s="10">
        <f t="shared" si="194"/>
        <v>13841.24</v>
      </c>
      <c r="GM86" s="10">
        <f t="shared" si="195"/>
        <v>0</v>
      </c>
      <c r="GN86" s="10">
        <f t="shared" si="196"/>
        <v>7340.54</v>
      </c>
      <c r="GO86" s="80">
        <f t="shared" si="197"/>
        <v>42330.63</v>
      </c>
      <c r="GP86" s="10">
        <f t="shared" si="198"/>
        <v>6763.97</v>
      </c>
      <c r="GQ86" s="10">
        <f t="shared" si="199"/>
        <v>0</v>
      </c>
      <c r="GR86" s="10">
        <f t="shared" si="200"/>
        <v>7792.27</v>
      </c>
      <c r="GS86" s="10">
        <f t="shared" si="201"/>
        <v>4020</v>
      </c>
      <c r="GT86" s="10">
        <f t="shared" si="202"/>
        <v>0</v>
      </c>
      <c r="GU86" s="10">
        <f t="shared" si="203"/>
        <v>51886.18</v>
      </c>
      <c r="GV86" s="10">
        <f t="shared" si="204"/>
        <v>0</v>
      </c>
      <c r="GW86" s="10">
        <f t="shared" si="205"/>
        <v>6096.19</v>
      </c>
      <c r="GX86" s="10">
        <f t="shared" si="206"/>
        <v>41678.75</v>
      </c>
      <c r="GY86">
        <v>0</v>
      </c>
      <c r="GZ86" s="10">
        <f t="shared" si="207"/>
        <v>0</v>
      </c>
      <c r="HA86" s="10">
        <f t="shared" si="208"/>
        <v>1100.5</v>
      </c>
      <c r="HB86" s="10">
        <f t="shared" si="209"/>
        <v>0</v>
      </c>
      <c r="HC86" s="10">
        <f t="shared" si="210"/>
        <v>0</v>
      </c>
      <c r="HD86" s="10">
        <v>20277.650000000001</v>
      </c>
      <c r="HE86" s="10">
        <f t="shared" si="211"/>
        <v>0</v>
      </c>
      <c r="HF86">
        <v>0</v>
      </c>
      <c r="HG86">
        <v>1</v>
      </c>
      <c r="HH86">
        <v>0</v>
      </c>
      <c r="HI86">
        <f t="shared" si="212"/>
        <v>1834.2</v>
      </c>
      <c r="HJ86">
        <f t="shared" si="213"/>
        <v>3026.43</v>
      </c>
      <c r="HK86">
        <f t="shared" si="214"/>
        <v>0</v>
      </c>
      <c r="HM86" s="10">
        <f>VLOOKUP(B86,'[2]22-23 Balances'!$E$5:$J$110,6,FALSE)</f>
        <v>59900.549999999581</v>
      </c>
      <c r="HN86" s="10">
        <f>VLOOKUP(B86,'carry forward data'!A91:G272,7,FALSE)</f>
        <v>20561.240000000002</v>
      </c>
      <c r="HW86" s="10">
        <f t="shared" si="215"/>
        <v>2.3283064365386963E-10</v>
      </c>
      <c r="HY86" s="10">
        <f t="shared" si="216"/>
        <v>0</v>
      </c>
      <c r="IC86">
        <f t="shared" si="217"/>
        <v>75628.159999999683</v>
      </c>
      <c r="ID86" s="10">
        <f t="shared" si="218"/>
        <v>1016472.3</v>
      </c>
      <c r="IE86" s="10">
        <f t="shared" si="219"/>
        <v>1032199.9099999999</v>
      </c>
      <c r="IF86" s="10">
        <f t="shared" si="220"/>
        <v>59900.549999999814</v>
      </c>
    </row>
    <row r="87" spans="2:240" x14ac:dyDescent="0.25">
      <c r="B87" s="71" t="s">
        <v>327</v>
      </c>
      <c r="C87" s="72">
        <v>-25313</v>
      </c>
      <c r="D87" s="72">
        <v>0</v>
      </c>
      <c r="E87" s="72">
        <v>-31799.99</v>
      </c>
      <c r="F87" s="72">
        <v>0</v>
      </c>
      <c r="G87" s="72">
        <v>-61217.5</v>
      </c>
      <c r="H87" s="72">
        <v>-39523</v>
      </c>
      <c r="I87" s="72">
        <v>-13581</v>
      </c>
      <c r="J87" s="72">
        <v>-35377.980000000003</v>
      </c>
      <c r="K87" s="72">
        <v>-9665.8799999999992</v>
      </c>
      <c r="L87" s="72">
        <v>0</v>
      </c>
      <c r="M87" s="72">
        <v>-640</v>
      </c>
      <c r="N87" s="72">
        <v>-7286.4</v>
      </c>
      <c r="O87" s="72">
        <v>-450</v>
      </c>
      <c r="P87" s="72">
        <v>0</v>
      </c>
      <c r="Q87" s="72">
        <v>0</v>
      </c>
      <c r="R87" s="72">
        <v>0</v>
      </c>
      <c r="S87" s="72">
        <v>0</v>
      </c>
      <c r="T87" s="72">
        <v>549754.34</v>
      </c>
      <c r="U87" s="72">
        <v>0</v>
      </c>
      <c r="V87" s="72">
        <v>0</v>
      </c>
      <c r="W87" s="72">
        <v>0</v>
      </c>
      <c r="X87" s="72">
        <v>48675.39</v>
      </c>
      <c r="Y87" s="72">
        <v>0</v>
      </c>
      <c r="Z87" s="72">
        <v>27439.58</v>
      </c>
      <c r="AA87" s="72">
        <v>36939.35</v>
      </c>
      <c r="AB87" s="72">
        <v>172340.7</v>
      </c>
      <c r="AC87" s="72">
        <v>977.5</v>
      </c>
      <c r="AD87" s="72">
        <v>0</v>
      </c>
      <c r="AE87" s="72">
        <v>9710.48</v>
      </c>
      <c r="AF87" s="72">
        <v>6510.32</v>
      </c>
      <c r="AG87" s="72">
        <v>24159.13</v>
      </c>
      <c r="AH87" s="72">
        <v>826.94</v>
      </c>
      <c r="AI87" s="72">
        <v>16040.16</v>
      </c>
      <c r="AJ87" s="72">
        <v>0</v>
      </c>
      <c r="AK87" s="72">
        <v>4791.6000000000004</v>
      </c>
      <c r="AL87" s="72">
        <v>26217.25</v>
      </c>
      <c r="AM87" s="72">
        <v>8638.3799999999992</v>
      </c>
      <c r="AN87" s="72">
        <v>0</v>
      </c>
      <c r="AO87" s="72">
        <v>11536.1</v>
      </c>
      <c r="AP87" s="72">
        <v>3760.66</v>
      </c>
      <c r="AQ87" s="72">
        <v>3776.27</v>
      </c>
      <c r="AR87" s="72">
        <v>40872.1</v>
      </c>
      <c r="AS87" s="72">
        <v>-1000</v>
      </c>
      <c r="AT87" s="72">
        <v>5182.0600000000004</v>
      </c>
      <c r="AU87" s="72">
        <v>11433.45</v>
      </c>
      <c r="AV87" s="72">
        <v>0</v>
      </c>
      <c r="AW87" s="72">
        <v>0</v>
      </c>
      <c r="AX87" s="72">
        <v>0</v>
      </c>
      <c r="AY87" s="72">
        <v>0</v>
      </c>
      <c r="AZ87" s="72">
        <v>-1050.6500000000001</v>
      </c>
      <c r="BA87" s="72">
        <v>1577.64</v>
      </c>
      <c r="BC87" s="10">
        <f>VLOOKUP(B87,[1]Sheet1!$A$11:$G$222,5,FALSE)</f>
        <v>782969.78000000026</v>
      </c>
      <c r="BE87">
        <v>-19322.7</v>
      </c>
      <c r="BF87">
        <v>0</v>
      </c>
      <c r="BG87">
        <v>13391</v>
      </c>
      <c r="BH87">
        <v>0</v>
      </c>
      <c r="BI87">
        <f t="shared" si="146"/>
        <v>13391</v>
      </c>
      <c r="BJ87">
        <v>297.48</v>
      </c>
      <c r="BK87">
        <v>0</v>
      </c>
      <c r="BL87">
        <f t="shared" si="147"/>
        <v>297.48</v>
      </c>
      <c r="BM87">
        <v>4350</v>
      </c>
      <c r="BN87">
        <v>0</v>
      </c>
      <c r="BO87">
        <f t="shared" si="148"/>
        <v>4350</v>
      </c>
      <c r="BP87">
        <f t="shared" si="149"/>
        <v>-1284.2200000000012</v>
      </c>
      <c r="BR87" s="10">
        <f t="shared" si="150"/>
        <v>526.99</v>
      </c>
      <c r="BS87">
        <f t="shared" si="151"/>
        <v>0</v>
      </c>
      <c r="BT87">
        <f t="shared" si="152"/>
        <v>526.99</v>
      </c>
      <c r="BU87" s="10">
        <f t="shared" si="153"/>
        <v>-7286.4</v>
      </c>
      <c r="BV87" s="10">
        <f t="shared" si="154"/>
        <v>26744.240000000002</v>
      </c>
      <c r="BX87" s="10">
        <f t="shared" si="155"/>
        <v>784253.99999999988</v>
      </c>
      <c r="BY87" s="10">
        <f t="shared" si="156"/>
        <v>782969.77999999991</v>
      </c>
      <c r="BZ87" s="10">
        <f t="shared" si="157"/>
        <v>782969.78000000026</v>
      </c>
      <c r="CB87" s="10">
        <f t="shared" si="158"/>
        <v>0</v>
      </c>
      <c r="CC87">
        <v>0</v>
      </c>
      <c r="CD87">
        <v>0</v>
      </c>
      <c r="CE87" s="73">
        <v>457</v>
      </c>
      <c r="CF87">
        <v>104448.40999999968</v>
      </c>
      <c r="CG87">
        <v>70322.999999999884</v>
      </c>
      <c r="CH87">
        <v>15753.119999999999</v>
      </c>
      <c r="CI87">
        <v>17037.34</v>
      </c>
      <c r="CK87" s="10">
        <f>VLOOKUP(CE87,'[2]Budget Share 22-23'!$B$6:$BV$326,73,FALSE)</f>
        <v>750129</v>
      </c>
      <c r="CL87" s="10">
        <f>VLOOKUP(CE87,'[2]Budget Share 22-23'!$B$6:$BV$326,57,FALSE)</f>
        <v>0</v>
      </c>
      <c r="CM87" s="10">
        <v>0</v>
      </c>
      <c r="CN87" s="10">
        <v>0</v>
      </c>
      <c r="CO87">
        <v>0</v>
      </c>
      <c r="CP87" s="10">
        <v>0</v>
      </c>
      <c r="CQ87" s="10">
        <v>-17466</v>
      </c>
      <c r="CR87" s="10">
        <v>-22057</v>
      </c>
      <c r="CS87" s="10"/>
      <c r="CT87" s="10">
        <f t="shared" si="159"/>
        <v>775442</v>
      </c>
      <c r="CU87" s="10">
        <f t="shared" si="160"/>
        <v>0</v>
      </c>
      <c r="CW87">
        <f t="shared" si="161"/>
        <v>0</v>
      </c>
      <c r="CY87" s="10">
        <f t="shared" si="162"/>
        <v>-39523</v>
      </c>
      <c r="DE87" s="10">
        <v>775442</v>
      </c>
      <c r="DF87" s="10">
        <v>0</v>
      </c>
      <c r="DG87" s="10">
        <v>31799.99</v>
      </c>
      <c r="DH87" s="10">
        <v>0</v>
      </c>
      <c r="DI87" s="10">
        <v>61217.5</v>
      </c>
      <c r="DJ87" s="10">
        <v>0</v>
      </c>
      <c r="DK87" s="10">
        <v>13581</v>
      </c>
      <c r="DL87" s="10">
        <v>35377.980000000003</v>
      </c>
      <c r="DM87">
        <v>0</v>
      </c>
      <c r="DN87">
        <v>35377.980000000003</v>
      </c>
      <c r="DO87" s="10">
        <v>9665.8799999999992</v>
      </c>
      <c r="DP87" s="10">
        <v>0</v>
      </c>
      <c r="DQ87" s="10">
        <v>640</v>
      </c>
      <c r="DR87" s="10">
        <v>7286.4</v>
      </c>
      <c r="DS87" s="10">
        <v>450</v>
      </c>
      <c r="DT87" s="10">
        <v>0</v>
      </c>
      <c r="DU87" s="10">
        <v>0</v>
      </c>
      <c r="DV87" s="10">
        <v>0</v>
      </c>
      <c r="DW87" s="10">
        <v>0</v>
      </c>
      <c r="DX87">
        <v>0</v>
      </c>
      <c r="DY87" s="10">
        <v>0</v>
      </c>
      <c r="DZ87">
        <v>0</v>
      </c>
      <c r="EA87" s="10">
        <v>39523</v>
      </c>
      <c r="EB87">
        <v>457</v>
      </c>
      <c r="EC87" s="68" t="e">
        <f>VLOOKUP(B87,#REF!,3,FALSE)</f>
        <v>#REF!</v>
      </c>
      <c r="ED87" t="e">
        <f>VLOOKUP(B87,#REF!,4,FALSE)</f>
        <v>#REF!</v>
      </c>
      <c r="EE87" t="e">
        <f>VLOOKUP(EC87,'[3]EDUBASE data 18.4.23'!$E$2:$AF$327,28,FALSE)</f>
        <v>#REF!</v>
      </c>
      <c r="EF87" t="str">
        <f>VLOOKUP(B87,'[4]CFR Report to DCSF'!$B$8:$EM$116,142,FALSE)</f>
        <v>admin@honnington.suffolk.sch.uk</v>
      </c>
      <c r="EG87" t="e">
        <f>VLOOKUP(EC87,'[3]EDUBASE data 18.4.23'!$E$2:$AF$327,24,FALSE)</f>
        <v>#REF!</v>
      </c>
      <c r="ES87" t="s">
        <v>394</v>
      </c>
      <c r="ET87" t="s">
        <v>397</v>
      </c>
      <c r="EU87" s="9" t="s">
        <v>394</v>
      </c>
      <c r="EV87" t="s">
        <v>396</v>
      </c>
      <c r="EW87" t="s">
        <v>395</v>
      </c>
      <c r="EX87" t="s">
        <v>395</v>
      </c>
      <c r="EY87">
        <f>VLOOKUP(B87,'[2]22-23 Balances'!$E$5:$J$110,2,FALSE)</f>
        <v>104448.40999999968</v>
      </c>
      <c r="EZ87">
        <v>0</v>
      </c>
      <c r="FA87">
        <f>VLOOKUP(B87,'[4]CFR Report to DCSF'!$B$8:$IA$116,234,FALSE)</f>
        <v>15753.119999999999</v>
      </c>
      <c r="FB87" s="10">
        <f t="shared" si="163"/>
        <v>775442</v>
      </c>
      <c r="FC87" s="10">
        <f t="shared" si="164"/>
        <v>0</v>
      </c>
      <c r="FD87" s="10">
        <f t="shared" si="165"/>
        <v>31799.99</v>
      </c>
      <c r="FE87" s="10">
        <f t="shared" si="166"/>
        <v>0</v>
      </c>
      <c r="FF87" s="10">
        <f t="shared" si="167"/>
        <v>61217.5</v>
      </c>
      <c r="FG87" s="10">
        <f t="shared" si="168"/>
        <v>0</v>
      </c>
      <c r="FH87" s="10">
        <f t="shared" si="169"/>
        <v>13581</v>
      </c>
      <c r="FI87" s="10">
        <f t="shared" si="170"/>
        <v>0</v>
      </c>
      <c r="FJ87" s="10">
        <f t="shared" si="171"/>
        <v>35377.980000000003</v>
      </c>
      <c r="FK87" s="10">
        <f t="shared" si="172"/>
        <v>9665.8799999999992</v>
      </c>
      <c r="FL87" s="10">
        <f t="shared" si="173"/>
        <v>0</v>
      </c>
      <c r="FM87" s="10">
        <f t="shared" si="174"/>
        <v>640</v>
      </c>
      <c r="FN87" s="10">
        <f t="shared" si="175"/>
        <v>7286.4</v>
      </c>
      <c r="FO87" s="10">
        <f t="shared" si="176"/>
        <v>450</v>
      </c>
      <c r="FP87" s="10">
        <f t="shared" si="177"/>
        <v>0</v>
      </c>
      <c r="FQ87" s="10">
        <f t="shared" si="178"/>
        <v>0</v>
      </c>
      <c r="FR87" s="10">
        <f t="shared" si="179"/>
        <v>0</v>
      </c>
      <c r="FS87">
        <f t="shared" si="180"/>
        <v>0</v>
      </c>
      <c r="FT87">
        <f t="shared" si="181"/>
        <v>0</v>
      </c>
      <c r="FU87">
        <f t="shared" si="182"/>
        <v>0</v>
      </c>
      <c r="FV87">
        <f t="shared" si="183"/>
        <v>39523</v>
      </c>
      <c r="FW87" s="10">
        <f t="shared" si="184"/>
        <v>549754.34</v>
      </c>
      <c r="FX87" s="10">
        <f t="shared" si="185"/>
        <v>0</v>
      </c>
      <c r="FY87" s="158">
        <v>169466.69999999992</v>
      </c>
      <c r="FZ87" s="10">
        <f t="shared" si="186"/>
        <v>0</v>
      </c>
      <c r="GA87" s="10">
        <f t="shared" si="187"/>
        <v>48675.39</v>
      </c>
      <c r="GB87" s="10">
        <f t="shared" si="188"/>
        <v>0</v>
      </c>
      <c r="GC87" s="90">
        <v>60665.060000000034</v>
      </c>
      <c r="GD87" s="90">
        <v>3713.8699999999662</v>
      </c>
      <c r="GE87" s="158">
        <v>2874</v>
      </c>
      <c r="GF87" s="10">
        <f t="shared" si="189"/>
        <v>977.5</v>
      </c>
      <c r="GG87" s="10">
        <f t="shared" si="190"/>
        <v>0</v>
      </c>
      <c r="GH87" s="10">
        <f t="shared" si="191"/>
        <v>9710.48</v>
      </c>
      <c r="GI87" s="90">
        <v>6510.32</v>
      </c>
      <c r="GJ87" s="10">
        <f t="shared" si="192"/>
        <v>24159.13</v>
      </c>
      <c r="GK87" s="10">
        <f t="shared" si="193"/>
        <v>826.94</v>
      </c>
      <c r="GL87" s="10">
        <f t="shared" si="194"/>
        <v>16040.16</v>
      </c>
      <c r="GM87" s="10">
        <f t="shared" si="195"/>
        <v>0</v>
      </c>
      <c r="GN87" s="10">
        <f t="shared" si="196"/>
        <v>4791.6000000000004</v>
      </c>
      <c r="GO87" s="80">
        <f t="shared" si="197"/>
        <v>26744.240000000002</v>
      </c>
      <c r="GP87" s="10">
        <f t="shared" si="198"/>
        <v>8638.3799999999992</v>
      </c>
      <c r="GQ87" s="10">
        <f t="shared" si="199"/>
        <v>0</v>
      </c>
      <c r="GR87" s="10">
        <f t="shared" si="200"/>
        <v>11536.1</v>
      </c>
      <c r="GS87" s="10">
        <f t="shared" si="201"/>
        <v>3760.66</v>
      </c>
      <c r="GT87" s="10">
        <f t="shared" si="202"/>
        <v>3776.27</v>
      </c>
      <c r="GU87" s="10">
        <f t="shared" si="203"/>
        <v>40872.1</v>
      </c>
      <c r="GV87" s="80">
        <f t="shared" si="204"/>
        <v>-1000</v>
      </c>
      <c r="GW87" s="10">
        <f t="shared" si="205"/>
        <v>5182.0600000000004</v>
      </c>
      <c r="GX87" s="10">
        <f t="shared" si="206"/>
        <v>11433.45</v>
      </c>
      <c r="GY87">
        <v>0</v>
      </c>
      <c r="GZ87" s="10">
        <f t="shared" si="207"/>
        <v>0</v>
      </c>
      <c r="HA87" s="10">
        <f t="shared" si="208"/>
        <v>0</v>
      </c>
      <c r="HB87" s="10">
        <f t="shared" si="209"/>
        <v>0</v>
      </c>
      <c r="HC87" s="10">
        <f t="shared" si="210"/>
        <v>0</v>
      </c>
      <c r="HD87" s="10">
        <v>19322.7</v>
      </c>
      <c r="HE87" s="10">
        <f t="shared" si="211"/>
        <v>0</v>
      </c>
      <c r="HF87">
        <v>0</v>
      </c>
      <c r="HG87">
        <v>1</v>
      </c>
      <c r="HH87">
        <v>0</v>
      </c>
      <c r="HI87">
        <f t="shared" si="212"/>
        <v>13391</v>
      </c>
      <c r="HJ87">
        <f t="shared" si="213"/>
        <v>297.48</v>
      </c>
      <c r="HK87">
        <f t="shared" si="214"/>
        <v>4350</v>
      </c>
      <c r="HM87" s="10">
        <f>VLOOKUP(B87,'[2]22-23 Balances'!$E$5:$J$110,6,FALSE)</f>
        <v>70323.409999999451</v>
      </c>
      <c r="HN87" s="10">
        <f>VLOOKUP(B87,'carry forward data'!A92:G273,7,FALSE)</f>
        <v>17037.34</v>
      </c>
      <c r="HW87" s="10">
        <f t="shared" si="215"/>
        <v>3.4924596548080444E-10</v>
      </c>
      <c r="HY87" s="10">
        <f t="shared" si="216"/>
        <v>0</v>
      </c>
      <c r="IC87">
        <f t="shared" si="217"/>
        <v>104448.40999999968</v>
      </c>
      <c r="ID87" s="10">
        <f t="shared" si="218"/>
        <v>974983.75</v>
      </c>
      <c r="IE87" s="10">
        <f t="shared" si="219"/>
        <v>1009108.7499999999</v>
      </c>
      <c r="IF87" s="10">
        <f t="shared" si="220"/>
        <v>70323.4099999998</v>
      </c>
    </row>
    <row r="88" spans="2:240" x14ac:dyDescent="0.25">
      <c r="B88" s="71" t="s">
        <v>328</v>
      </c>
      <c r="C88" s="72">
        <v>-28981.89</v>
      </c>
      <c r="D88" s="72">
        <v>0</v>
      </c>
      <c r="E88" s="72">
        <v>-13166.67</v>
      </c>
      <c r="F88" s="72">
        <v>0</v>
      </c>
      <c r="G88" s="72">
        <v>-51223.75</v>
      </c>
      <c r="H88" s="72">
        <v>-31878</v>
      </c>
      <c r="I88" s="72">
        <v>-500</v>
      </c>
      <c r="J88" s="72">
        <v>-8737.75</v>
      </c>
      <c r="K88" s="72">
        <v>-6155.11</v>
      </c>
      <c r="L88" s="72">
        <v>0</v>
      </c>
      <c r="M88" s="72">
        <v>0</v>
      </c>
      <c r="N88" s="72">
        <v>-4338.5</v>
      </c>
      <c r="O88" s="72">
        <v>-2069.87</v>
      </c>
      <c r="P88" s="72">
        <v>0</v>
      </c>
      <c r="Q88" s="72">
        <v>0</v>
      </c>
      <c r="R88" s="72">
        <v>0</v>
      </c>
      <c r="S88" s="72">
        <v>0</v>
      </c>
      <c r="T88" s="72">
        <v>295053.94</v>
      </c>
      <c r="U88" s="72">
        <v>0</v>
      </c>
      <c r="V88" s="72">
        <v>0</v>
      </c>
      <c r="W88" s="72">
        <v>0</v>
      </c>
      <c r="X88" s="72">
        <v>40754.39</v>
      </c>
      <c r="Y88" s="72">
        <v>0</v>
      </c>
      <c r="Z88" s="72">
        <v>2683.06</v>
      </c>
      <c r="AA88" s="72">
        <v>5058.26</v>
      </c>
      <c r="AB88" s="72">
        <v>103332.99</v>
      </c>
      <c r="AC88" s="72">
        <v>529</v>
      </c>
      <c r="AD88" s="72">
        <v>2418.5100000000002</v>
      </c>
      <c r="AE88" s="72">
        <v>10113.799999999999</v>
      </c>
      <c r="AF88" s="72">
        <v>2456.6799999999998</v>
      </c>
      <c r="AG88" s="72">
        <v>13537.04</v>
      </c>
      <c r="AH88" s="72">
        <v>2443.66</v>
      </c>
      <c r="AI88" s="72">
        <v>14406.83</v>
      </c>
      <c r="AJ88" s="72">
        <v>0</v>
      </c>
      <c r="AK88" s="72">
        <v>3913.24</v>
      </c>
      <c r="AL88" s="72">
        <v>21952.14</v>
      </c>
      <c r="AM88" s="72">
        <v>3130.25</v>
      </c>
      <c r="AN88" s="72">
        <v>0</v>
      </c>
      <c r="AO88" s="72">
        <v>7828.95</v>
      </c>
      <c r="AP88" s="72">
        <v>1840</v>
      </c>
      <c r="AQ88" s="72">
        <v>1849.82</v>
      </c>
      <c r="AR88" s="72">
        <v>24944.22</v>
      </c>
      <c r="AS88" s="72">
        <v>6471.18</v>
      </c>
      <c r="AT88" s="72">
        <v>18527.71</v>
      </c>
      <c r="AU88" s="72">
        <v>14293.98</v>
      </c>
      <c r="AV88" s="72">
        <v>0</v>
      </c>
      <c r="AW88" s="72">
        <v>14526.94</v>
      </c>
      <c r="AX88" s="72">
        <v>0</v>
      </c>
      <c r="AY88" s="72">
        <v>0</v>
      </c>
      <c r="AZ88" s="72">
        <v>-1170.21</v>
      </c>
      <c r="BA88" s="72">
        <v>1027.98</v>
      </c>
      <c r="BC88" s="10">
        <f>VLOOKUP(B88,[1]Sheet1!$A$11:$G$222,5,FALSE)</f>
        <v>454787.54999999958</v>
      </c>
      <c r="BE88">
        <v>-16861.73</v>
      </c>
      <c r="BF88">
        <v>0</v>
      </c>
      <c r="BG88">
        <v>706.67</v>
      </c>
      <c r="BH88">
        <v>0</v>
      </c>
      <c r="BI88">
        <f t="shared" si="146"/>
        <v>706.67</v>
      </c>
      <c r="BJ88">
        <v>0</v>
      </c>
      <c r="BK88">
        <v>0</v>
      </c>
      <c r="BL88">
        <f t="shared" si="147"/>
        <v>0</v>
      </c>
      <c r="BM88">
        <v>6069.79</v>
      </c>
      <c r="BN88">
        <v>0</v>
      </c>
      <c r="BO88">
        <f t="shared" si="148"/>
        <v>6069.79</v>
      </c>
      <c r="BP88">
        <f t="shared" si="149"/>
        <v>-10085.27</v>
      </c>
      <c r="BR88" s="10">
        <f t="shared" si="150"/>
        <v>-142.23000000000002</v>
      </c>
      <c r="BS88">
        <f t="shared" si="151"/>
        <v>-142.23000000000002</v>
      </c>
      <c r="BT88">
        <f t="shared" si="152"/>
        <v>0</v>
      </c>
      <c r="BU88" s="10">
        <f t="shared" si="153"/>
        <v>-4480.7299999999996</v>
      </c>
      <c r="BV88" s="10">
        <f t="shared" si="154"/>
        <v>21952.14</v>
      </c>
      <c r="BX88" s="10">
        <f t="shared" si="155"/>
        <v>464872.81999999995</v>
      </c>
      <c r="BY88" s="10">
        <f t="shared" si="156"/>
        <v>454787.54999999993</v>
      </c>
      <c r="BZ88" s="10">
        <f t="shared" si="157"/>
        <v>454787.54999999958</v>
      </c>
      <c r="CB88" s="10">
        <f t="shared" si="158"/>
        <v>0</v>
      </c>
      <c r="CC88">
        <v>0</v>
      </c>
      <c r="CD88">
        <v>0</v>
      </c>
      <c r="CE88" s="73">
        <v>458</v>
      </c>
      <c r="CF88">
        <v>122239.27000000014</v>
      </c>
      <c r="CG88">
        <v>155014.1800000004</v>
      </c>
      <c r="CH88">
        <v>11756.850000000002</v>
      </c>
      <c r="CI88">
        <v>21842.12</v>
      </c>
      <c r="CK88" s="10">
        <f>VLOOKUP(CE88,'[2]Budget Share 22-23'!$B$6:$BV$326,73,FALSE)</f>
        <v>497648</v>
      </c>
      <c r="CL88" s="10">
        <f>VLOOKUP(CE88,'[2]Budget Share 22-23'!$B$6:$BV$326,57,FALSE)</f>
        <v>0</v>
      </c>
      <c r="CM88" s="10">
        <v>-10556.149999999998</v>
      </c>
      <c r="CN88" s="10">
        <v>0</v>
      </c>
      <c r="CO88">
        <v>0</v>
      </c>
      <c r="CP88" s="10">
        <v>-4800</v>
      </c>
      <c r="CQ88" s="10">
        <v>-16744</v>
      </c>
      <c r="CR88" s="10">
        <v>-10334</v>
      </c>
      <c r="CS88" s="10"/>
      <c r="CT88" s="10">
        <f t="shared" si="159"/>
        <v>526629.89</v>
      </c>
      <c r="CU88" s="10">
        <f t="shared" si="160"/>
        <v>-4800</v>
      </c>
      <c r="CW88">
        <f t="shared" si="161"/>
        <v>0</v>
      </c>
      <c r="CY88" s="10">
        <f t="shared" si="162"/>
        <v>-27078</v>
      </c>
      <c r="DE88" s="10">
        <v>526629.89</v>
      </c>
      <c r="DF88" s="10">
        <v>0</v>
      </c>
      <c r="DG88" s="10">
        <v>13166.67</v>
      </c>
      <c r="DH88" s="10">
        <v>0</v>
      </c>
      <c r="DI88" s="10">
        <v>51223.75</v>
      </c>
      <c r="DJ88" s="10">
        <v>4800</v>
      </c>
      <c r="DK88" s="10">
        <v>500</v>
      </c>
      <c r="DL88" s="10">
        <v>8737.75</v>
      </c>
      <c r="DM88">
        <v>0</v>
      </c>
      <c r="DN88">
        <v>8737.75</v>
      </c>
      <c r="DO88" s="10">
        <v>6155.11</v>
      </c>
      <c r="DP88" s="10">
        <v>0</v>
      </c>
      <c r="DQ88" s="10">
        <v>0</v>
      </c>
      <c r="DR88" s="10">
        <v>4480.7299999999996</v>
      </c>
      <c r="DS88" s="10">
        <v>2069.87</v>
      </c>
      <c r="DT88" s="10">
        <v>0</v>
      </c>
      <c r="DU88" s="10">
        <v>0</v>
      </c>
      <c r="DV88" s="10">
        <v>0</v>
      </c>
      <c r="DW88" s="10">
        <v>0</v>
      </c>
      <c r="DX88">
        <v>0</v>
      </c>
      <c r="DY88" s="10">
        <v>0</v>
      </c>
      <c r="DZ88">
        <v>0</v>
      </c>
      <c r="EA88" s="10">
        <v>27078</v>
      </c>
      <c r="EB88">
        <v>458</v>
      </c>
      <c r="EC88" s="68" t="e">
        <f>VLOOKUP(B88,#REF!,3,FALSE)</f>
        <v>#REF!</v>
      </c>
      <c r="ED88" t="e">
        <f>VLOOKUP(B88,#REF!,4,FALSE)</f>
        <v>#REF!</v>
      </c>
      <c r="EE88" t="e">
        <f>VLOOKUP(EC88,'[3]EDUBASE data 18.4.23'!$E$2:$AF$327,28,FALSE)</f>
        <v>#REF!</v>
      </c>
      <c r="EF88" t="str">
        <f>VLOOKUP(B88,'[4]CFR Report to DCSF'!$B$8:$EM$116,142,FALSE)</f>
        <v>admin@hopton.suffolk.sch.uk</v>
      </c>
      <c r="EG88" t="e">
        <f>VLOOKUP(EC88,'[3]EDUBASE data 18.4.23'!$E$2:$AF$327,24,FALSE)</f>
        <v>#REF!</v>
      </c>
      <c r="ES88" t="s">
        <v>394</v>
      </c>
      <c r="ET88" t="s">
        <v>397</v>
      </c>
      <c r="EU88" s="9" t="s">
        <v>394</v>
      </c>
      <c r="EV88" t="s">
        <v>396</v>
      </c>
      <c r="EW88" t="s">
        <v>395</v>
      </c>
      <c r="EX88" t="s">
        <v>395</v>
      </c>
      <c r="EY88">
        <f>VLOOKUP(B88,'[2]22-23 Balances'!$E$5:$J$110,2,FALSE)</f>
        <v>122239.27000000014</v>
      </c>
      <c r="EZ88">
        <v>0</v>
      </c>
      <c r="FA88">
        <f>VLOOKUP(B88,'[4]CFR Report to DCSF'!$B$8:$IA$116,234,FALSE)</f>
        <v>11756.850000000002</v>
      </c>
      <c r="FB88" s="10">
        <f t="shared" si="163"/>
        <v>526629.89</v>
      </c>
      <c r="FC88" s="10">
        <f t="shared" si="164"/>
        <v>0</v>
      </c>
      <c r="FD88" s="10">
        <f t="shared" si="165"/>
        <v>13166.67</v>
      </c>
      <c r="FE88" s="10">
        <f t="shared" si="166"/>
        <v>0</v>
      </c>
      <c r="FF88" s="10">
        <f t="shared" si="167"/>
        <v>51223.75</v>
      </c>
      <c r="FG88" s="10">
        <f t="shared" si="168"/>
        <v>4800</v>
      </c>
      <c r="FH88" s="10">
        <f t="shared" si="169"/>
        <v>500</v>
      </c>
      <c r="FI88" s="10">
        <f t="shared" si="170"/>
        <v>0</v>
      </c>
      <c r="FJ88" s="10">
        <f t="shared" si="171"/>
        <v>8737.75</v>
      </c>
      <c r="FK88" s="10">
        <f t="shared" si="172"/>
        <v>6155.11</v>
      </c>
      <c r="FL88" s="10">
        <f t="shared" si="173"/>
        <v>0</v>
      </c>
      <c r="FM88" s="10">
        <f t="shared" si="174"/>
        <v>0</v>
      </c>
      <c r="FN88" s="10">
        <f t="shared" si="175"/>
        <v>4480.7299999999996</v>
      </c>
      <c r="FO88" s="10">
        <f t="shared" si="176"/>
        <v>2069.87</v>
      </c>
      <c r="FP88" s="10">
        <f t="shared" si="177"/>
        <v>0</v>
      </c>
      <c r="FQ88" s="10">
        <f t="shared" si="178"/>
        <v>0</v>
      </c>
      <c r="FR88" s="10">
        <f t="shared" si="179"/>
        <v>0</v>
      </c>
      <c r="FS88">
        <f t="shared" si="180"/>
        <v>0</v>
      </c>
      <c r="FT88">
        <f t="shared" si="181"/>
        <v>0</v>
      </c>
      <c r="FU88">
        <f t="shared" si="182"/>
        <v>0</v>
      </c>
      <c r="FV88">
        <f t="shared" si="183"/>
        <v>27078</v>
      </c>
      <c r="FW88" s="10">
        <f t="shared" si="184"/>
        <v>295053.94</v>
      </c>
      <c r="FX88" s="10">
        <f t="shared" si="185"/>
        <v>0</v>
      </c>
      <c r="FY88" s="158">
        <v>101309.99</v>
      </c>
      <c r="FZ88" s="10">
        <f t="shared" si="186"/>
        <v>0</v>
      </c>
      <c r="GA88" s="10">
        <f t="shared" si="187"/>
        <v>40754.39</v>
      </c>
      <c r="GB88" s="10">
        <f t="shared" si="188"/>
        <v>0</v>
      </c>
      <c r="GC88" s="90">
        <v>5267.0099999999984</v>
      </c>
      <c r="GD88" s="90">
        <v>2474.3100000000013</v>
      </c>
      <c r="GE88" s="158">
        <v>2023</v>
      </c>
      <c r="GF88" s="10">
        <f t="shared" si="189"/>
        <v>529</v>
      </c>
      <c r="GG88" s="10">
        <f t="shared" si="190"/>
        <v>2418.5100000000002</v>
      </c>
      <c r="GH88" s="10">
        <f t="shared" si="191"/>
        <v>10113.799999999999</v>
      </c>
      <c r="GI88" s="90">
        <v>2456.6799999999998</v>
      </c>
      <c r="GJ88" s="10">
        <f t="shared" si="192"/>
        <v>13537.04</v>
      </c>
      <c r="GK88" s="10">
        <f t="shared" si="193"/>
        <v>2443.66</v>
      </c>
      <c r="GL88" s="10">
        <f t="shared" si="194"/>
        <v>14406.83</v>
      </c>
      <c r="GM88" s="10">
        <f t="shared" si="195"/>
        <v>0</v>
      </c>
      <c r="GN88" s="10">
        <f t="shared" si="196"/>
        <v>3913.24</v>
      </c>
      <c r="GO88" s="80">
        <f t="shared" si="197"/>
        <v>21952.14</v>
      </c>
      <c r="GP88" s="10">
        <f t="shared" si="198"/>
        <v>3130.25</v>
      </c>
      <c r="GQ88" s="10">
        <f t="shared" si="199"/>
        <v>0</v>
      </c>
      <c r="GR88" s="10">
        <f t="shared" si="200"/>
        <v>7828.95</v>
      </c>
      <c r="GS88" s="10">
        <f t="shared" si="201"/>
        <v>1840</v>
      </c>
      <c r="GT88" s="10">
        <f t="shared" si="202"/>
        <v>1849.82</v>
      </c>
      <c r="GU88" s="10">
        <f t="shared" si="203"/>
        <v>24944.22</v>
      </c>
      <c r="GV88" s="10">
        <f t="shared" si="204"/>
        <v>6471.18</v>
      </c>
      <c r="GW88" s="10">
        <f t="shared" si="205"/>
        <v>18527.71</v>
      </c>
      <c r="GX88" s="10">
        <f t="shared" si="206"/>
        <v>14293.98</v>
      </c>
      <c r="GY88">
        <v>0</v>
      </c>
      <c r="GZ88" s="10">
        <f t="shared" si="207"/>
        <v>0</v>
      </c>
      <c r="HA88" s="10">
        <f t="shared" si="208"/>
        <v>14526.94</v>
      </c>
      <c r="HB88" s="10">
        <f t="shared" si="209"/>
        <v>0</v>
      </c>
      <c r="HC88" s="10">
        <f t="shared" si="210"/>
        <v>0</v>
      </c>
      <c r="HD88" s="10">
        <v>16861.73</v>
      </c>
      <c r="HE88" s="10">
        <f t="shared" si="211"/>
        <v>0</v>
      </c>
      <c r="HF88">
        <v>0</v>
      </c>
      <c r="HG88">
        <v>1</v>
      </c>
      <c r="HH88">
        <v>0</v>
      </c>
      <c r="HI88">
        <f t="shared" si="212"/>
        <v>706.67</v>
      </c>
      <c r="HJ88">
        <f t="shared" si="213"/>
        <v>0</v>
      </c>
      <c r="HK88">
        <f t="shared" si="214"/>
        <v>6069.79</v>
      </c>
      <c r="HM88" s="10">
        <f>VLOOKUP(B88,'[2]22-23 Balances'!$E$5:$J$110,6,FALSE)</f>
        <v>155014.45000000065</v>
      </c>
      <c r="HN88" s="10">
        <f>VLOOKUP(B88,'carry forward data'!A93:G274,7,FALSE)</f>
        <v>21842.120000000003</v>
      </c>
      <c r="HW88" s="10">
        <f t="shared" si="215"/>
        <v>-3.4924596548080444E-10</v>
      </c>
      <c r="HY88" s="10">
        <f t="shared" si="216"/>
        <v>0</v>
      </c>
      <c r="IC88">
        <f t="shared" si="217"/>
        <v>122239.27000000014</v>
      </c>
      <c r="ID88" s="10">
        <f t="shared" si="218"/>
        <v>644841.77</v>
      </c>
      <c r="IE88" s="10">
        <f t="shared" si="219"/>
        <v>612066.58999999985</v>
      </c>
      <c r="IF88" s="10">
        <f t="shared" si="220"/>
        <v>155014.4500000003</v>
      </c>
    </row>
    <row r="89" spans="2:240" x14ac:dyDescent="0.25">
      <c r="B89" s="71" t="s">
        <v>329</v>
      </c>
      <c r="C89" s="72">
        <v>-27245.13</v>
      </c>
      <c r="D89" s="72">
        <v>0</v>
      </c>
      <c r="E89" s="72">
        <v>-22726.67</v>
      </c>
      <c r="F89" s="72">
        <v>0</v>
      </c>
      <c r="G89" s="72">
        <v>-34557.5</v>
      </c>
      <c r="H89" s="72">
        <v>-55898</v>
      </c>
      <c r="I89" s="72">
        <v>0</v>
      </c>
      <c r="J89" s="72">
        <v>-7940</v>
      </c>
      <c r="K89" s="72">
        <v>-9397.7999999999993</v>
      </c>
      <c r="L89" s="72">
        <v>-2520</v>
      </c>
      <c r="M89" s="72">
        <v>0</v>
      </c>
      <c r="N89" s="72">
        <v>-10127.469999999999</v>
      </c>
      <c r="O89" s="72">
        <v>-3620</v>
      </c>
      <c r="P89" s="72">
        <v>0</v>
      </c>
      <c r="Q89" s="72">
        <v>0</v>
      </c>
      <c r="R89" s="72">
        <v>0</v>
      </c>
      <c r="S89" s="72">
        <v>0</v>
      </c>
      <c r="T89" s="72">
        <v>504430.29</v>
      </c>
      <c r="U89" s="72">
        <v>0</v>
      </c>
      <c r="V89" s="72">
        <v>0</v>
      </c>
      <c r="W89" s="72">
        <v>0</v>
      </c>
      <c r="X89" s="72">
        <v>76750.22</v>
      </c>
      <c r="Y89" s="72">
        <v>0</v>
      </c>
      <c r="Z89" s="72">
        <v>10745.34</v>
      </c>
      <c r="AA89" s="72">
        <v>5437.86</v>
      </c>
      <c r="AB89" s="72">
        <v>161148.75</v>
      </c>
      <c r="AC89" s="72">
        <v>2364.4</v>
      </c>
      <c r="AD89" s="72">
        <v>6345.98</v>
      </c>
      <c r="AE89" s="72">
        <v>38093.089999999997</v>
      </c>
      <c r="AF89" s="72">
        <v>3080.64</v>
      </c>
      <c r="AG89" s="72">
        <v>20630.25</v>
      </c>
      <c r="AH89" s="72">
        <v>3461.54</v>
      </c>
      <c r="AI89" s="72">
        <v>30327.39</v>
      </c>
      <c r="AJ89" s="72">
        <v>0</v>
      </c>
      <c r="AK89" s="72">
        <v>6407.98</v>
      </c>
      <c r="AL89" s="72">
        <v>42868.32</v>
      </c>
      <c r="AM89" s="72">
        <v>21876.99</v>
      </c>
      <c r="AN89" s="72">
        <v>0</v>
      </c>
      <c r="AO89" s="72">
        <v>8620.65</v>
      </c>
      <c r="AP89" s="72">
        <v>2800</v>
      </c>
      <c r="AQ89" s="72">
        <v>112.5</v>
      </c>
      <c r="AR89" s="72">
        <v>43880.65</v>
      </c>
      <c r="AS89" s="72">
        <v>-1000</v>
      </c>
      <c r="AT89" s="72">
        <v>24871.4</v>
      </c>
      <c r="AU89" s="72">
        <v>11735.36</v>
      </c>
      <c r="AV89" s="72">
        <v>0</v>
      </c>
      <c r="AW89" s="72">
        <v>12055.36</v>
      </c>
      <c r="AX89" s="72">
        <v>0</v>
      </c>
      <c r="AY89" s="72">
        <v>0</v>
      </c>
      <c r="AZ89" s="72">
        <v>-1621.66</v>
      </c>
      <c r="BA89" s="72">
        <v>1664.84</v>
      </c>
      <c r="BC89" s="10">
        <f>VLOOKUP(B89,[1]Sheet1!$A$11:$G$222,5,FALSE)</f>
        <v>860523.19000000006</v>
      </c>
      <c r="BE89">
        <v>-32884.36</v>
      </c>
      <c r="BF89">
        <v>0</v>
      </c>
      <c r="BG89">
        <v>23336.690000000002</v>
      </c>
      <c r="BH89">
        <v>0</v>
      </c>
      <c r="BI89">
        <f t="shared" si="146"/>
        <v>23336.690000000002</v>
      </c>
      <c r="BJ89">
        <v>1391.82</v>
      </c>
      <c r="BK89">
        <v>0</v>
      </c>
      <c r="BL89">
        <f t="shared" si="147"/>
        <v>1391.82</v>
      </c>
      <c r="BM89">
        <v>5623.47</v>
      </c>
      <c r="BN89">
        <v>0</v>
      </c>
      <c r="BO89">
        <f t="shared" si="148"/>
        <v>5623.47</v>
      </c>
      <c r="BP89">
        <f t="shared" si="149"/>
        <v>-2532.3799999999983</v>
      </c>
      <c r="BR89" s="10">
        <f t="shared" si="150"/>
        <v>43.179999999999836</v>
      </c>
      <c r="BS89">
        <f t="shared" si="151"/>
        <v>0</v>
      </c>
      <c r="BT89">
        <f t="shared" si="152"/>
        <v>43.179999999999836</v>
      </c>
      <c r="BU89" s="10">
        <f t="shared" si="153"/>
        <v>-10127.469999999999</v>
      </c>
      <c r="BV89" s="10">
        <f t="shared" si="154"/>
        <v>42911.5</v>
      </c>
      <c r="BX89" s="10">
        <f t="shared" si="155"/>
        <v>863055.56999999983</v>
      </c>
      <c r="BY89" s="10">
        <f t="shared" si="156"/>
        <v>860523.18999999983</v>
      </c>
      <c r="BZ89" s="10">
        <f t="shared" si="157"/>
        <v>860523.19000000006</v>
      </c>
      <c r="CB89" s="10">
        <f t="shared" si="158"/>
        <v>0</v>
      </c>
      <c r="CC89">
        <v>0</v>
      </c>
      <c r="CD89">
        <v>0</v>
      </c>
      <c r="CE89" s="73">
        <v>460</v>
      </c>
      <c r="CF89">
        <v>402322.18000000028</v>
      </c>
      <c r="CG89">
        <v>403488.42999999993</v>
      </c>
      <c r="CH89">
        <v>21507.85</v>
      </c>
      <c r="CI89">
        <v>24040.23</v>
      </c>
      <c r="CK89" s="10">
        <f>VLOOKUP(CE89,'[2]Budget Share 22-23'!$B$6:$BV$326,73,FALSE)</f>
        <v>864222</v>
      </c>
      <c r="CL89" s="10">
        <f>VLOOKUP(CE89,'[2]Budget Share 22-23'!$B$6:$BV$326,57,FALSE)</f>
        <v>0</v>
      </c>
      <c r="CM89" s="10">
        <v>0</v>
      </c>
      <c r="CN89" s="10">
        <v>0</v>
      </c>
      <c r="CO89">
        <v>0</v>
      </c>
      <c r="CP89" s="10">
        <v>0</v>
      </c>
      <c r="CQ89" s="10">
        <v>-33298</v>
      </c>
      <c r="CR89" s="10">
        <v>-22600</v>
      </c>
      <c r="CS89" s="10"/>
      <c r="CT89" s="10">
        <f t="shared" si="159"/>
        <v>891467.13</v>
      </c>
      <c r="CU89" s="10">
        <f t="shared" si="160"/>
        <v>0</v>
      </c>
      <c r="CW89">
        <f t="shared" si="161"/>
        <v>0</v>
      </c>
      <c r="CY89" s="10">
        <f t="shared" si="162"/>
        <v>-55898</v>
      </c>
      <c r="DE89" s="10">
        <v>891467.13</v>
      </c>
      <c r="DF89" s="10">
        <v>0</v>
      </c>
      <c r="DG89" s="10">
        <v>22726.67</v>
      </c>
      <c r="DH89" s="10">
        <v>0</v>
      </c>
      <c r="DI89" s="10">
        <v>34557.5</v>
      </c>
      <c r="DJ89" s="10">
        <v>0</v>
      </c>
      <c r="DK89" s="10">
        <v>0</v>
      </c>
      <c r="DL89" s="10">
        <v>7940</v>
      </c>
      <c r="DM89">
        <v>0</v>
      </c>
      <c r="DN89">
        <v>7940</v>
      </c>
      <c r="DO89" s="10">
        <v>9397.7999999999993</v>
      </c>
      <c r="DP89" s="10">
        <v>2520</v>
      </c>
      <c r="DQ89" s="10">
        <v>0</v>
      </c>
      <c r="DR89" s="10">
        <v>10127.469999999999</v>
      </c>
      <c r="DS89" s="10">
        <v>3620</v>
      </c>
      <c r="DT89" s="10">
        <v>0</v>
      </c>
      <c r="DU89" s="10">
        <v>0</v>
      </c>
      <c r="DV89" s="10">
        <v>0</v>
      </c>
      <c r="DW89" s="10">
        <v>0</v>
      </c>
      <c r="DX89">
        <v>0</v>
      </c>
      <c r="DY89" s="10">
        <v>0</v>
      </c>
      <c r="DZ89">
        <v>0</v>
      </c>
      <c r="EA89" s="10">
        <v>55898</v>
      </c>
      <c r="EB89">
        <v>460</v>
      </c>
      <c r="EC89" s="68" t="e">
        <f>VLOOKUP(B89,#REF!,3,FALSE)</f>
        <v>#REF!</v>
      </c>
      <c r="ED89" t="e">
        <f>VLOOKUP(B89,#REF!,4,FALSE)</f>
        <v>#REF!</v>
      </c>
      <c r="EE89" t="e">
        <f>VLOOKUP(EC89,'[3]EDUBASE data 18.4.23'!$E$2:$AF$327,28,FALSE)</f>
        <v>#REF!</v>
      </c>
      <c r="EF89" t="str">
        <f>VLOOKUP(B89,'[4]CFR Report to DCSF'!$B$8:$EM$116,142,FALSE)</f>
        <v>admin@hundonschool.co.uk</v>
      </c>
      <c r="EG89" t="e">
        <f>VLOOKUP(EC89,'[3]EDUBASE data 18.4.23'!$E$2:$AF$327,24,FALSE)</f>
        <v>#REF!</v>
      </c>
      <c r="EH89" t="s">
        <v>393</v>
      </c>
      <c r="EI89" s="155">
        <v>9353026</v>
      </c>
      <c r="ES89" t="s">
        <v>394</v>
      </c>
      <c r="ET89" t="s">
        <v>397</v>
      </c>
      <c r="EU89" s="9" t="s">
        <v>394</v>
      </c>
      <c r="EV89" t="s">
        <v>396</v>
      </c>
      <c r="EW89" t="s">
        <v>395</v>
      </c>
      <c r="EX89" t="s">
        <v>395</v>
      </c>
      <c r="EY89">
        <f>VLOOKUP(B89,'[2]22-23 Balances'!$E$5:$J$110,2,FALSE)</f>
        <v>402322.18000000028</v>
      </c>
      <c r="EZ89">
        <v>0</v>
      </c>
      <c r="FA89">
        <f>VLOOKUP(B89,'[4]CFR Report to DCSF'!$B$8:$IA$116,234,FALSE)</f>
        <v>11117.36</v>
      </c>
      <c r="FB89" s="10">
        <f t="shared" si="163"/>
        <v>891467.13</v>
      </c>
      <c r="FC89" s="10">
        <f t="shared" si="164"/>
        <v>0</v>
      </c>
      <c r="FD89" s="10">
        <f t="shared" si="165"/>
        <v>22726.67</v>
      </c>
      <c r="FE89" s="10">
        <f t="shared" si="166"/>
        <v>0</v>
      </c>
      <c r="FF89" s="10">
        <f t="shared" si="167"/>
        <v>34557.5</v>
      </c>
      <c r="FG89" s="10">
        <f t="shared" si="168"/>
        <v>0</v>
      </c>
      <c r="FH89" s="10">
        <f t="shared" si="169"/>
        <v>0</v>
      </c>
      <c r="FI89" s="10">
        <f t="shared" si="170"/>
        <v>0</v>
      </c>
      <c r="FJ89" s="10">
        <f t="shared" si="171"/>
        <v>7940</v>
      </c>
      <c r="FK89" s="10">
        <f t="shared" si="172"/>
        <v>9397.7999999999993</v>
      </c>
      <c r="FL89" s="10">
        <f t="shared" si="173"/>
        <v>2520</v>
      </c>
      <c r="FM89" s="10">
        <f t="shared" si="174"/>
        <v>0</v>
      </c>
      <c r="FN89" s="10">
        <f t="shared" si="175"/>
        <v>10127.469999999999</v>
      </c>
      <c r="FO89" s="10">
        <f t="shared" si="176"/>
        <v>3620</v>
      </c>
      <c r="FP89" s="10">
        <f t="shared" si="177"/>
        <v>0</v>
      </c>
      <c r="FQ89" s="10">
        <f t="shared" si="178"/>
        <v>0</v>
      </c>
      <c r="FR89" s="10">
        <f t="shared" si="179"/>
        <v>0</v>
      </c>
      <c r="FS89">
        <f t="shared" si="180"/>
        <v>0</v>
      </c>
      <c r="FT89">
        <f t="shared" si="181"/>
        <v>0</v>
      </c>
      <c r="FU89">
        <f t="shared" si="182"/>
        <v>0</v>
      </c>
      <c r="FV89">
        <f t="shared" si="183"/>
        <v>55898</v>
      </c>
      <c r="FW89" s="10">
        <f t="shared" si="184"/>
        <v>504430.29</v>
      </c>
      <c r="FX89" s="10">
        <f t="shared" si="185"/>
        <v>0</v>
      </c>
      <c r="FY89" s="158">
        <v>156326.28</v>
      </c>
      <c r="FZ89" s="10">
        <f t="shared" si="186"/>
        <v>0</v>
      </c>
      <c r="GA89" s="10">
        <f t="shared" si="187"/>
        <v>76750.22</v>
      </c>
      <c r="GB89" s="10">
        <f t="shared" si="188"/>
        <v>0</v>
      </c>
      <c r="GC89" s="90">
        <v>11392.58</v>
      </c>
      <c r="GD89" s="90">
        <v>4790.62</v>
      </c>
      <c r="GE89" s="158">
        <v>4822.4699999999993</v>
      </c>
      <c r="GF89" s="10">
        <f t="shared" si="189"/>
        <v>2364.4</v>
      </c>
      <c r="GG89" s="10">
        <f t="shared" si="190"/>
        <v>6345.98</v>
      </c>
      <c r="GH89" s="10">
        <f t="shared" si="191"/>
        <v>38093.089999999997</v>
      </c>
      <c r="GI89" s="90">
        <v>3080.64</v>
      </c>
      <c r="GJ89" s="10">
        <f t="shared" si="192"/>
        <v>20630.25</v>
      </c>
      <c r="GK89" s="10">
        <f t="shared" si="193"/>
        <v>3461.54</v>
      </c>
      <c r="GL89" s="10">
        <f t="shared" si="194"/>
        <v>30327.39</v>
      </c>
      <c r="GM89" s="10">
        <f t="shared" si="195"/>
        <v>0</v>
      </c>
      <c r="GN89" s="10">
        <f t="shared" si="196"/>
        <v>6407.98</v>
      </c>
      <c r="GO89" s="80">
        <f t="shared" si="197"/>
        <v>42911.5</v>
      </c>
      <c r="GP89" s="10">
        <f t="shared" si="198"/>
        <v>21876.99</v>
      </c>
      <c r="GQ89" s="10">
        <f t="shared" si="199"/>
        <v>0</v>
      </c>
      <c r="GR89" s="10">
        <f t="shared" si="200"/>
        <v>8620.65</v>
      </c>
      <c r="GS89" s="10">
        <f t="shared" si="201"/>
        <v>2800</v>
      </c>
      <c r="GT89" s="10">
        <f t="shared" si="202"/>
        <v>112.5</v>
      </c>
      <c r="GU89" s="10">
        <f t="shared" si="203"/>
        <v>43880.65</v>
      </c>
      <c r="GV89" s="80">
        <f t="shared" si="204"/>
        <v>-1000</v>
      </c>
      <c r="GW89" s="10">
        <f t="shared" si="205"/>
        <v>24871.4</v>
      </c>
      <c r="GX89" s="10">
        <f t="shared" si="206"/>
        <v>11735.36</v>
      </c>
      <c r="GY89">
        <v>0</v>
      </c>
      <c r="GZ89" s="10">
        <f t="shared" si="207"/>
        <v>0</v>
      </c>
      <c r="HA89" s="10">
        <f t="shared" si="208"/>
        <v>12055.36</v>
      </c>
      <c r="HB89" s="10">
        <f t="shared" si="209"/>
        <v>0</v>
      </c>
      <c r="HC89" s="10">
        <f t="shared" si="210"/>
        <v>0</v>
      </c>
      <c r="HD89" s="10">
        <v>32884.36</v>
      </c>
      <c r="HE89" s="10">
        <f t="shared" si="211"/>
        <v>0</v>
      </c>
      <c r="HF89">
        <v>0</v>
      </c>
      <c r="HG89">
        <v>1</v>
      </c>
      <c r="HH89">
        <v>0</v>
      </c>
      <c r="HI89">
        <f t="shared" si="212"/>
        <v>23336.690000000002</v>
      </c>
      <c r="HJ89">
        <f t="shared" si="213"/>
        <v>1391.82</v>
      </c>
      <c r="HK89">
        <f t="shared" si="214"/>
        <v>5623.47</v>
      </c>
      <c r="HM89" s="10">
        <f>VLOOKUP(B89,'[2]22-23 Balances'!$E$5:$J$110,6,FALSE)</f>
        <v>403488.6100000001</v>
      </c>
      <c r="HN89" s="157">
        <f>VLOOKUP(B89,'carry forward data'!A94:G275,7,FALSE)-10390.49</f>
        <v>13649.74</v>
      </c>
      <c r="HW89" s="10">
        <f t="shared" si="215"/>
        <v>4.6566128730773926E-10</v>
      </c>
      <c r="HY89" s="80">
        <f t="shared" si="216"/>
        <v>0</v>
      </c>
      <c r="IA89" t="s">
        <v>463</v>
      </c>
      <c r="IB89" t="s">
        <v>464</v>
      </c>
      <c r="IC89">
        <f t="shared" si="217"/>
        <v>402322.18000000028</v>
      </c>
      <c r="ID89" s="10">
        <f t="shared" si="218"/>
        <v>1038254.5700000001</v>
      </c>
      <c r="IE89" s="10">
        <f t="shared" si="219"/>
        <v>1037088.1399999999</v>
      </c>
      <c r="IF89" s="10">
        <f t="shared" si="220"/>
        <v>403488.61000000057</v>
      </c>
    </row>
    <row r="90" spans="2:240" x14ac:dyDescent="0.25">
      <c r="B90" s="71" t="s">
        <v>330</v>
      </c>
      <c r="C90" s="72">
        <v>-24339.5</v>
      </c>
      <c r="D90" s="72">
        <v>0</v>
      </c>
      <c r="E90" s="72">
        <v>-7200</v>
      </c>
      <c r="F90" s="72">
        <v>0</v>
      </c>
      <c r="G90" s="72">
        <v>-27492.5</v>
      </c>
      <c r="H90" s="72">
        <v>-48041</v>
      </c>
      <c r="I90" s="72">
        <v>-3639.64</v>
      </c>
      <c r="J90" s="72">
        <v>-37048</v>
      </c>
      <c r="K90" s="72">
        <v>-17617.04</v>
      </c>
      <c r="L90" s="72">
        <v>-8847</v>
      </c>
      <c r="M90" s="72">
        <v>0</v>
      </c>
      <c r="N90" s="72">
        <v>-19803.52</v>
      </c>
      <c r="O90" s="72">
        <v>-5412.21</v>
      </c>
      <c r="P90" s="72">
        <v>0</v>
      </c>
      <c r="Q90" s="72">
        <v>0</v>
      </c>
      <c r="R90" s="72">
        <v>0</v>
      </c>
      <c r="S90" s="72">
        <v>0</v>
      </c>
      <c r="T90" s="72">
        <v>450893.27</v>
      </c>
      <c r="U90" s="72">
        <v>0</v>
      </c>
      <c r="V90" s="72">
        <v>0</v>
      </c>
      <c r="W90" s="72">
        <v>36808.58</v>
      </c>
      <c r="X90" s="72">
        <v>49683.01</v>
      </c>
      <c r="Y90" s="72">
        <v>0</v>
      </c>
      <c r="Z90" s="72">
        <v>22669.02</v>
      </c>
      <c r="AA90" s="72">
        <v>27140.880000000001</v>
      </c>
      <c r="AB90" s="72">
        <v>182808.13</v>
      </c>
      <c r="AC90" s="72">
        <v>5875.21</v>
      </c>
      <c r="AD90" s="72">
        <v>0</v>
      </c>
      <c r="AE90" s="72">
        <v>7969.67</v>
      </c>
      <c r="AF90" s="72">
        <v>3630</v>
      </c>
      <c r="AG90" s="72">
        <v>2418.92</v>
      </c>
      <c r="AH90" s="72">
        <v>5028.72</v>
      </c>
      <c r="AI90" s="72">
        <v>33380.910000000003</v>
      </c>
      <c r="AJ90" s="72">
        <v>0</v>
      </c>
      <c r="AK90" s="72">
        <v>4787.59</v>
      </c>
      <c r="AL90" s="72">
        <v>40691.54</v>
      </c>
      <c r="AM90" s="72">
        <v>12810.67</v>
      </c>
      <c r="AN90" s="72">
        <v>0</v>
      </c>
      <c r="AO90" s="72">
        <v>8707.5300000000007</v>
      </c>
      <c r="AP90" s="72">
        <v>3780</v>
      </c>
      <c r="AQ90" s="72">
        <v>2374.65</v>
      </c>
      <c r="AR90" s="72">
        <v>58681.95</v>
      </c>
      <c r="AS90" s="72">
        <v>4310.7700000000004</v>
      </c>
      <c r="AT90" s="72">
        <v>8228.26</v>
      </c>
      <c r="AU90" s="72">
        <v>20723.63</v>
      </c>
      <c r="AV90" s="72">
        <v>0</v>
      </c>
      <c r="AW90" s="72">
        <v>1876.51</v>
      </c>
      <c r="AX90" s="72">
        <v>0</v>
      </c>
      <c r="AY90" s="72">
        <v>0</v>
      </c>
      <c r="AZ90" s="72">
        <v>-3223.16</v>
      </c>
      <c r="BA90" s="72">
        <v>6662.64</v>
      </c>
      <c r="BC90" s="10">
        <f>VLOOKUP(B90,[1]Sheet1!$A$11:$G$222,5,FALSE)</f>
        <v>783940.65000000026</v>
      </c>
      <c r="BE90">
        <v>-19917.59</v>
      </c>
      <c r="BF90">
        <v>0</v>
      </c>
      <c r="BG90">
        <v>2250.75</v>
      </c>
      <c r="BH90">
        <v>0</v>
      </c>
      <c r="BI90">
        <f t="shared" si="146"/>
        <v>2250.75</v>
      </c>
      <c r="BJ90">
        <v>0</v>
      </c>
      <c r="BK90">
        <v>0</v>
      </c>
      <c r="BL90">
        <f t="shared" si="147"/>
        <v>0</v>
      </c>
      <c r="BM90">
        <v>2329</v>
      </c>
      <c r="BN90">
        <v>0</v>
      </c>
      <c r="BO90">
        <f t="shared" si="148"/>
        <v>2329</v>
      </c>
      <c r="BP90">
        <f t="shared" si="149"/>
        <v>-15337.84</v>
      </c>
      <c r="BR90" s="10">
        <f t="shared" si="150"/>
        <v>3439.4800000000005</v>
      </c>
      <c r="BS90">
        <f t="shared" si="151"/>
        <v>0</v>
      </c>
      <c r="BT90">
        <f t="shared" si="152"/>
        <v>3439.4800000000005</v>
      </c>
      <c r="BU90" s="10">
        <f t="shared" si="153"/>
        <v>-19803.52</v>
      </c>
      <c r="BV90" s="10">
        <f t="shared" si="154"/>
        <v>44131.020000000004</v>
      </c>
      <c r="BX90" s="10">
        <f t="shared" si="155"/>
        <v>799278.49000000011</v>
      </c>
      <c r="BY90" s="10">
        <f t="shared" si="156"/>
        <v>783940.65000000014</v>
      </c>
      <c r="BZ90" s="10">
        <f t="shared" si="157"/>
        <v>783940.65000000026</v>
      </c>
      <c r="CB90" s="10">
        <f t="shared" si="158"/>
        <v>0</v>
      </c>
      <c r="CC90">
        <v>0</v>
      </c>
      <c r="CD90">
        <v>0</v>
      </c>
      <c r="CE90" s="73">
        <v>461</v>
      </c>
      <c r="CF90">
        <v>50605.349999999977</v>
      </c>
      <c r="CG90">
        <v>56623.509999999893</v>
      </c>
      <c r="CH90">
        <v>321.07000000000153</v>
      </c>
      <c r="CI90">
        <v>15658.91</v>
      </c>
      <c r="CK90" s="10">
        <f>VLOOKUP(CE90,'[2]Budget Share 22-23'!$B$6:$BV$326,73,FALSE)</f>
        <v>805297</v>
      </c>
      <c r="CL90" s="10">
        <f>VLOOKUP(CE90,'[2]Budget Share 22-23'!$B$6:$BV$326,57,FALSE)</f>
        <v>0</v>
      </c>
      <c r="CM90" s="10">
        <v>0</v>
      </c>
      <c r="CN90" s="10">
        <v>0</v>
      </c>
      <c r="CO90">
        <v>0</v>
      </c>
      <c r="CP90" s="10">
        <v>-3600</v>
      </c>
      <c r="CQ90" s="10">
        <v>-17611</v>
      </c>
      <c r="CR90" s="10">
        <v>-25630</v>
      </c>
      <c r="CS90" s="10"/>
      <c r="CT90" s="10">
        <f t="shared" si="159"/>
        <v>829636.5</v>
      </c>
      <c r="CU90" s="10">
        <f t="shared" si="160"/>
        <v>-4800</v>
      </c>
      <c r="CW90">
        <f t="shared" si="161"/>
        <v>0</v>
      </c>
      <c r="CY90" s="10">
        <f t="shared" si="162"/>
        <v>-43241</v>
      </c>
      <c r="DE90" s="10">
        <v>829636.5</v>
      </c>
      <c r="DF90" s="10">
        <v>0</v>
      </c>
      <c r="DG90" s="10">
        <v>7200</v>
      </c>
      <c r="DH90" s="10">
        <v>0</v>
      </c>
      <c r="DI90" s="10">
        <v>27492.5</v>
      </c>
      <c r="DJ90" s="10">
        <v>4800</v>
      </c>
      <c r="DK90" s="10">
        <v>3639.64</v>
      </c>
      <c r="DL90" s="10">
        <v>37048</v>
      </c>
      <c r="DM90">
        <v>1073.2</v>
      </c>
      <c r="DN90">
        <v>35974.800000000003</v>
      </c>
      <c r="DO90" s="10">
        <v>17617.04</v>
      </c>
      <c r="DP90" s="10">
        <v>8847</v>
      </c>
      <c r="DQ90" s="10">
        <v>0</v>
      </c>
      <c r="DR90" s="10">
        <v>19803.52</v>
      </c>
      <c r="DS90" s="10">
        <v>5412.21</v>
      </c>
      <c r="DT90" s="10">
        <v>0</v>
      </c>
      <c r="DU90" s="10">
        <v>0</v>
      </c>
      <c r="DV90" s="10">
        <v>0</v>
      </c>
      <c r="DW90" s="10">
        <v>0</v>
      </c>
      <c r="DX90">
        <v>0</v>
      </c>
      <c r="DY90" s="10">
        <v>0</v>
      </c>
      <c r="DZ90">
        <v>0</v>
      </c>
      <c r="EA90" s="10">
        <v>43241</v>
      </c>
      <c r="EB90">
        <v>461</v>
      </c>
      <c r="EC90" s="68" t="e">
        <f>VLOOKUP(B90,#REF!,3,FALSE)</f>
        <v>#REF!</v>
      </c>
      <c r="ED90" t="e">
        <f>VLOOKUP(B90,#REF!,4,FALSE)</f>
        <v>#REF!</v>
      </c>
      <c r="EE90" t="e">
        <f>VLOOKUP(EC90,'[3]EDUBASE data 18.4.23'!$E$2:$AF$327,28,FALSE)</f>
        <v>#REF!</v>
      </c>
      <c r="EF90" t="str">
        <f>VLOOKUP(B90,'[4]CFR Report to DCSF'!$B$8:$EM$116,142,FALSE)</f>
        <v>admin@ickworthpark.suffolk.sch.uk</v>
      </c>
      <c r="EG90" t="e">
        <f>VLOOKUP(EC90,'[3]EDUBASE data 18.4.23'!$E$2:$AF$327,24,FALSE)</f>
        <v>#REF!</v>
      </c>
      <c r="ES90" t="s">
        <v>394</v>
      </c>
      <c r="ET90" t="s">
        <v>397</v>
      </c>
      <c r="EU90" s="9" t="s">
        <v>394</v>
      </c>
      <c r="EV90" t="s">
        <v>396</v>
      </c>
      <c r="EW90" t="s">
        <v>395</v>
      </c>
      <c r="EX90" t="s">
        <v>395</v>
      </c>
      <c r="EY90">
        <f>VLOOKUP(B90,'[2]22-23 Balances'!$E$5:$J$110,2,FALSE)</f>
        <v>50605.349999999977</v>
      </c>
      <c r="EZ90">
        <v>0</v>
      </c>
      <c r="FA90">
        <f>VLOOKUP(B90,'[4]CFR Report to DCSF'!$B$8:$IA$116,234,FALSE)</f>
        <v>321.07000000000153</v>
      </c>
      <c r="FB90" s="10">
        <f t="shared" si="163"/>
        <v>829636.5</v>
      </c>
      <c r="FC90" s="10">
        <f t="shared" si="164"/>
        <v>0</v>
      </c>
      <c r="FD90" s="10">
        <f t="shared" si="165"/>
        <v>7200</v>
      </c>
      <c r="FE90" s="10">
        <f t="shared" si="166"/>
        <v>0</v>
      </c>
      <c r="FF90" s="10">
        <f t="shared" si="167"/>
        <v>27492.5</v>
      </c>
      <c r="FG90" s="10">
        <f t="shared" si="168"/>
        <v>4800</v>
      </c>
      <c r="FH90" s="10">
        <f t="shared" si="169"/>
        <v>3639.64</v>
      </c>
      <c r="FI90" s="10">
        <f t="shared" si="170"/>
        <v>1073.2</v>
      </c>
      <c r="FJ90" s="10">
        <f t="shared" si="171"/>
        <v>35974.800000000003</v>
      </c>
      <c r="FK90" s="10">
        <f t="shared" si="172"/>
        <v>17617.04</v>
      </c>
      <c r="FL90" s="10">
        <f t="shared" si="173"/>
        <v>8847</v>
      </c>
      <c r="FM90" s="10">
        <f t="shared" si="174"/>
        <v>0</v>
      </c>
      <c r="FN90" s="10">
        <f t="shared" si="175"/>
        <v>19803.52</v>
      </c>
      <c r="FO90" s="10">
        <f t="shared" si="176"/>
        <v>5412.21</v>
      </c>
      <c r="FP90" s="10">
        <f t="shared" si="177"/>
        <v>0</v>
      </c>
      <c r="FQ90" s="10">
        <f t="shared" si="178"/>
        <v>0</v>
      </c>
      <c r="FR90" s="10">
        <f t="shared" si="179"/>
        <v>0</v>
      </c>
      <c r="FS90">
        <f t="shared" si="180"/>
        <v>0</v>
      </c>
      <c r="FT90">
        <f t="shared" si="181"/>
        <v>0</v>
      </c>
      <c r="FU90">
        <f t="shared" si="182"/>
        <v>0</v>
      </c>
      <c r="FV90">
        <f t="shared" si="183"/>
        <v>43241</v>
      </c>
      <c r="FW90" s="10">
        <f t="shared" si="184"/>
        <v>450893.27</v>
      </c>
      <c r="FX90" s="10">
        <f t="shared" si="185"/>
        <v>0</v>
      </c>
      <c r="FY90" s="158">
        <v>178660.13000000003</v>
      </c>
      <c r="FZ90" s="10">
        <f t="shared" si="186"/>
        <v>36808.58</v>
      </c>
      <c r="GA90" s="10">
        <f t="shared" si="187"/>
        <v>49683.01</v>
      </c>
      <c r="GB90" s="10">
        <f t="shared" si="188"/>
        <v>0</v>
      </c>
      <c r="GC90" s="90">
        <v>45445.750000000022</v>
      </c>
      <c r="GD90" s="90">
        <v>4364.1499999999796</v>
      </c>
      <c r="GE90" s="158">
        <v>4148</v>
      </c>
      <c r="GF90" s="10">
        <f t="shared" si="189"/>
        <v>5875.21</v>
      </c>
      <c r="GG90" s="10">
        <f t="shared" si="190"/>
        <v>0</v>
      </c>
      <c r="GH90" s="10">
        <f t="shared" si="191"/>
        <v>7969.67</v>
      </c>
      <c r="GI90" s="90">
        <v>3630</v>
      </c>
      <c r="GJ90" s="10">
        <f t="shared" si="192"/>
        <v>2418.92</v>
      </c>
      <c r="GK90" s="10">
        <f t="shared" si="193"/>
        <v>5028.72</v>
      </c>
      <c r="GL90" s="10">
        <f t="shared" si="194"/>
        <v>33380.910000000003</v>
      </c>
      <c r="GM90" s="10">
        <f t="shared" si="195"/>
        <v>0</v>
      </c>
      <c r="GN90" s="10">
        <f t="shared" si="196"/>
        <v>4787.59</v>
      </c>
      <c r="GO90" s="80">
        <f t="shared" si="197"/>
        <v>44131.020000000004</v>
      </c>
      <c r="GP90" s="10">
        <f t="shared" si="198"/>
        <v>12810.67</v>
      </c>
      <c r="GQ90" s="10">
        <f t="shared" si="199"/>
        <v>0</v>
      </c>
      <c r="GR90" s="10">
        <f t="shared" si="200"/>
        <v>8707.5300000000007</v>
      </c>
      <c r="GS90" s="10">
        <f t="shared" si="201"/>
        <v>3780</v>
      </c>
      <c r="GT90" s="10">
        <f t="shared" si="202"/>
        <v>2374.65</v>
      </c>
      <c r="GU90" s="10">
        <f t="shared" si="203"/>
        <v>58681.95</v>
      </c>
      <c r="GV90" s="10">
        <f t="shared" si="204"/>
        <v>4310.7700000000004</v>
      </c>
      <c r="GW90" s="10">
        <f t="shared" si="205"/>
        <v>8228.26</v>
      </c>
      <c r="GX90" s="10">
        <f t="shared" si="206"/>
        <v>20723.63</v>
      </c>
      <c r="GY90">
        <v>0</v>
      </c>
      <c r="GZ90" s="10">
        <f t="shared" si="207"/>
        <v>0</v>
      </c>
      <c r="HA90" s="10">
        <f t="shared" si="208"/>
        <v>1876.51</v>
      </c>
      <c r="HB90" s="10">
        <f t="shared" si="209"/>
        <v>0</v>
      </c>
      <c r="HC90" s="10">
        <f t="shared" si="210"/>
        <v>0</v>
      </c>
      <c r="HD90" s="10">
        <v>19917.59</v>
      </c>
      <c r="HE90" s="10">
        <f t="shared" si="211"/>
        <v>0</v>
      </c>
      <c r="HF90">
        <v>0</v>
      </c>
      <c r="HG90">
        <v>1</v>
      </c>
      <c r="HH90">
        <v>0</v>
      </c>
      <c r="HI90">
        <f t="shared" si="212"/>
        <v>2250.75</v>
      </c>
      <c r="HJ90">
        <f t="shared" si="213"/>
        <v>0</v>
      </c>
      <c r="HK90">
        <f t="shared" si="214"/>
        <v>2329</v>
      </c>
      <c r="HM90" s="10">
        <f>VLOOKUP(B90,'[2]22-23 Balances'!$E$5:$J$110,6,FALSE)</f>
        <v>56623.859999999637</v>
      </c>
      <c r="HN90" s="10">
        <f>VLOOKUP(B90,'carry forward data'!A95:G276,7,FALSE)</f>
        <v>15658.91</v>
      </c>
      <c r="HW90" s="10">
        <f t="shared" si="215"/>
        <v>2.3283064365386963E-10</v>
      </c>
      <c r="HY90" s="10">
        <f t="shared" si="216"/>
        <v>0</v>
      </c>
      <c r="IC90">
        <f t="shared" si="217"/>
        <v>50605.349999999977</v>
      </c>
      <c r="ID90" s="10">
        <f t="shared" si="218"/>
        <v>1004737.41</v>
      </c>
      <c r="IE90" s="10">
        <f t="shared" si="219"/>
        <v>998718.90000000014</v>
      </c>
      <c r="IF90" s="10">
        <f t="shared" si="220"/>
        <v>56623.85999999987</v>
      </c>
    </row>
    <row r="91" spans="2:240" x14ac:dyDescent="0.25">
      <c r="B91" s="71" t="s">
        <v>331</v>
      </c>
      <c r="C91" s="72">
        <v>-44711.5</v>
      </c>
      <c r="D91" s="72">
        <v>0</v>
      </c>
      <c r="E91" s="72">
        <v>-66233.34</v>
      </c>
      <c r="F91" s="72">
        <v>0</v>
      </c>
      <c r="G91" s="72">
        <v>-79981.25</v>
      </c>
      <c r="H91" s="72">
        <v>-56890.6</v>
      </c>
      <c r="I91" s="72">
        <v>-788.05</v>
      </c>
      <c r="J91" s="72">
        <v>-13769.19</v>
      </c>
      <c r="K91" s="72">
        <v>-15988.95</v>
      </c>
      <c r="L91" s="72">
        <v>-1596</v>
      </c>
      <c r="M91" s="72">
        <v>-91.94</v>
      </c>
      <c r="N91" s="72">
        <v>-8991.1</v>
      </c>
      <c r="O91" s="72">
        <v>-6000</v>
      </c>
      <c r="P91" s="72">
        <v>0</v>
      </c>
      <c r="Q91" s="72">
        <v>0</v>
      </c>
      <c r="R91" s="72">
        <v>0</v>
      </c>
      <c r="S91" s="72">
        <v>0</v>
      </c>
      <c r="T91" s="72">
        <v>691665.82</v>
      </c>
      <c r="U91" s="72">
        <v>1171.9100000000001</v>
      </c>
      <c r="V91" s="72">
        <v>0</v>
      </c>
      <c r="W91" s="72">
        <v>38735.83</v>
      </c>
      <c r="X91" s="72">
        <v>86677.54</v>
      </c>
      <c r="Y91" s="72">
        <v>0</v>
      </c>
      <c r="Z91" s="72">
        <v>54442.78</v>
      </c>
      <c r="AA91" s="72">
        <v>7357.79</v>
      </c>
      <c r="AB91" s="72">
        <v>327145.73</v>
      </c>
      <c r="AC91" s="72">
        <v>10506.93</v>
      </c>
      <c r="AD91" s="72">
        <v>9499.82</v>
      </c>
      <c r="AE91" s="72">
        <v>18482.43</v>
      </c>
      <c r="AF91" s="72">
        <v>3082.44</v>
      </c>
      <c r="AG91" s="72">
        <v>446.29</v>
      </c>
      <c r="AH91" s="72">
        <v>2479.73</v>
      </c>
      <c r="AI91" s="72">
        <v>34833.14</v>
      </c>
      <c r="AJ91" s="72">
        <v>0</v>
      </c>
      <c r="AK91" s="72">
        <v>6495.2</v>
      </c>
      <c r="AL91" s="72">
        <v>81481.48</v>
      </c>
      <c r="AM91" s="72">
        <v>1760.75</v>
      </c>
      <c r="AN91" s="72">
        <v>0</v>
      </c>
      <c r="AO91" s="72">
        <v>13056.27</v>
      </c>
      <c r="AP91" s="72">
        <v>6090</v>
      </c>
      <c r="AQ91" s="72">
        <v>15346.4</v>
      </c>
      <c r="AR91" s="72">
        <v>61190.14</v>
      </c>
      <c r="AS91" s="72">
        <v>9067</v>
      </c>
      <c r="AT91" s="72">
        <v>169.32</v>
      </c>
      <c r="AU91" s="72">
        <v>18299.310000000001</v>
      </c>
      <c r="AV91" s="72">
        <v>0</v>
      </c>
      <c r="AW91" s="72">
        <v>0</v>
      </c>
      <c r="AX91" s="72">
        <v>0</v>
      </c>
      <c r="AY91" s="72">
        <v>0</v>
      </c>
      <c r="AZ91" s="72">
        <v>-14598.26</v>
      </c>
      <c r="BA91" s="72">
        <v>10491.99</v>
      </c>
      <c r="BC91" s="10">
        <f>VLOOKUP(B91,[1]Sheet1!$A$11:$G$222,5,FALSE)</f>
        <v>1183371.48</v>
      </c>
      <c r="BE91">
        <v>-22704.18</v>
      </c>
      <c r="BF91">
        <v>0</v>
      </c>
      <c r="BG91">
        <v>5739.8</v>
      </c>
      <c r="BH91">
        <v>0</v>
      </c>
      <c r="BI91">
        <f t="shared" si="146"/>
        <v>5739.8</v>
      </c>
      <c r="BJ91">
        <v>0</v>
      </c>
      <c r="BK91">
        <v>0</v>
      </c>
      <c r="BL91">
        <f t="shared" si="147"/>
        <v>0</v>
      </c>
      <c r="BM91">
        <v>0</v>
      </c>
      <c r="BN91">
        <v>0</v>
      </c>
      <c r="BO91">
        <f t="shared" si="148"/>
        <v>0</v>
      </c>
      <c r="BP91">
        <f t="shared" si="149"/>
        <v>-16964.38</v>
      </c>
      <c r="BR91" s="10">
        <f t="shared" si="150"/>
        <v>-4106.2700000000004</v>
      </c>
      <c r="BS91">
        <f t="shared" si="151"/>
        <v>-4106.2700000000004</v>
      </c>
      <c r="BT91">
        <f t="shared" si="152"/>
        <v>0</v>
      </c>
      <c r="BU91" s="10">
        <f t="shared" si="153"/>
        <v>-13097.37</v>
      </c>
      <c r="BV91" s="10">
        <f t="shared" si="154"/>
        <v>81481.48</v>
      </c>
      <c r="BX91" s="10">
        <f t="shared" si="155"/>
        <v>1200335.8599999999</v>
      </c>
      <c r="BY91" s="10">
        <f t="shared" si="156"/>
        <v>1183371.48</v>
      </c>
      <c r="BZ91" s="10">
        <f t="shared" si="157"/>
        <v>1183371.48</v>
      </c>
      <c r="CB91" s="10">
        <f t="shared" si="158"/>
        <v>0</v>
      </c>
      <c r="CC91">
        <v>0</v>
      </c>
      <c r="CD91">
        <v>0</v>
      </c>
      <c r="CE91" s="73">
        <v>466</v>
      </c>
      <c r="CF91">
        <v>180284.74</v>
      </c>
      <c r="CG91">
        <v>166707.14000000013</v>
      </c>
      <c r="CH91">
        <v>7184.09</v>
      </c>
      <c r="CI91">
        <v>24148.47</v>
      </c>
      <c r="CK91" s="10">
        <f>VLOOKUP(CE91,'[2]Budget Share 22-23'!$B$6:$BV$326,73,FALSE)</f>
        <v>1186758</v>
      </c>
      <c r="CL91" s="10">
        <f>VLOOKUP(CE91,'[2]Budget Share 22-23'!$B$6:$BV$326,57,FALSE)</f>
        <v>0</v>
      </c>
      <c r="CM91" s="10">
        <v>0</v>
      </c>
      <c r="CN91" s="10">
        <v>0</v>
      </c>
      <c r="CO91">
        <v>0</v>
      </c>
      <c r="CP91" s="10">
        <v>-3000</v>
      </c>
      <c r="CQ91" s="10">
        <v>-18352</v>
      </c>
      <c r="CR91" s="10">
        <v>-35603</v>
      </c>
      <c r="CS91" s="10"/>
      <c r="CT91" s="10">
        <f t="shared" si="159"/>
        <v>1231469.5</v>
      </c>
      <c r="CU91" s="10">
        <f t="shared" si="160"/>
        <v>-2935.5999999999985</v>
      </c>
      <c r="CW91">
        <f t="shared" si="161"/>
        <v>0</v>
      </c>
      <c r="CY91" s="10">
        <f t="shared" si="162"/>
        <v>-53955</v>
      </c>
      <c r="DE91" s="10">
        <v>1231469.5</v>
      </c>
      <c r="DF91" s="10">
        <v>0</v>
      </c>
      <c r="DG91" s="10">
        <v>66233.34</v>
      </c>
      <c r="DH91" s="10">
        <v>0</v>
      </c>
      <c r="DI91" s="10">
        <v>79981.25</v>
      </c>
      <c r="DJ91" s="10">
        <v>2935.6</v>
      </c>
      <c r="DK91" s="10">
        <v>788.05</v>
      </c>
      <c r="DL91" s="10">
        <v>13769.19</v>
      </c>
      <c r="DM91">
        <v>214.5</v>
      </c>
      <c r="DN91">
        <v>13554.69</v>
      </c>
      <c r="DO91" s="10">
        <v>15988.95</v>
      </c>
      <c r="DP91" s="10">
        <v>1596</v>
      </c>
      <c r="DQ91" s="10">
        <v>91.94</v>
      </c>
      <c r="DR91" s="10">
        <v>13097.37</v>
      </c>
      <c r="DS91" s="10">
        <v>6000</v>
      </c>
      <c r="DT91" s="10">
        <v>0</v>
      </c>
      <c r="DU91" s="10">
        <v>0</v>
      </c>
      <c r="DV91" s="10">
        <v>0</v>
      </c>
      <c r="DW91" s="10">
        <v>0</v>
      </c>
      <c r="DX91">
        <v>0</v>
      </c>
      <c r="DY91" s="10">
        <v>0</v>
      </c>
      <c r="DZ91">
        <v>0</v>
      </c>
      <c r="EA91" s="10">
        <v>53955</v>
      </c>
      <c r="EB91">
        <v>466</v>
      </c>
      <c r="EC91" s="68" t="e">
        <f>VLOOKUP(B91,#REF!,3,FALSE)</f>
        <v>#REF!</v>
      </c>
      <c r="ED91" t="e">
        <f>VLOOKUP(B91,#REF!,4,FALSE)</f>
        <v>#REF!</v>
      </c>
      <c r="EE91" t="e">
        <f>VLOOKUP(EC91,'[3]EDUBASE data 18.4.23'!$E$2:$AF$327,28,FALSE)</f>
        <v>#REF!</v>
      </c>
      <c r="EF91" t="str">
        <f>VLOOKUP(B91,'[4]CFR Report to DCSF'!$B$8:$EM$116,142,FALSE)</f>
        <v>admin@lakenheath.suffolk.sch.uk</v>
      </c>
      <c r="EG91" t="e">
        <f>VLOOKUP(EC91,'[3]EDUBASE data 18.4.23'!$E$2:$AF$327,24,FALSE)</f>
        <v>#REF!</v>
      </c>
      <c r="ES91" t="s">
        <v>394</v>
      </c>
      <c r="ET91" t="s">
        <v>397</v>
      </c>
      <c r="EU91" s="9" t="s">
        <v>394</v>
      </c>
      <c r="EV91" t="s">
        <v>396</v>
      </c>
      <c r="EW91" t="s">
        <v>395</v>
      </c>
      <c r="EX91" t="s">
        <v>395</v>
      </c>
      <c r="EY91">
        <f>VLOOKUP(B91,'[2]22-23 Balances'!$E$5:$J$110,2,FALSE)</f>
        <v>180284.74</v>
      </c>
      <c r="EZ91">
        <v>0</v>
      </c>
      <c r="FA91">
        <f>VLOOKUP(B91,'[4]CFR Report to DCSF'!$B$8:$IA$116,234,FALSE)</f>
        <v>7184.09</v>
      </c>
      <c r="FB91" s="10">
        <f t="shared" si="163"/>
        <v>1231469.5</v>
      </c>
      <c r="FC91" s="10">
        <f t="shared" si="164"/>
        <v>0</v>
      </c>
      <c r="FD91" s="10">
        <f t="shared" si="165"/>
        <v>66233.34</v>
      </c>
      <c r="FE91" s="10">
        <f t="shared" si="166"/>
        <v>0</v>
      </c>
      <c r="FF91" s="10">
        <f t="shared" si="167"/>
        <v>79981.25</v>
      </c>
      <c r="FG91" s="10">
        <f t="shared" si="168"/>
        <v>2935.6</v>
      </c>
      <c r="FH91" s="10">
        <f t="shared" si="169"/>
        <v>788.05</v>
      </c>
      <c r="FI91" s="10">
        <f t="shared" si="170"/>
        <v>214.5</v>
      </c>
      <c r="FJ91" s="10">
        <f t="shared" si="171"/>
        <v>13554.69</v>
      </c>
      <c r="FK91" s="10">
        <f t="shared" si="172"/>
        <v>15988.95</v>
      </c>
      <c r="FL91" s="10">
        <f t="shared" si="173"/>
        <v>1596</v>
      </c>
      <c r="FM91" s="10">
        <f t="shared" si="174"/>
        <v>91.94</v>
      </c>
      <c r="FN91" s="10">
        <f t="shared" si="175"/>
        <v>13097.37</v>
      </c>
      <c r="FO91" s="10">
        <f t="shared" si="176"/>
        <v>6000</v>
      </c>
      <c r="FP91" s="10">
        <f t="shared" si="177"/>
        <v>0</v>
      </c>
      <c r="FQ91" s="10">
        <f t="shared" si="178"/>
        <v>0</v>
      </c>
      <c r="FR91" s="10">
        <f t="shared" si="179"/>
        <v>0</v>
      </c>
      <c r="FS91">
        <f t="shared" si="180"/>
        <v>0</v>
      </c>
      <c r="FT91">
        <f t="shared" si="181"/>
        <v>0</v>
      </c>
      <c r="FU91">
        <f t="shared" si="182"/>
        <v>0</v>
      </c>
      <c r="FV91">
        <f t="shared" si="183"/>
        <v>53955</v>
      </c>
      <c r="FW91" s="10">
        <f t="shared" si="184"/>
        <v>691665.82</v>
      </c>
      <c r="FX91" s="10">
        <f t="shared" si="185"/>
        <v>1171.9100000000001</v>
      </c>
      <c r="FY91" s="158">
        <v>322756.73</v>
      </c>
      <c r="FZ91" s="10">
        <f t="shared" si="186"/>
        <v>38735.83</v>
      </c>
      <c r="GA91" s="10">
        <f t="shared" si="187"/>
        <v>86677.54</v>
      </c>
      <c r="GB91" s="10">
        <f t="shared" si="188"/>
        <v>0</v>
      </c>
      <c r="GC91" s="90">
        <v>54442.78</v>
      </c>
      <c r="GD91" s="90">
        <v>7357.79</v>
      </c>
      <c r="GE91" s="158">
        <v>4389</v>
      </c>
      <c r="GF91" s="10">
        <f t="shared" si="189"/>
        <v>10506.93</v>
      </c>
      <c r="GG91" s="10">
        <f t="shared" si="190"/>
        <v>9499.82</v>
      </c>
      <c r="GH91" s="10">
        <f t="shared" si="191"/>
        <v>18482.43</v>
      </c>
      <c r="GI91" s="90">
        <v>3082.44</v>
      </c>
      <c r="GJ91" s="10">
        <f t="shared" si="192"/>
        <v>446.29</v>
      </c>
      <c r="GK91" s="10">
        <f t="shared" si="193"/>
        <v>2479.73</v>
      </c>
      <c r="GL91" s="10">
        <f t="shared" si="194"/>
        <v>34833.14</v>
      </c>
      <c r="GM91" s="10">
        <f t="shared" si="195"/>
        <v>0</v>
      </c>
      <c r="GN91" s="10">
        <f t="shared" si="196"/>
        <v>6495.2</v>
      </c>
      <c r="GO91" s="80">
        <f t="shared" si="197"/>
        <v>81481.48</v>
      </c>
      <c r="GP91" s="10">
        <f t="shared" si="198"/>
        <v>1760.75</v>
      </c>
      <c r="GQ91" s="10">
        <f t="shared" si="199"/>
        <v>0</v>
      </c>
      <c r="GR91" s="10">
        <f t="shared" si="200"/>
        <v>13056.27</v>
      </c>
      <c r="GS91" s="10">
        <f t="shared" si="201"/>
        <v>6090</v>
      </c>
      <c r="GT91" s="10">
        <f t="shared" si="202"/>
        <v>15346.4</v>
      </c>
      <c r="GU91" s="10">
        <f t="shared" si="203"/>
        <v>61190.14</v>
      </c>
      <c r="GV91" s="10">
        <f t="shared" si="204"/>
        <v>9067</v>
      </c>
      <c r="GW91" s="10">
        <f t="shared" si="205"/>
        <v>169.32</v>
      </c>
      <c r="GX91" s="10">
        <f t="shared" si="206"/>
        <v>18299.310000000001</v>
      </c>
      <c r="GY91">
        <v>0</v>
      </c>
      <c r="GZ91" s="10">
        <f t="shared" si="207"/>
        <v>0</v>
      </c>
      <c r="HA91" s="10">
        <f t="shared" si="208"/>
        <v>0</v>
      </c>
      <c r="HB91" s="10">
        <f t="shared" si="209"/>
        <v>0</v>
      </c>
      <c r="HC91" s="10">
        <f t="shared" si="210"/>
        <v>0</v>
      </c>
      <c r="HD91" s="10">
        <v>22704.18</v>
      </c>
      <c r="HE91" s="10">
        <f t="shared" si="211"/>
        <v>0</v>
      </c>
      <c r="HF91">
        <v>0</v>
      </c>
      <c r="HG91">
        <v>1</v>
      </c>
      <c r="HH91">
        <v>0</v>
      </c>
      <c r="HI91">
        <f t="shared" si="212"/>
        <v>5739.8</v>
      </c>
      <c r="HJ91">
        <f t="shared" si="213"/>
        <v>0</v>
      </c>
      <c r="HK91">
        <f t="shared" si="214"/>
        <v>0</v>
      </c>
      <c r="HM91" s="10">
        <f>VLOOKUP(B91,'[2]22-23 Balances'!$E$5:$J$110,6,FALSE)</f>
        <v>166706.88000000012</v>
      </c>
      <c r="HN91" s="10">
        <f>VLOOKUP(B91,'carry forward data'!A96:G277,7,FALSE)</f>
        <v>24148.47</v>
      </c>
      <c r="HW91" s="10">
        <f t="shared" si="215"/>
        <v>2.3283064365386963E-10</v>
      </c>
      <c r="HY91" s="10">
        <f t="shared" si="216"/>
        <v>0</v>
      </c>
      <c r="IC91">
        <f t="shared" si="217"/>
        <v>180284.74</v>
      </c>
      <c r="ID91" s="10">
        <f t="shared" si="218"/>
        <v>1485906.1900000002</v>
      </c>
      <c r="IE91" s="10">
        <f t="shared" si="219"/>
        <v>1499484.0499999998</v>
      </c>
      <c r="IF91" s="10">
        <f t="shared" si="220"/>
        <v>166706.88000000035</v>
      </c>
    </row>
    <row r="92" spans="2:240" x14ac:dyDescent="0.25">
      <c r="B92" s="71" t="s">
        <v>332</v>
      </c>
      <c r="C92" s="72">
        <v>-21529.759999999998</v>
      </c>
      <c r="D92" s="72">
        <v>0</v>
      </c>
      <c r="E92" s="72">
        <v>-20533.34</v>
      </c>
      <c r="F92" s="72">
        <v>0</v>
      </c>
      <c r="G92" s="72">
        <v>-29682.5</v>
      </c>
      <c r="H92" s="72">
        <v>-26870</v>
      </c>
      <c r="I92" s="72">
        <v>-19477.36</v>
      </c>
      <c r="J92" s="72">
        <v>-7693.8</v>
      </c>
      <c r="K92" s="72">
        <v>-4247.75</v>
      </c>
      <c r="L92" s="72">
        <v>0</v>
      </c>
      <c r="M92" s="72">
        <v>0</v>
      </c>
      <c r="N92" s="72">
        <v>-10603.1</v>
      </c>
      <c r="O92" s="72">
        <v>-750</v>
      </c>
      <c r="P92" s="72">
        <v>0</v>
      </c>
      <c r="Q92" s="72">
        <v>0</v>
      </c>
      <c r="R92" s="72">
        <v>0</v>
      </c>
      <c r="S92" s="72">
        <v>0</v>
      </c>
      <c r="T92" s="72">
        <v>330943.58</v>
      </c>
      <c r="U92" s="72">
        <v>0</v>
      </c>
      <c r="V92" s="72">
        <v>0</v>
      </c>
      <c r="W92" s="72">
        <v>17588.61</v>
      </c>
      <c r="X92" s="72">
        <v>37298.57</v>
      </c>
      <c r="Y92" s="72">
        <v>0</v>
      </c>
      <c r="Z92" s="72">
        <v>5925.5</v>
      </c>
      <c r="AA92" s="72">
        <v>6683.51</v>
      </c>
      <c r="AB92" s="72">
        <v>146061.97</v>
      </c>
      <c r="AC92" s="72">
        <v>649.75</v>
      </c>
      <c r="AD92" s="72">
        <v>0</v>
      </c>
      <c r="AE92" s="72">
        <v>24653.57</v>
      </c>
      <c r="AF92" s="72">
        <v>530.30999999999995</v>
      </c>
      <c r="AG92" s="72">
        <v>1119.6600000000001</v>
      </c>
      <c r="AH92" s="72">
        <v>1857.49</v>
      </c>
      <c r="AI92" s="72">
        <v>12020.79</v>
      </c>
      <c r="AJ92" s="72">
        <v>0</v>
      </c>
      <c r="AK92" s="72">
        <v>2179.2600000000002</v>
      </c>
      <c r="AL92" s="72">
        <v>24098.48</v>
      </c>
      <c r="AM92" s="72">
        <v>13068.35</v>
      </c>
      <c r="AN92" s="72">
        <v>0</v>
      </c>
      <c r="AO92" s="72">
        <v>10460.790000000001</v>
      </c>
      <c r="AP92" s="72">
        <v>2260</v>
      </c>
      <c r="AQ92" s="72">
        <v>20</v>
      </c>
      <c r="AR92" s="72">
        <v>24341.14</v>
      </c>
      <c r="AS92" s="72">
        <v>-500</v>
      </c>
      <c r="AT92" s="72">
        <v>6677.4</v>
      </c>
      <c r="AU92" s="72">
        <v>14933.21</v>
      </c>
      <c r="AV92" s="72">
        <v>0</v>
      </c>
      <c r="AW92" s="72">
        <v>227</v>
      </c>
      <c r="AX92" s="72">
        <v>0</v>
      </c>
      <c r="AY92" s="72">
        <v>0</v>
      </c>
      <c r="AZ92" s="72">
        <v>-730.05</v>
      </c>
      <c r="BA92" s="72">
        <v>484</v>
      </c>
      <c r="BC92" s="10">
        <f>VLOOKUP(B92,[1]Sheet1!$A$11:$G$222,5,FALSE)</f>
        <v>517260.25000000017</v>
      </c>
      <c r="BE92">
        <v>-17538.03</v>
      </c>
      <c r="BF92">
        <v>-6667</v>
      </c>
      <c r="BG92">
        <v>0</v>
      </c>
      <c r="BH92">
        <v>0</v>
      </c>
      <c r="BI92">
        <f t="shared" si="146"/>
        <v>0</v>
      </c>
      <c r="BJ92">
        <v>0</v>
      </c>
      <c r="BK92">
        <v>0</v>
      </c>
      <c r="BL92">
        <f t="shared" si="147"/>
        <v>0</v>
      </c>
      <c r="BM92">
        <v>0</v>
      </c>
      <c r="BN92">
        <v>0</v>
      </c>
      <c r="BO92">
        <f t="shared" si="148"/>
        <v>0</v>
      </c>
      <c r="BP92">
        <f t="shared" si="149"/>
        <v>-24205.03</v>
      </c>
      <c r="BR92" s="10">
        <f t="shared" si="150"/>
        <v>-246.04999999999995</v>
      </c>
      <c r="BS92">
        <f t="shared" si="151"/>
        <v>-246.04999999999995</v>
      </c>
      <c r="BT92">
        <f t="shared" si="152"/>
        <v>0</v>
      </c>
      <c r="BU92" s="10">
        <f t="shared" si="153"/>
        <v>-10849.15</v>
      </c>
      <c r="BV92" s="10">
        <f t="shared" si="154"/>
        <v>24098.48</v>
      </c>
      <c r="BX92" s="10">
        <f t="shared" si="155"/>
        <v>541465.2799999998</v>
      </c>
      <c r="BY92" s="10">
        <f t="shared" si="156"/>
        <v>517260.24999999977</v>
      </c>
      <c r="BZ92" s="10">
        <f t="shared" si="157"/>
        <v>517260.25000000017</v>
      </c>
      <c r="CB92" s="10">
        <f t="shared" si="158"/>
        <v>0</v>
      </c>
      <c r="CC92">
        <v>0</v>
      </c>
      <c r="CD92">
        <v>0</v>
      </c>
      <c r="CE92" s="73">
        <v>467</v>
      </c>
      <c r="CF92">
        <v>159330.2300000001</v>
      </c>
      <c r="CG92">
        <v>218304.71999999986</v>
      </c>
      <c r="CH92">
        <v>13403.23</v>
      </c>
      <c r="CI92">
        <v>37608.259999999995</v>
      </c>
      <c r="CK92" s="10">
        <f>VLOOKUP(CE92,'[2]Budget Share 22-23'!$B$6:$BV$326,73,FALSE)</f>
        <v>600440</v>
      </c>
      <c r="CL92" s="10">
        <f>VLOOKUP(CE92,'[2]Budget Share 22-23'!$B$6:$BV$326,57,FALSE)</f>
        <v>0</v>
      </c>
      <c r="CM92" s="10">
        <v>0</v>
      </c>
      <c r="CN92" s="10">
        <v>0</v>
      </c>
      <c r="CO92">
        <v>0</v>
      </c>
      <c r="CP92" s="10">
        <v>0</v>
      </c>
      <c r="CQ92" s="10">
        <v>-17025</v>
      </c>
      <c r="CR92" s="10">
        <v>-9845</v>
      </c>
      <c r="CS92" s="10"/>
      <c r="CT92" s="10">
        <f t="shared" si="159"/>
        <v>621969.76</v>
      </c>
      <c r="CU92" s="10">
        <f t="shared" si="160"/>
        <v>0</v>
      </c>
      <c r="CW92">
        <f t="shared" si="161"/>
        <v>0</v>
      </c>
      <c r="CY92" s="10">
        <f t="shared" si="162"/>
        <v>-26870</v>
      </c>
      <c r="DE92" s="10">
        <v>621969.76</v>
      </c>
      <c r="DF92" s="10">
        <v>0</v>
      </c>
      <c r="DG92" s="10">
        <v>20533.34</v>
      </c>
      <c r="DH92" s="10">
        <v>0</v>
      </c>
      <c r="DI92" s="10">
        <v>29682.5</v>
      </c>
      <c r="DJ92" s="10">
        <v>0</v>
      </c>
      <c r="DK92" s="10">
        <v>19477.36</v>
      </c>
      <c r="DL92" s="10">
        <v>7693.8</v>
      </c>
      <c r="DM92">
        <v>0</v>
      </c>
      <c r="DN92">
        <v>7693.8</v>
      </c>
      <c r="DO92" s="10">
        <v>4247.75</v>
      </c>
      <c r="DP92" s="10">
        <v>0</v>
      </c>
      <c r="DQ92" s="10">
        <v>0</v>
      </c>
      <c r="DR92" s="10">
        <v>10849.15</v>
      </c>
      <c r="DS92" s="10">
        <v>750</v>
      </c>
      <c r="DT92" s="10">
        <v>0</v>
      </c>
      <c r="DU92" s="10">
        <v>0</v>
      </c>
      <c r="DV92" s="10">
        <v>0</v>
      </c>
      <c r="DW92" s="10">
        <v>0</v>
      </c>
      <c r="DX92">
        <v>0</v>
      </c>
      <c r="DY92" s="10">
        <v>0</v>
      </c>
      <c r="DZ92">
        <v>0</v>
      </c>
      <c r="EA92" s="10">
        <v>26870</v>
      </c>
      <c r="EB92">
        <v>467</v>
      </c>
      <c r="EC92" s="68" t="e">
        <f>VLOOKUP(B92,#REF!,3,FALSE)</f>
        <v>#REF!</v>
      </c>
      <c r="ED92" t="e">
        <f>VLOOKUP(B92,#REF!,4,FALSE)</f>
        <v>#REF!</v>
      </c>
      <c r="EE92" t="e">
        <f>VLOOKUP(EC92,'[3]EDUBASE data 18.4.23'!$E$2:$AF$327,28,FALSE)</f>
        <v>#REF!</v>
      </c>
      <c r="EF92" t="str">
        <f>VLOOKUP(B92,'[4]CFR Report to DCSF'!$B$8:$EM$116,142,FALSE)</f>
        <v>admin@lavenham.suffolk.sch.uk</v>
      </c>
      <c r="EG92" t="e">
        <f>VLOOKUP(EC92,'[3]EDUBASE data 18.4.23'!$E$2:$AF$327,24,FALSE)</f>
        <v>#REF!</v>
      </c>
      <c r="ES92" t="s">
        <v>394</v>
      </c>
      <c r="ET92" t="s">
        <v>397</v>
      </c>
      <c r="EU92" s="9" t="s">
        <v>394</v>
      </c>
      <c r="EV92" t="s">
        <v>396</v>
      </c>
      <c r="EW92" t="s">
        <v>395</v>
      </c>
      <c r="EX92" t="s">
        <v>395</v>
      </c>
      <c r="EY92">
        <f>VLOOKUP(B92,'[2]22-23 Balances'!$E$5:$J$110,2,FALSE)</f>
        <v>159330.2300000001</v>
      </c>
      <c r="EZ92">
        <v>0</v>
      </c>
      <c r="FA92">
        <f>VLOOKUP(B92,'[4]CFR Report to DCSF'!$B$8:$IA$116,234,FALSE)</f>
        <v>13403.23</v>
      </c>
      <c r="FB92" s="10">
        <f t="shared" si="163"/>
        <v>621969.76</v>
      </c>
      <c r="FC92" s="10">
        <f t="shared" si="164"/>
        <v>0</v>
      </c>
      <c r="FD92" s="10">
        <f t="shared" si="165"/>
        <v>20533.34</v>
      </c>
      <c r="FE92" s="10">
        <f t="shared" si="166"/>
        <v>0</v>
      </c>
      <c r="FF92" s="10">
        <f t="shared" si="167"/>
        <v>29682.5</v>
      </c>
      <c r="FG92" s="10">
        <f t="shared" si="168"/>
        <v>0</v>
      </c>
      <c r="FH92" s="10">
        <f t="shared" si="169"/>
        <v>19477.36</v>
      </c>
      <c r="FI92" s="10">
        <f t="shared" si="170"/>
        <v>0</v>
      </c>
      <c r="FJ92" s="10">
        <f t="shared" si="171"/>
        <v>7693.8</v>
      </c>
      <c r="FK92" s="10">
        <f t="shared" si="172"/>
        <v>4247.75</v>
      </c>
      <c r="FL92" s="10">
        <f t="shared" si="173"/>
        <v>0</v>
      </c>
      <c r="FM92" s="10">
        <f t="shared" si="174"/>
        <v>0</v>
      </c>
      <c r="FN92" s="10">
        <f t="shared" si="175"/>
        <v>10849.15</v>
      </c>
      <c r="FO92" s="10">
        <f t="shared" si="176"/>
        <v>750</v>
      </c>
      <c r="FP92" s="10">
        <f t="shared" si="177"/>
        <v>0</v>
      </c>
      <c r="FQ92" s="10">
        <f t="shared" si="178"/>
        <v>0</v>
      </c>
      <c r="FR92" s="10">
        <f t="shared" si="179"/>
        <v>0</v>
      </c>
      <c r="FS92">
        <f t="shared" si="180"/>
        <v>0</v>
      </c>
      <c r="FT92">
        <f t="shared" si="181"/>
        <v>0</v>
      </c>
      <c r="FU92">
        <f t="shared" si="182"/>
        <v>0</v>
      </c>
      <c r="FV92">
        <f t="shared" si="183"/>
        <v>26870</v>
      </c>
      <c r="FW92" s="10">
        <f t="shared" si="184"/>
        <v>330943.58</v>
      </c>
      <c r="FX92" s="10">
        <f t="shared" si="185"/>
        <v>0</v>
      </c>
      <c r="FY92" s="158">
        <v>142577.85</v>
      </c>
      <c r="FZ92" s="10">
        <f t="shared" si="186"/>
        <v>17588.61</v>
      </c>
      <c r="GA92" s="10">
        <f t="shared" si="187"/>
        <v>37298.57</v>
      </c>
      <c r="GB92" s="10">
        <f t="shared" si="188"/>
        <v>0</v>
      </c>
      <c r="GC92" s="90">
        <v>9207.39</v>
      </c>
      <c r="GD92" s="90">
        <v>3401.6200000000003</v>
      </c>
      <c r="GE92" s="158">
        <v>3484.12</v>
      </c>
      <c r="GF92" s="10">
        <f t="shared" si="189"/>
        <v>649.75</v>
      </c>
      <c r="GG92" s="10">
        <f t="shared" si="190"/>
        <v>0</v>
      </c>
      <c r="GH92" s="10">
        <f t="shared" si="191"/>
        <v>24653.57</v>
      </c>
      <c r="GI92" s="90">
        <v>530.30999999999995</v>
      </c>
      <c r="GJ92" s="10">
        <f t="shared" si="192"/>
        <v>1119.6600000000001</v>
      </c>
      <c r="GK92" s="10">
        <f t="shared" si="193"/>
        <v>1857.49</v>
      </c>
      <c r="GL92" s="10">
        <f t="shared" si="194"/>
        <v>12020.79</v>
      </c>
      <c r="GM92" s="10">
        <f t="shared" si="195"/>
        <v>0</v>
      </c>
      <c r="GN92" s="10">
        <f t="shared" si="196"/>
        <v>2179.2600000000002</v>
      </c>
      <c r="GO92" s="80">
        <f t="shared" si="197"/>
        <v>24098.48</v>
      </c>
      <c r="GP92" s="10">
        <f t="shared" si="198"/>
        <v>13068.35</v>
      </c>
      <c r="GQ92" s="10">
        <f t="shared" si="199"/>
        <v>0</v>
      </c>
      <c r="GR92" s="10">
        <f t="shared" si="200"/>
        <v>10460.790000000001</v>
      </c>
      <c r="GS92" s="10">
        <f t="shared" si="201"/>
        <v>2260</v>
      </c>
      <c r="GT92" s="10">
        <f t="shared" si="202"/>
        <v>20</v>
      </c>
      <c r="GU92" s="10">
        <f t="shared" si="203"/>
        <v>24341.14</v>
      </c>
      <c r="GV92" s="80">
        <f t="shared" si="204"/>
        <v>-500</v>
      </c>
      <c r="GW92" s="10">
        <f t="shared" si="205"/>
        <v>6677.4</v>
      </c>
      <c r="GX92" s="10">
        <f t="shared" si="206"/>
        <v>14933.21</v>
      </c>
      <c r="GY92">
        <v>0</v>
      </c>
      <c r="GZ92" s="10">
        <f t="shared" si="207"/>
        <v>0</v>
      </c>
      <c r="HA92" s="10">
        <f t="shared" si="208"/>
        <v>227</v>
      </c>
      <c r="HB92" s="10">
        <f t="shared" si="209"/>
        <v>0</v>
      </c>
      <c r="HC92" s="10">
        <f t="shared" si="210"/>
        <v>0</v>
      </c>
      <c r="HD92" s="10">
        <v>17538.03</v>
      </c>
      <c r="HE92" s="10">
        <v>6667</v>
      </c>
      <c r="HF92">
        <v>0</v>
      </c>
      <c r="HG92">
        <v>1</v>
      </c>
      <c r="HH92">
        <v>0</v>
      </c>
      <c r="HI92">
        <f t="shared" si="212"/>
        <v>0</v>
      </c>
      <c r="HJ92">
        <f t="shared" si="213"/>
        <v>0</v>
      </c>
      <c r="HK92">
        <f t="shared" si="214"/>
        <v>0</v>
      </c>
      <c r="HM92" s="10">
        <f>VLOOKUP(B92,'[2]22-23 Balances'!$E$5:$J$110,6,FALSE)</f>
        <v>218304.94999999984</v>
      </c>
      <c r="HN92" s="10">
        <f>VLOOKUP(B92,'carry forward data'!A97:G278,7,FALSE)</f>
        <v>37608.26</v>
      </c>
      <c r="HW92" s="10">
        <f t="shared" si="215"/>
        <v>2.3283064365386963E-10</v>
      </c>
      <c r="HY92" s="10">
        <f t="shared" si="216"/>
        <v>0</v>
      </c>
      <c r="IC92">
        <f t="shared" si="217"/>
        <v>159330.2300000001</v>
      </c>
      <c r="ID92" s="10">
        <f t="shared" si="218"/>
        <v>742073.66</v>
      </c>
      <c r="IE92" s="10">
        <f t="shared" si="219"/>
        <v>683098.94000000006</v>
      </c>
      <c r="IF92" s="10">
        <f t="shared" si="220"/>
        <v>218304.95000000007</v>
      </c>
    </row>
    <row r="93" spans="2:240" x14ac:dyDescent="0.25">
      <c r="B93" s="71" t="s">
        <v>333</v>
      </c>
      <c r="C93" s="72">
        <v>-25428.63</v>
      </c>
      <c r="D93" s="72">
        <v>0</v>
      </c>
      <c r="E93" s="72">
        <v>-17399.990000000002</v>
      </c>
      <c r="F93" s="72">
        <v>0</v>
      </c>
      <c r="G93" s="72">
        <v>-41127.5</v>
      </c>
      <c r="H93" s="72">
        <v>-158484.87</v>
      </c>
      <c r="I93" s="72">
        <v>-788.05</v>
      </c>
      <c r="J93" s="72">
        <v>-52940.22</v>
      </c>
      <c r="K93" s="72">
        <v>-21796.27</v>
      </c>
      <c r="L93" s="72">
        <v>0</v>
      </c>
      <c r="M93" s="72">
        <v>-2220</v>
      </c>
      <c r="N93" s="72">
        <v>-8689.83</v>
      </c>
      <c r="O93" s="72">
        <v>-6098.41</v>
      </c>
      <c r="P93" s="72">
        <v>0</v>
      </c>
      <c r="Q93" s="72">
        <v>0</v>
      </c>
      <c r="R93" s="72">
        <v>0</v>
      </c>
      <c r="S93" s="72">
        <v>0</v>
      </c>
      <c r="T93" s="72">
        <v>477218.18</v>
      </c>
      <c r="U93" s="72">
        <v>10843.68</v>
      </c>
      <c r="V93" s="72">
        <v>0</v>
      </c>
      <c r="W93" s="72">
        <v>0</v>
      </c>
      <c r="X93" s="72">
        <v>48043.37</v>
      </c>
      <c r="Y93" s="72">
        <v>0</v>
      </c>
      <c r="Z93" s="72">
        <v>0</v>
      </c>
      <c r="AA93" s="72">
        <v>4434.76</v>
      </c>
      <c r="AB93" s="72">
        <v>191740.06</v>
      </c>
      <c r="AC93" s="72">
        <v>2434.25</v>
      </c>
      <c r="AD93" s="72">
        <v>855.5</v>
      </c>
      <c r="AE93" s="72">
        <v>16032.23</v>
      </c>
      <c r="AF93" s="72">
        <v>6679.25</v>
      </c>
      <c r="AG93" s="72">
        <v>17377.16</v>
      </c>
      <c r="AH93" s="72">
        <v>-47.08</v>
      </c>
      <c r="AI93" s="72">
        <v>21526.14</v>
      </c>
      <c r="AJ93" s="72">
        <v>0</v>
      </c>
      <c r="AK93" s="72">
        <v>3760.03</v>
      </c>
      <c r="AL93" s="72">
        <v>34425.06</v>
      </c>
      <c r="AM93" s="72">
        <v>9077.76</v>
      </c>
      <c r="AN93" s="72">
        <v>0</v>
      </c>
      <c r="AO93" s="72">
        <v>8022.76</v>
      </c>
      <c r="AP93" s="72">
        <v>3420</v>
      </c>
      <c r="AQ93" s="72">
        <v>12312.71</v>
      </c>
      <c r="AR93" s="72">
        <v>58570.14</v>
      </c>
      <c r="AS93" s="72">
        <v>0</v>
      </c>
      <c r="AT93" s="72">
        <v>21119.34</v>
      </c>
      <c r="AU93" s="72">
        <v>14889.09</v>
      </c>
      <c r="AV93" s="72">
        <v>0</v>
      </c>
      <c r="AW93" s="72">
        <v>1917.68</v>
      </c>
      <c r="AX93" s="72">
        <v>0</v>
      </c>
      <c r="AY93" s="72">
        <v>0</v>
      </c>
      <c r="AZ93" s="72">
        <v>-4253.88</v>
      </c>
      <c r="BA93" s="72">
        <v>3387.31</v>
      </c>
      <c r="BC93" s="10">
        <f>VLOOKUP(B93,[1]Sheet1!$A$11:$G$222,5,FALSE)</f>
        <v>623323.17000000016</v>
      </c>
      <c r="BE93">
        <v>-19354.010000000002</v>
      </c>
      <c r="BF93">
        <v>0</v>
      </c>
      <c r="BG93">
        <v>13865.45</v>
      </c>
      <c r="BH93">
        <v>0</v>
      </c>
      <c r="BI93">
        <f t="shared" si="146"/>
        <v>13865.45</v>
      </c>
      <c r="BJ93">
        <v>0</v>
      </c>
      <c r="BK93">
        <v>0</v>
      </c>
      <c r="BL93">
        <f t="shared" si="147"/>
        <v>0</v>
      </c>
      <c r="BM93">
        <v>0</v>
      </c>
      <c r="BN93">
        <v>0</v>
      </c>
      <c r="BO93">
        <f t="shared" si="148"/>
        <v>0</v>
      </c>
      <c r="BP93">
        <f t="shared" si="149"/>
        <v>-5488.5600000000013</v>
      </c>
      <c r="BR93" s="10">
        <f t="shared" si="150"/>
        <v>-866.57000000000016</v>
      </c>
      <c r="BS93">
        <f t="shared" si="151"/>
        <v>-866.57000000000016</v>
      </c>
      <c r="BT93">
        <f t="shared" si="152"/>
        <v>0</v>
      </c>
      <c r="BU93" s="10">
        <f t="shared" si="153"/>
        <v>-9556.4</v>
      </c>
      <c r="BV93" s="10">
        <f t="shared" si="154"/>
        <v>34425.06</v>
      </c>
      <c r="BX93" s="10">
        <f t="shared" si="155"/>
        <v>628811.73</v>
      </c>
      <c r="BY93" s="10">
        <f t="shared" si="156"/>
        <v>623323.16999999993</v>
      </c>
      <c r="BZ93" s="10">
        <f t="shared" si="157"/>
        <v>623323.17000000016</v>
      </c>
      <c r="CB93" s="10">
        <f t="shared" si="158"/>
        <v>0</v>
      </c>
      <c r="CC93">
        <v>0</v>
      </c>
      <c r="CD93">
        <v>0</v>
      </c>
      <c r="CE93" s="73">
        <v>468</v>
      </c>
      <c r="CF93">
        <v>185644.86</v>
      </c>
      <c r="CG93">
        <v>263230.26999999967</v>
      </c>
      <c r="CH93">
        <v>2071.6799999999998</v>
      </c>
      <c r="CI93">
        <v>7560.239999999998</v>
      </c>
      <c r="CK93" s="10">
        <f>VLOOKUP(CE93,'[2]Budget Share 22-23'!$B$6:$BV$326,73,FALSE)</f>
        <v>706397</v>
      </c>
      <c r="CL93" s="10">
        <f>VLOOKUP(CE93,'[2]Budget Share 22-23'!$B$6:$BV$326,57,FALSE)</f>
        <v>0</v>
      </c>
      <c r="CM93" s="10">
        <v>0</v>
      </c>
      <c r="CN93" s="10">
        <v>0</v>
      </c>
      <c r="CO93">
        <v>0</v>
      </c>
      <c r="CP93" s="10">
        <v>0</v>
      </c>
      <c r="CQ93" s="10">
        <v>-17433</v>
      </c>
      <c r="CR93" s="10">
        <v>-25444</v>
      </c>
      <c r="CS93" s="10"/>
      <c r="CT93" s="10">
        <f t="shared" si="159"/>
        <v>731825.63</v>
      </c>
      <c r="CU93" s="10">
        <f t="shared" si="160"/>
        <v>-115607.87</v>
      </c>
      <c r="CW93">
        <f t="shared" si="161"/>
        <v>0</v>
      </c>
      <c r="CY93" s="10">
        <f t="shared" si="162"/>
        <v>-42877</v>
      </c>
      <c r="DE93" s="10">
        <v>731825.63</v>
      </c>
      <c r="DF93" s="10">
        <v>0</v>
      </c>
      <c r="DG93" s="10">
        <v>17399.990000000002</v>
      </c>
      <c r="DH93" s="10">
        <v>0</v>
      </c>
      <c r="DI93" s="10">
        <v>41127.5</v>
      </c>
      <c r="DJ93" s="10">
        <v>115607.87</v>
      </c>
      <c r="DK93" s="10">
        <v>788.05</v>
      </c>
      <c r="DL93" s="10">
        <v>52940.22</v>
      </c>
      <c r="DM93">
        <v>0</v>
      </c>
      <c r="DN93">
        <v>52940.22</v>
      </c>
      <c r="DO93" s="10">
        <v>21796.27</v>
      </c>
      <c r="DP93" s="10">
        <v>0</v>
      </c>
      <c r="DQ93" s="10">
        <v>2220</v>
      </c>
      <c r="DR93" s="10">
        <v>9556.4</v>
      </c>
      <c r="DS93" s="10">
        <v>6098.41</v>
      </c>
      <c r="DT93" s="10">
        <v>0</v>
      </c>
      <c r="DU93" s="10">
        <v>0</v>
      </c>
      <c r="DV93" s="10">
        <v>0</v>
      </c>
      <c r="DW93" s="10">
        <v>0</v>
      </c>
      <c r="DX93">
        <v>0</v>
      </c>
      <c r="DY93" s="10">
        <v>0</v>
      </c>
      <c r="DZ93">
        <v>0</v>
      </c>
      <c r="EA93" s="10">
        <v>42877</v>
      </c>
      <c r="EB93">
        <v>468</v>
      </c>
      <c r="EC93" s="68" t="e">
        <f>VLOOKUP(B93,#REF!,3,FALSE)</f>
        <v>#REF!</v>
      </c>
      <c r="ED93" t="e">
        <f>VLOOKUP(B93,#REF!,4,FALSE)</f>
        <v>#REF!</v>
      </c>
      <c r="EE93" t="e">
        <f>VLOOKUP(EC93,'[3]EDUBASE data 18.4.23'!$E$2:$AF$327,28,FALSE)</f>
        <v>#REF!</v>
      </c>
      <c r="EF93" t="str">
        <f>VLOOKUP(B93,'[4]CFR Report to DCSF'!$B$8:$EM$116,142,FALSE)</f>
        <v>lawshallschool@hotmail.com</v>
      </c>
      <c r="EG93" t="e">
        <f>VLOOKUP(EC93,'[3]EDUBASE data 18.4.23'!$E$2:$AF$327,24,FALSE)</f>
        <v>#REF!</v>
      </c>
      <c r="ES93" t="s">
        <v>394</v>
      </c>
      <c r="ET93" t="s">
        <v>397</v>
      </c>
      <c r="EU93" s="9" t="s">
        <v>394</v>
      </c>
      <c r="EV93" t="s">
        <v>396</v>
      </c>
      <c r="EW93" t="s">
        <v>395</v>
      </c>
      <c r="EX93" t="s">
        <v>395</v>
      </c>
      <c r="EY93">
        <f>VLOOKUP(B93,'[2]22-23 Balances'!$E$5:$J$110,2,FALSE)</f>
        <v>185644.86</v>
      </c>
      <c r="EZ93">
        <v>0</v>
      </c>
      <c r="FA93">
        <f>VLOOKUP(B93,'[4]CFR Report to DCSF'!$B$8:$IA$116,234,FALSE)</f>
        <v>2071.6799999999998</v>
      </c>
      <c r="FB93" s="10">
        <f t="shared" si="163"/>
        <v>731825.63</v>
      </c>
      <c r="FC93" s="10">
        <f t="shared" si="164"/>
        <v>0</v>
      </c>
      <c r="FD93" s="10">
        <f t="shared" si="165"/>
        <v>17399.990000000002</v>
      </c>
      <c r="FE93" s="10">
        <f t="shared" si="166"/>
        <v>0</v>
      </c>
      <c r="FF93" s="10">
        <f t="shared" si="167"/>
        <v>41127.5</v>
      </c>
      <c r="FG93" s="10">
        <f t="shared" si="168"/>
        <v>115607.87</v>
      </c>
      <c r="FH93" s="10">
        <f t="shared" si="169"/>
        <v>788.05</v>
      </c>
      <c r="FI93" s="10">
        <f t="shared" si="170"/>
        <v>0</v>
      </c>
      <c r="FJ93" s="10">
        <f t="shared" si="171"/>
        <v>52940.22</v>
      </c>
      <c r="FK93" s="10">
        <f t="shared" si="172"/>
        <v>21796.27</v>
      </c>
      <c r="FL93" s="10">
        <f t="shared" si="173"/>
        <v>0</v>
      </c>
      <c r="FM93" s="10">
        <f t="shared" si="174"/>
        <v>2220</v>
      </c>
      <c r="FN93" s="10">
        <f t="shared" si="175"/>
        <v>9556.4</v>
      </c>
      <c r="FO93" s="10">
        <f t="shared" si="176"/>
        <v>6098.41</v>
      </c>
      <c r="FP93" s="10">
        <f t="shared" si="177"/>
        <v>0</v>
      </c>
      <c r="FQ93" s="10">
        <f t="shared" si="178"/>
        <v>0</v>
      </c>
      <c r="FR93" s="10">
        <f t="shared" si="179"/>
        <v>0</v>
      </c>
      <c r="FS93">
        <f t="shared" si="180"/>
        <v>0</v>
      </c>
      <c r="FT93">
        <f t="shared" si="181"/>
        <v>0</v>
      </c>
      <c r="FU93">
        <f t="shared" si="182"/>
        <v>0</v>
      </c>
      <c r="FV93">
        <f t="shared" si="183"/>
        <v>42877</v>
      </c>
      <c r="FW93" s="10">
        <f t="shared" si="184"/>
        <v>477218.18</v>
      </c>
      <c r="FX93" s="10">
        <f t="shared" si="185"/>
        <v>10843.68</v>
      </c>
      <c r="FY93" s="158">
        <v>185203.06999999998</v>
      </c>
      <c r="FZ93" s="10">
        <f t="shared" si="186"/>
        <v>0</v>
      </c>
      <c r="GA93" s="10">
        <f t="shared" si="187"/>
        <v>48043.37</v>
      </c>
      <c r="GB93" s="10">
        <f t="shared" si="188"/>
        <v>0</v>
      </c>
      <c r="GC93" s="90">
        <v>0</v>
      </c>
      <c r="GD93" s="90">
        <v>4434.76</v>
      </c>
      <c r="GE93" s="158">
        <v>6536.9899999999989</v>
      </c>
      <c r="GF93" s="10">
        <f t="shared" si="189"/>
        <v>2434.25</v>
      </c>
      <c r="GG93" s="10">
        <f t="shared" si="190"/>
        <v>855.5</v>
      </c>
      <c r="GH93" s="10">
        <f t="shared" si="191"/>
        <v>16032.23</v>
      </c>
      <c r="GI93" s="90">
        <v>6679.25</v>
      </c>
      <c r="GJ93" s="10">
        <f t="shared" si="192"/>
        <v>17377.16</v>
      </c>
      <c r="GK93" s="80">
        <f t="shared" si="193"/>
        <v>-47.08</v>
      </c>
      <c r="GL93" s="10">
        <f t="shared" si="194"/>
        <v>21526.14</v>
      </c>
      <c r="GM93" s="10">
        <f t="shared" si="195"/>
        <v>0</v>
      </c>
      <c r="GN93" s="10">
        <f t="shared" si="196"/>
        <v>3760.03</v>
      </c>
      <c r="GO93" s="80">
        <f t="shared" si="197"/>
        <v>34425.06</v>
      </c>
      <c r="GP93" s="10">
        <f t="shared" si="198"/>
        <v>9077.76</v>
      </c>
      <c r="GQ93" s="10">
        <f t="shared" si="199"/>
        <v>0</v>
      </c>
      <c r="GR93" s="10">
        <f t="shared" si="200"/>
        <v>8022.76</v>
      </c>
      <c r="GS93" s="10">
        <f t="shared" si="201"/>
        <v>3420</v>
      </c>
      <c r="GT93" s="10">
        <f t="shared" si="202"/>
        <v>12312.71</v>
      </c>
      <c r="GU93" s="10">
        <f t="shared" si="203"/>
        <v>58570.14</v>
      </c>
      <c r="GV93" s="10">
        <f t="shared" si="204"/>
        <v>0</v>
      </c>
      <c r="GW93" s="10">
        <f t="shared" si="205"/>
        <v>21119.34</v>
      </c>
      <c r="GX93" s="10">
        <f t="shared" si="206"/>
        <v>14889.09</v>
      </c>
      <c r="GY93">
        <v>0</v>
      </c>
      <c r="GZ93" s="10">
        <f t="shared" si="207"/>
        <v>0</v>
      </c>
      <c r="HA93" s="10">
        <f t="shared" si="208"/>
        <v>1917.68</v>
      </c>
      <c r="HB93" s="10">
        <f t="shared" si="209"/>
        <v>0</v>
      </c>
      <c r="HC93" s="10">
        <f t="shared" si="210"/>
        <v>0</v>
      </c>
      <c r="HD93" s="10">
        <v>19354.009999999998</v>
      </c>
      <c r="HE93" s="10">
        <f t="shared" ref="HE93:HE104" si="221">BF93</f>
        <v>0</v>
      </c>
      <c r="HF93">
        <v>0</v>
      </c>
      <c r="HG93">
        <v>1</v>
      </c>
      <c r="HH93">
        <v>0</v>
      </c>
      <c r="HI93">
        <f t="shared" si="212"/>
        <v>13865.45</v>
      </c>
      <c r="HJ93">
        <f t="shared" si="213"/>
        <v>0</v>
      </c>
      <c r="HK93">
        <f t="shared" si="214"/>
        <v>0</v>
      </c>
      <c r="HM93" s="10">
        <f>VLOOKUP(B93,'[2]22-23 Balances'!$E$5:$J$110,6,FALSE)</f>
        <v>263230.12999999989</v>
      </c>
      <c r="HN93" s="10">
        <f>VLOOKUP(B93,'carry forward data'!A98:G279,7,FALSE)</f>
        <v>7560.2400000000007</v>
      </c>
      <c r="HW93" s="10">
        <f t="shared" si="215"/>
        <v>0</v>
      </c>
      <c r="HY93" s="10">
        <f t="shared" si="216"/>
        <v>0</v>
      </c>
      <c r="IC93">
        <f t="shared" si="217"/>
        <v>185644.86</v>
      </c>
      <c r="ID93" s="10">
        <f t="shared" si="218"/>
        <v>1042237.3400000001</v>
      </c>
      <c r="IE93" s="10">
        <f t="shared" si="219"/>
        <v>964652.07000000007</v>
      </c>
      <c r="IF93" s="10">
        <f t="shared" si="220"/>
        <v>263230.13000000012</v>
      </c>
    </row>
    <row r="94" spans="2:240" x14ac:dyDescent="0.25">
      <c r="B94" s="71" t="s">
        <v>334</v>
      </c>
      <c r="C94" s="72">
        <v>-26355.22</v>
      </c>
      <c r="D94" s="72">
        <v>0</v>
      </c>
      <c r="E94" s="72">
        <v>-27700</v>
      </c>
      <c r="F94" s="72">
        <v>0</v>
      </c>
      <c r="G94" s="72">
        <v>-53711.75</v>
      </c>
      <c r="H94" s="72">
        <v>-56020</v>
      </c>
      <c r="I94" s="72">
        <v>0</v>
      </c>
      <c r="J94" s="72">
        <v>-21499.51</v>
      </c>
      <c r="K94" s="72">
        <v>-21455.8</v>
      </c>
      <c r="L94" s="72">
        <v>0</v>
      </c>
      <c r="M94" s="72">
        <v>-120</v>
      </c>
      <c r="N94" s="72">
        <v>-9630.75</v>
      </c>
      <c r="O94" s="72">
        <v>-4669.93</v>
      </c>
      <c r="P94" s="72">
        <v>0</v>
      </c>
      <c r="Q94" s="72">
        <v>0</v>
      </c>
      <c r="R94" s="72">
        <v>0</v>
      </c>
      <c r="S94" s="72">
        <v>0</v>
      </c>
      <c r="T94" s="72">
        <v>499449.17</v>
      </c>
      <c r="U94" s="72">
        <v>3694.56</v>
      </c>
      <c r="V94" s="72">
        <v>0</v>
      </c>
      <c r="W94" s="72">
        <v>1808.77</v>
      </c>
      <c r="X94" s="72">
        <v>51468.19</v>
      </c>
      <c r="Y94" s="72">
        <v>0</v>
      </c>
      <c r="Z94" s="72">
        <v>25859.32</v>
      </c>
      <c r="AA94" s="72">
        <v>11043.58</v>
      </c>
      <c r="AB94" s="72">
        <v>217058.59</v>
      </c>
      <c r="AC94" s="72">
        <v>2611.75</v>
      </c>
      <c r="AD94" s="72">
        <v>0</v>
      </c>
      <c r="AE94" s="72">
        <v>20388.39</v>
      </c>
      <c r="AF94" s="72">
        <v>4027</v>
      </c>
      <c r="AG94" s="72">
        <v>27982.5</v>
      </c>
      <c r="AH94" s="72">
        <v>13164.69</v>
      </c>
      <c r="AI94" s="72">
        <v>21826.12</v>
      </c>
      <c r="AJ94" s="72">
        <v>0</v>
      </c>
      <c r="AK94" s="72">
        <v>9833.2999999999993</v>
      </c>
      <c r="AL94" s="72">
        <v>47692.56</v>
      </c>
      <c r="AM94" s="72">
        <v>5234.6099999999997</v>
      </c>
      <c r="AN94" s="72">
        <v>0</v>
      </c>
      <c r="AO94" s="72">
        <v>10229.049999999999</v>
      </c>
      <c r="AP94" s="72">
        <v>3940</v>
      </c>
      <c r="AQ94" s="72">
        <v>1716.77</v>
      </c>
      <c r="AR94" s="72">
        <v>58993.95</v>
      </c>
      <c r="AS94" s="72">
        <v>0</v>
      </c>
      <c r="AT94" s="72">
        <v>32203.13</v>
      </c>
      <c r="AU94" s="72">
        <v>14569.23</v>
      </c>
      <c r="AV94" s="72">
        <v>0</v>
      </c>
      <c r="AW94" s="72">
        <v>19974.32</v>
      </c>
      <c r="AX94" s="72">
        <v>0</v>
      </c>
      <c r="AY94" s="72">
        <v>0</v>
      </c>
      <c r="AZ94" s="72">
        <v>-2451.0300000000002</v>
      </c>
      <c r="BA94" s="72">
        <v>3266.09</v>
      </c>
      <c r="BC94" s="10">
        <f>VLOOKUP(B94,[1]Sheet1!$A$11:$G$222,5,FALSE)</f>
        <v>876455.12999999977</v>
      </c>
      <c r="BE94">
        <v>-20011.52</v>
      </c>
      <c r="BF94">
        <v>0</v>
      </c>
      <c r="BG94">
        <v>12045</v>
      </c>
      <c r="BH94">
        <v>0</v>
      </c>
      <c r="BI94">
        <f t="shared" si="146"/>
        <v>12045</v>
      </c>
      <c r="BJ94">
        <v>0</v>
      </c>
      <c r="BK94">
        <v>0</v>
      </c>
      <c r="BL94">
        <f t="shared" si="147"/>
        <v>0</v>
      </c>
      <c r="BM94">
        <v>0</v>
      </c>
      <c r="BN94">
        <v>0</v>
      </c>
      <c r="BO94">
        <f t="shared" si="148"/>
        <v>0</v>
      </c>
      <c r="BP94">
        <f t="shared" si="149"/>
        <v>-7966.52</v>
      </c>
      <c r="BR94" s="10">
        <f t="shared" si="150"/>
        <v>815.06</v>
      </c>
      <c r="BS94">
        <f t="shared" si="151"/>
        <v>0</v>
      </c>
      <c r="BT94">
        <f t="shared" si="152"/>
        <v>815.06</v>
      </c>
      <c r="BU94" s="10">
        <f t="shared" si="153"/>
        <v>-9630.75</v>
      </c>
      <c r="BV94" s="10">
        <f t="shared" si="154"/>
        <v>48507.619999999995</v>
      </c>
      <c r="BX94" s="10">
        <f t="shared" si="155"/>
        <v>884421.64999999991</v>
      </c>
      <c r="BY94" s="10">
        <f t="shared" si="156"/>
        <v>876455.12999999989</v>
      </c>
      <c r="BZ94" s="10">
        <f t="shared" si="157"/>
        <v>876455.12999999977</v>
      </c>
      <c r="CB94" s="10">
        <f t="shared" si="158"/>
        <v>0</v>
      </c>
      <c r="CC94">
        <v>0</v>
      </c>
      <c r="CD94">
        <v>0</v>
      </c>
      <c r="CE94" s="73">
        <v>478</v>
      </c>
      <c r="CF94">
        <v>105913.54000000015</v>
      </c>
      <c r="CG94">
        <v>52220.350000000326</v>
      </c>
      <c r="CH94">
        <v>7900.91</v>
      </c>
      <c r="CI94">
        <v>15867.43</v>
      </c>
      <c r="CK94" s="10">
        <f>VLOOKUP(CE94,'[2]Budget Share 22-23'!$B$6:$BV$326,73,FALSE)</f>
        <v>830728</v>
      </c>
      <c r="CL94" s="10">
        <f>VLOOKUP(CE94,'[2]Budget Share 22-23'!$B$6:$BV$326,57,FALSE)</f>
        <v>0</v>
      </c>
      <c r="CM94" s="10">
        <v>0</v>
      </c>
      <c r="CN94" s="10">
        <v>0</v>
      </c>
      <c r="CO94">
        <v>0</v>
      </c>
      <c r="CP94" s="10">
        <v>-3600</v>
      </c>
      <c r="CQ94" s="10">
        <v>-17650</v>
      </c>
      <c r="CR94" s="10">
        <v>-34770</v>
      </c>
      <c r="CS94" s="10"/>
      <c r="CT94" s="10">
        <f t="shared" si="159"/>
        <v>857083.22</v>
      </c>
      <c r="CU94" s="10">
        <f t="shared" si="160"/>
        <v>-3600</v>
      </c>
      <c r="CW94">
        <f t="shared" si="161"/>
        <v>0</v>
      </c>
      <c r="CY94" s="10">
        <f t="shared" si="162"/>
        <v>-52420</v>
      </c>
      <c r="DE94" s="10">
        <v>857083.22</v>
      </c>
      <c r="DF94" s="10">
        <v>0</v>
      </c>
      <c r="DG94" s="10">
        <v>27700</v>
      </c>
      <c r="DH94" s="10">
        <v>0</v>
      </c>
      <c r="DI94" s="10">
        <v>53711.75</v>
      </c>
      <c r="DJ94" s="10">
        <v>3600</v>
      </c>
      <c r="DK94" s="10">
        <v>0</v>
      </c>
      <c r="DL94" s="10">
        <v>21499.51</v>
      </c>
      <c r="DM94">
        <v>575</v>
      </c>
      <c r="DN94">
        <v>20924.509999999998</v>
      </c>
      <c r="DO94" s="10">
        <v>21455.8</v>
      </c>
      <c r="DP94" s="10">
        <v>0</v>
      </c>
      <c r="DQ94" s="10">
        <v>120</v>
      </c>
      <c r="DR94" s="10">
        <v>9630.75</v>
      </c>
      <c r="DS94" s="10">
        <v>4669.93</v>
      </c>
      <c r="DT94" s="10">
        <v>0</v>
      </c>
      <c r="DU94" s="10">
        <v>0</v>
      </c>
      <c r="DV94" s="10">
        <v>0</v>
      </c>
      <c r="DW94" s="10">
        <v>0</v>
      </c>
      <c r="DX94">
        <v>0</v>
      </c>
      <c r="DY94" s="10">
        <v>0</v>
      </c>
      <c r="DZ94">
        <v>0</v>
      </c>
      <c r="EA94" s="10">
        <v>52420</v>
      </c>
      <c r="EB94">
        <v>478</v>
      </c>
      <c r="EC94" s="68" t="e">
        <f>VLOOKUP(B94,#REF!,3,FALSE)</f>
        <v>#REF!</v>
      </c>
      <c r="ED94" t="e">
        <f>VLOOKUP(B94,#REF!,4,FALSE)</f>
        <v>#REF!</v>
      </c>
      <c r="EE94" t="e">
        <f>VLOOKUP(EC94,'[3]EDUBASE data 18.4.23'!$E$2:$AF$327,28,FALSE)</f>
        <v>#REF!</v>
      </c>
      <c r="EF94" t="str">
        <f>VLOOKUP(B94,'[4]CFR Report to DCSF'!$B$8:$EM$116,142,FALSE)</f>
        <v>admin@moulton.suffolk.sch.uk</v>
      </c>
      <c r="EG94" t="e">
        <f>VLOOKUP(EC94,'[3]EDUBASE data 18.4.23'!$E$2:$AF$327,24,FALSE)</f>
        <v>#REF!</v>
      </c>
      <c r="ES94" t="s">
        <v>394</v>
      </c>
      <c r="ET94" t="s">
        <v>397</v>
      </c>
      <c r="EU94" s="9" t="s">
        <v>394</v>
      </c>
      <c r="EV94" t="s">
        <v>396</v>
      </c>
      <c r="EW94" t="s">
        <v>395</v>
      </c>
      <c r="EX94" t="s">
        <v>395</v>
      </c>
      <c r="EY94">
        <f>VLOOKUP(B94,'[2]22-23 Balances'!$E$5:$J$110,2,FALSE)</f>
        <v>105913.54000000015</v>
      </c>
      <c r="EZ94">
        <v>0</v>
      </c>
      <c r="FA94">
        <f>VLOOKUP(B94,'[4]CFR Report to DCSF'!$B$8:$IA$116,234,FALSE)</f>
        <v>7900.91</v>
      </c>
      <c r="FB94" s="10">
        <f t="shared" si="163"/>
        <v>857083.22</v>
      </c>
      <c r="FC94" s="10">
        <f t="shared" si="164"/>
        <v>0</v>
      </c>
      <c r="FD94" s="10">
        <f t="shared" si="165"/>
        <v>27700</v>
      </c>
      <c r="FE94" s="10">
        <f t="shared" si="166"/>
        <v>0</v>
      </c>
      <c r="FF94" s="10">
        <f t="shared" si="167"/>
        <v>53711.75</v>
      </c>
      <c r="FG94" s="10">
        <f t="shared" si="168"/>
        <v>3600</v>
      </c>
      <c r="FH94" s="10">
        <f t="shared" si="169"/>
        <v>0</v>
      </c>
      <c r="FI94" s="10">
        <f t="shared" si="170"/>
        <v>575</v>
      </c>
      <c r="FJ94" s="10">
        <f t="shared" si="171"/>
        <v>20924.509999999998</v>
      </c>
      <c r="FK94" s="10">
        <f t="shared" si="172"/>
        <v>21455.8</v>
      </c>
      <c r="FL94" s="10">
        <f t="shared" si="173"/>
        <v>0</v>
      </c>
      <c r="FM94" s="10">
        <f t="shared" si="174"/>
        <v>120</v>
      </c>
      <c r="FN94" s="10">
        <f t="shared" si="175"/>
        <v>9630.75</v>
      </c>
      <c r="FO94" s="10">
        <f t="shared" si="176"/>
        <v>4669.93</v>
      </c>
      <c r="FP94" s="10">
        <f t="shared" si="177"/>
        <v>0</v>
      </c>
      <c r="FQ94" s="10">
        <f t="shared" si="178"/>
        <v>0</v>
      </c>
      <c r="FR94" s="10">
        <f t="shared" si="179"/>
        <v>0</v>
      </c>
      <c r="FS94">
        <f t="shared" si="180"/>
        <v>0</v>
      </c>
      <c r="FT94">
        <f t="shared" si="181"/>
        <v>0</v>
      </c>
      <c r="FU94">
        <f t="shared" si="182"/>
        <v>0</v>
      </c>
      <c r="FV94">
        <f t="shared" si="183"/>
        <v>52420</v>
      </c>
      <c r="FW94" s="10">
        <f t="shared" si="184"/>
        <v>499449.17</v>
      </c>
      <c r="FX94" s="10">
        <f t="shared" si="185"/>
        <v>3694.56</v>
      </c>
      <c r="FY94" s="158">
        <v>211072.85000000003</v>
      </c>
      <c r="FZ94" s="10">
        <f t="shared" si="186"/>
        <v>1808.77</v>
      </c>
      <c r="GA94" s="10">
        <f t="shared" si="187"/>
        <v>51468.19</v>
      </c>
      <c r="GB94" s="10">
        <f t="shared" si="188"/>
        <v>0</v>
      </c>
      <c r="GC94" s="90">
        <v>32617.47</v>
      </c>
      <c r="GD94" s="90">
        <v>4285.4299999999967</v>
      </c>
      <c r="GE94" s="158">
        <v>5985.74</v>
      </c>
      <c r="GF94" s="10">
        <f t="shared" si="189"/>
        <v>2611.75</v>
      </c>
      <c r="GG94" s="10">
        <f t="shared" si="190"/>
        <v>0</v>
      </c>
      <c r="GH94" s="10">
        <f t="shared" si="191"/>
        <v>20388.39</v>
      </c>
      <c r="GI94" s="90">
        <v>4027</v>
      </c>
      <c r="GJ94" s="10">
        <f t="shared" si="192"/>
        <v>27982.5</v>
      </c>
      <c r="GK94" s="10">
        <f t="shared" si="193"/>
        <v>13164.69</v>
      </c>
      <c r="GL94" s="10">
        <f t="shared" si="194"/>
        <v>21826.12</v>
      </c>
      <c r="GM94" s="10">
        <f t="shared" si="195"/>
        <v>0</v>
      </c>
      <c r="GN94" s="10">
        <f t="shared" si="196"/>
        <v>9833.2999999999993</v>
      </c>
      <c r="GO94" s="80">
        <f t="shared" si="197"/>
        <v>48507.619999999995</v>
      </c>
      <c r="GP94" s="10">
        <f t="shared" si="198"/>
        <v>5234.6099999999997</v>
      </c>
      <c r="GQ94" s="10">
        <f t="shared" si="199"/>
        <v>0</v>
      </c>
      <c r="GR94" s="10">
        <f t="shared" si="200"/>
        <v>10229.049999999999</v>
      </c>
      <c r="GS94" s="10">
        <f t="shared" si="201"/>
        <v>3940</v>
      </c>
      <c r="GT94" s="10">
        <f t="shared" si="202"/>
        <v>1716.77</v>
      </c>
      <c r="GU94" s="10">
        <f t="shared" si="203"/>
        <v>58993.95</v>
      </c>
      <c r="GV94" s="10">
        <f t="shared" si="204"/>
        <v>0</v>
      </c>
      <c r="GW94" s="10">
        <f t="shared" si="205"/>
        <v>32203.13</v>
      </c>
      <c r="GX94" s="10">
        <f t="shared" si="206"/>
        <v>14569.23</v>
      </c>
      <c r="GY94">
        <v>0</v>
      </c>
      <c r="GZ94" s="10">
        <f t="shared" si="207"/>
        <v>0</v>
      </c>
      <c r="HA94" s="10">
        <f t="shared" si="208"/>
        <v>19974.32</v>
      </c>
      <c r="HB94" s="10">
        <f t="shared" si="209"/>
        <v>0</v>
      </c>
      <c r="HC94" s="10">
        <f t="shared" si="210"/>
        <v>0</v>
      </c>
      <c r="HD94" s="10">
        <v>20011.52</v>
      </c>
      <c r="HE94" s="10">
        <f t="shared" si="221"/>
        <v>0</v>
      </c>
      <c r="HF94">
        <v>0</v>
      </c>
      <c r="HG94">
        <v>1</v>
      </c>
      <c r="HH94">
        <v>0</v>
      </c>
      <c r="HI94">
        <f t="shared" si="212"/>
        <v>12045</v>
      </c>
      <c r="HJ94">
        <f t="shared" si="213"/>
        <v>0</v>
      </c>
      <c r="HK94">
        <f t="shared" si="214"/>
        <v>0</v>
      </c>
      <c r="HM94" s="10">
        <f>VLOOKUP(B94,'[2]22-23 Balances'!$E$5:$J$110,6,FALSE)</f>
        <v>52219.890000000596</v>
      </c>
      <c r="HN94" s="10">
        <f>VLOOKUP(B94,'carry forward data'!A99:G280,7,FALSE)</f>
        <v>15867.43</v>
      </c>
      <c r="HW94" s="10">
        <f t="shared" si="215"/>
        <v>-6.9849193096160889E-10</v>
      </c>
      <c r="HY94" s="10">
        <f t="shared" si="216"/>
        <v>0</v>
      </c>
      <c r="IC94">
        <f t="shared" si="217"/>
        <v>105913.54000000015</v>
      </c>
      <c r="ID94" s="10">
        <f t="shared" si="218"/>
        <v>1051890.96</v>
      </c>
      <c r="IE94" s="10">
        <f t="shared" si="219"/>
        <v>1105584.6100000001</v>
      </c>
      <c r="IF94" s="10">
        <f t="shared" si="220"/>
        <v>52219.889999999898</v>
      </c>
    </row>
    <row r="95" spans="2:240" x14ac:dyDescent="0.25">
      <c r="B95" s="71" t="s">
        <v>335</v>
      </c>
      <c r="C95" s="72">
        <v>-27162.63</v>
      </c>
      <c r="D95" s="72">
        <v>0</v>
      </c>
      <c r="E95" s="72">
        <v>-15000.01</v>
      </c>
      <c r="F95" s="72">
        <v>0</v>
      </c>
      <c r="G95" s="72">
        <v>-25940</v>
      </c>
      <c r="H95" s="72">
        <v>-46823</v>
      </c>
      <c r="I95" s="72">
        <v>0</v>
      </c>
      <c r="J95" s="72">
        <v>-34443.360000000001</v>
      </c>
      <c r="K95" s="72">
        <v>-21983.26</v>
      </c>
      <c r="L95" s="72">
        <v>-22093.200000000001</v>
      </c>
      <c r="M95" s="72">
        <v>-3512.25</v>
      </c>
      <c r="N95" s="72">
        <v>-24572.03</v>
      </c>
      <c r="O95" s="72">
        <v>-5796.1</v>
      </c>
      <c r="P95" s="72">
        <v>0</v>
      </c>
      <c r="Q95" s="72">
        <v>0</v>
      </c>
      <c r="R95" s="72">
        <v>0</v>
      </c>
      <c r="S95" s="72">
        <v>0</v>
      </c>
      <c r="T95" s="72">
        <v>598250.18000000005</v>
      </c>
      <c r="U95" s="72">
        <v>28145.63</v>
      </c>
      <c r="V95" s="72">
        <v>0</v>
      </c>
      <c r="W95" s="72">
        <v>3924.98</v>
      </c>
      <c r="X95" s="72">
        <v>43654.05</v>
      </c>
      <c r="Y95" s="72">
        <v>0</v>
      </c>
      <c r="Z95" s="72">
        <v>20842.07</v>
      </c>
      <c r="AA95" s="72">
        <v>4580.16</v>
      </c>
      <c r="AB95" s="72">
        <v>172450.67</v>
      </c>
      <c r="AC95" s="72">
        <v>4168.7</v>
      </c>
      <c r="AD95" s="72">
        <v>0</v>
      </c>
      <c r="AE95" s="72">
        <v>5913.88</v>
      </c>
      <c r="AF95" s="72">
        <v>4072.44</v>
      </c>
      <c r="AG95" s="72">
        <v>15847.81</v>
      </c>
      <c r="AH95" s="72">
        <v>3598.28</v>
      </c>
      <c r="AI95" s="72">
        <v>15519.7</v>
      </c>
      <c r="AJ95" s="72">
        <v>0</v>
      </c>
      <c r="AK95" s="72">
        <v>5218.01</v>
      </c>
      <c r="AL95" s="72">
        <v>69503.990000000005</v>
      </c>
      <c r="AM95" s="72">
        <v>4995</v>
      </c>
      <c r="AN95" s="72">
        <v>0</v>
      </c>
      <c r="AO95" s="72">
        <v>2954.55</v>
      </c>
      <c r="AP95" s="72">
        <v>4648.25</v>
      </c>
      <c r="AQ95" s="72">
        <v>0</v>
      </c>
      <c r="AR95" s="72">
        <v>65494.98</v>
      </c>
      <c r="AS95" s="72">
        <v>558</v>
      </c>
      <c r="AT95" s="72">
        <v>5498.69</v>
      </c>
      <c r="AU95" s="72">
        <v>16449.93</v>
      </c>
      <c r="AV95" s="72">
        <v>0</v>
      </c>
      <c r="AW95" s="72">
        <v>16819.32</v>
      </c>
      <c r="AX95" s="72">
        <v>0</v>
      </c>
      <c r="AY95" s="72">
        <v>0</v>
      </c>
      <c r="AZ95" s="72">
        <v>-320</v>
      </c>
      <c r="BA95" s="72">
        <v>1126.18</v>
      </c>
      <c r="BC95" s="10">
        <f>VLOOKUP(B95,[1]Sheet1!$A$11:$G$222,5,FALSE)</f>
        <v>873122.36999999988</v>
      </c>
      <c r="BE95">
        <v>-20387.239999999998</v>
      </c>
      <c r="BF95">
        <v>0</v>
      </c>
      <c r="BG95">
        <v>5600</v>
      </c>
      <c r="BH95">
        <v>0</v>
      </c>
      <c r="BI95">
        <f t="shared" si="146"/>
        <v>5600</v>
      </c>
      <c r="BJ95">
        <v>0</v>
      </c>
      <c r="BK95">
        <v>0</v>
      </c>
      <c r="BL95">
        <f t="shared" si="147"/>
        <v>0</v>
      </c>
      <c r="BM95">
        <v>0</v>
      </c>
      <c r="BN95">
        <v>0</v>
      </c>
      <c r="BO95">
        <f t="shared" si="148"/>
        <v>0</v>
      </c>
      <c r="BP95">
        <f t="shared" si="149"/>
        <v>-14787.239999999998</v>
      </c>
      <c r="BR95" s="10">
        <f t="shared" si="150"/>
        <v>806.18000000000006</v>
      </c>
      <c r="BS95">
        <f t="shared" si="151"/>
        <v>0</v>
      </c>
      <c r="BT95">
        <f t="shared" si="152"/>
        <v>806.18000000000006</v>
      </c>
      <c r="BU95" s="10">
        <f t="shared" si="153"/>
        <v>-24572.03</v>
      </c>
      <c r="BV95" s="10">
        <f t="shared" si="154"/>
        <v>70310.17</v>
      </c>
      <c r="BX95" s="10">
        <f t="shared" si="155"/>
        <v>886589.61</v>
      </c>
      <c r="BY95" s="10">
        <f t="shared" si="156"/>
        <v>871802.37</v>
      </c>
      <c r="BZ95" s="10">
        <f t="shared" si="157"/>
        <v>873122.36999999988</v>
      </c>
      <c r="CB95" s="10">
        <f t="shared" si="158"/>
        <v>-1319.9999999998836</v>
      </c>
      <c r="CC95">
        <f>750+570</f>
        <v>1320</v>
      </c>
      <c r="CD95">
        <v>0</v>
      </c>
      <c r="CE95" s="73">
        <v>479</v>
      </c>
      <c r="CF95">
        <v>133209.09999999986</v>
      </c>
      <c r="CG95">
        <v>114173.39000000013</v>
      </c>
      <c r="CH95">
        <v>7800.4400000000005</v>
      </c>
      <c r="CI95">
        <v>22587.68</v>
      </c>
      <c r="CK95" s="10">
        <f>VLOOKUP(CE95,'[2]Budget Share 22-23'!$B$6:$BV$326,73,FALSE)</f>
        <v>868874</v>
      </c>
      <c r="CL95" s="10">
        <f>VLOOKUP(CE95,'[2]Budget Share 22-23'!$B$6:$BV$326,57,FALSE)</f>
        <v>0</v>
      </c>
      <c r="CM95" s="10">
        <v>0</v>
      </c>
      <c r="CN95" s="10">
        <v>0</v>
      </c>
      <c r="CO95">
        <v>0</v>
      </c>
      <c r="CP95" s="10">
        <v>-2400</v>
      </c>
      <c r="CQ95" s="10">
        <v>-7392</v>
      </c>
      <c r="CR95" s="10">
        <v>-26683</v>
      </c>
      <c r="CS95" s="10"/>
      <c r="CT95" s="10">
        <f t="shared" si="159"/>
        <v>896036.63</v>
      </c>
      <c r="CU95" s="10">
        <f t="shared" si="160"/>
        <v>-12748</v>
      </c>
      <c r="CW95">
        <f t="shared" si="161"/>
        <v>0</v>
      </c>
      <c r="CY95" s="10">
        <f t="shared" si="162"/>
        <v>-34075</v>
      </c>
      <c r="DE95" s="10">
        <v>896036.63</v>
      </c>
      <c r="DF95" s="10">
        <v>0</v>
      </c>
      <c r="DG95" s="10">
        <v>15000.01</v>
      </c>
      <c r="DH95" s="10">
        <v>0</v>
      </c>
      <c r="DI95" s="10">
        <v>25940</v>
      </c>
      <c r="DJ95" s="10">
        <v>12748</v>
      </c>
      <c r="DK95" s="10">
        <v>0</v>
      </c>
      <c r="DL95" s="10">
        <v>34443.360000000001</v>
      </c>
      <c r="DM95">
        <v>178.5</v>
      </c>
      <c r="DN95">
        <v>34264.86</v>
      </c>
      <c r="DO95" s="10">
        <v>21983.26</v>
      </c>
      <c r="DP95" s="10">
        <v>22093.200000000001</v>
      </c>
      <c r="DQ95" s="10">
        <v>3512.25</v>
      </c>
      <c r="DR95" s="10">
        <v>24572.03</v>
      </c>
      <c r="DS95" s="10">
        <v>5796.1</v>
      </c>
      <c r="DT95" s="10">
        <v>0</v>
      </c>
      <c r="DU95" s="10">
        <v>0</v>
      </c>
      <c r="DV95" s="10">
        <v>0</v>
      </c>
      <c r="DW95" s="10">
        <v>0</v>
      </c>
      <c r="DX95">
        <v>0</v>
      </c>
      <c r="DY95" s="10">
        <v>0</v>
      </c>
      <c r="DZ95">
        <v>0</v>
      </c>
      <c r="EA95" s="10">
        <v>34075</v>
      </c>
      <c r="EB95">
        <v>479</v>
      </c>
      <c r="EC95" s="68" t="e">
        <f>VLOOKUP(B95,#REF!,3,FALSE)</f>
        <v>#REF!</v>
      </c>
      <c r="ED95" t="e">
        <f>VLOOKUP(B95,#REF!,4,FALSE)</f>
        <v>#REF!</v>
      </c>
      <c r="EE95" t="e">
        <f>VLOOKUP(EC95,'[3]EDUBASE data 18.4.23'!$E$2:$AF$327,28,FALSE)</f>
        <v>#REF!</v>
      </c>
      <c r="EF95" t="str">
        <f>VLOOKUP(B95,'[4]CFR Report to DCSF'!$B$8:$EM$116,142,FALSE)</f>
        <v>ad.nayland.p@talk21.com</v>
      </c>
      <c r="EG95" t="e">
        <f>VLOOKUP(EC95,'[3]EDUBASE data 18.4.23'!$E$2:$AF$327,24,FALSE)</f>
        <v>#REF!</v>
      </c>
      <c r="ES95" t="s">
        <v>394</v>
      </c>
      <c r="ET95" t="s">
        <v>397</v>
      </c>
      <c r="EU95" s="9" t="s">
        <v>394</v>
      </c>
      <c r="EV95" t="s">
        <v>396</v>
      </c>
      <c r="EW95" t="s">
        <v>395</v>
      </c>
      <c r="EX95" t="s">
        <v>395</v>
      </c>
      <c r="EY95">
        <f>VLOOKUP(B95,'[2]22-23 Balances'!$E$5:$J$110,2,FALSE)</f>
        <v>133209.09999999986</v>
      </c>
      <c r="EZ95">
        <v>0</v>
      </c>
      <c r="FA95">
        <f>VLOOKUP(B95,'[4]CFR Report to DCSF'!$B$8:$IA$116,234,FALSE)</f>
        <v>7800.4400000000005</v>
      </c>
      <c r="FB95" s="10">
        <f t="shared" si="163"/>
        <v>896036.63</v>
      </c>
      <c r="FC95" s="10">
        <f t="shared" si="164"/>
        <v>0</v>
      </c>
      <c r="FD95" s="10">
        <f t="shared" si="165"/>
        <v>15000.01</v>
      </c>
      <c r="FE95" s="10">
        <f t="shared" si="166"/>
        <v>0</v>
      </c>
      <c r="FF95" s="10">
        <f t="shared" si="167"/>
        <v>25940</v>
      </c>
      <c r="FG95" s="10">
        <f t="shared" si="168"/>
        <v>12748</v>
      </c>
      <c r="FH95" s="10">
        <f t="shared" si="169"/>
        <v>0</v>
      </c>
      <c r="FI95" s="10">
        <f t="shared" si="170"/>
        <v>178.5</v>
      </c>
      <c r="FJ95" s="10">
        <f t="shared" si="171"/>
        <v>34264.86</v>
      </c>
      <c r="FK95" s="10">
        <f t="shared" si="172"/>
        <v>21983.26</v>
      </c>
      <c r="FL95" s="10">
        <f t="shared" si="173"/>
        <v>22093.200000000001</v>
      </c>
      <c r="FM95" s="10">
        <f t="shared" si="174"/>
        <v>3512.25</v>
      </c>
      <c r="FN95" s="10">
        <f t="shared" si="175"/>
        <v>24572.03</v>
      </c>
      <c r="FO95" s="10">
        <f t="shared" si="176"/>
        <v>5796.1</v>
      </c>
      <c r="FP95" s="10">
        <f t="shared" si="177"/>
        <v>0</v>
      </c>
      <c r="FQ95" s="10">
        <f t="shared" si="178"/>
        <v>0</v>
      </c>
      <c r="FR95" s="10">
        <f t="shared" si="179"/>
        <v>0</v>
      </c>
      <c r="FS95">
        <f t="shared" si="180"/>
        <v>0</v>
      </c>
      <c r="FT95">
        <f t="shared" si="181"/>
        <v>0</v>
      </c>
      <c r="FU95">
        <f t="shared" si="182"/>
        <v>0</v>
      </c>
      <c r="FV95">
        <f t="shared" si="183"/>
        <v>34075</v>
      </c>
      <c r="FW95" s="10">
        <f t="shared" si="184"/>
        <v>598250.18000000005</v>
      </c>
      <c r="FX95" s="10">
        <f t="shared" si="185"/>
        <v>28145.63</v>
      </c>
      <c r="FY95" s="158">
        <v>171574.77000000002</v>
      </c>
      <c r="FZ95" s="10">
        <f t="shared" si="186"/>
        <v>3924.98</v>
      </c>
      <c r="GA95" s="10">
        <f t="shared" si="187"/>
        <v>43654.05</v>
      </c>
      <c r="GB95" s="10">
        <f t="shared" si="188"/>
        <v>0</v>
      </c>
      <c r="GC95" s="90">
        <v>20842.07</v>
      </c>
      <c r="GD95" s="90">
        <v>4580.16</v>
      </c>
      <c r="GE95" s="158">
        <v>875.9</v>
      </c>
      <c r="GF95" s="10">
        <f t="shared" si="189"/>
        <v>4168.7</v>
      </c>
      <c r="GG95" s="10">
        <f t="shared" si="190"/>
        <v>0</v>
      </c>
      <c r="GH95" s="10">
        <f t="shared" si="191"/>
        <v>5913.88</v>
      </c>
      <c r="GI95" s="90">
        <v>4072.44</v>
      </c>
      <c r="GJ95" s="10">
        <f t="shared" si="192"/>
        <v>15847.81</v>
      </c>
      <c r="GK95" s="10">
        <f t="shared" si="193"/>
        <v>3598.28</v>
      </c>
      <c r="GL95" s="10">
        <f t="shared" si="194"/>
        <v>15519.7</v>
      </c>
      <c r="GM95" s="10">
        <f t="shared" si="195"/>
        <v>0</v>
      </c>
      <c r="GN95" s="10">
        <f t="shared" si="196"/>
        <v>5218.01</v>
      </c>
      <c r="GO95" s="80">
        <f t="shared" si="197"/>
        <v>70310.17</v>
      </c>
      <c r="GP95" s="10">
        <f t="shared" si="198"/>
        <v>4995</v>
      </c>
      <c r="GQ95" s="10">
        <f t="shared" si="199"/>
        <v>0</v>
      </c>
      <c r="GR95" s="10">
        <f t="shared" si="200"/>
        <v>2954.55</v>
      </c>
      <c r="GS95" s="10">
        <f t="shared" si="201"/>
        <v>4648.25</v>
      </c>
      <c r="GT95" s="10">
        <f t="shared" si="202"/>
        <v>1320</v>
      </c>
      <c r="GU95" s="10">
        <f t="shared" si="203"/>
        <v>65494.98</v>
      </c>
      <c r="GV95" s="10">
        <f t="shared" si="204"/>
        <v>558</v>
      </c>
      <c r="GW95" s="10">
        <f t="shared" si="205"/>
        <v>5498.69</v>
      </c>
      <c r="GX95" s="10">
        <f t="shared" si="206"/>
        <v>16449.93</v>
      </c>
      <c r="GY95">
        <v>0</v>
      </c>
      <c r="GZ95" s="10">
        <f t="shared" si="207"/>
        <v>0</v>
      </c>
      <c r="HA95" s="10">
        <f t="shared" si="208"/>
        <v>16819.32</v>
      </c>
      <c r="HB95" s="10">
        <f t="shared" si="209"/>
        <v>0</v>
      </c>
      <c r="HC95" s="10">
        <f t="shared" si="210"/>
        <v>0</v>
      </c>
      <c r="HD95" s="10">
        <v>20387.240000000002</v>
      </c>
      <c r="HE95" s="10">
        <f t="shared" si="221"/>
        <v>0</v>
      </c>
      <c r="HF95">
        <v>0</v>
      </c>
      <c r="HG95">
        <v>1</v>
      </c>
      <c r="HH95">
        <v>0</v>
      </c>
      <c r="HI95">
        <f t="shared" si="212"/>
        <v>5600</v>
      </c>
      <c r="HJ95">
        <f t="shared" si="213"/>
        <v>0</v>
      </c>
      <c r="HK95">
        <f t="shared" si="214"/>
        <v>0</v>
      </c>
      <c r="HM95" s="10">
        <f>VLOOKUP(B95,'[2]22-23 Balances'!$E$5:$J$110,6,FALSE)</f>
        <v>114173.48999999999</v>
      </c>
      <c r="HN95" s="10">
        <f>VLOOKUP(B95,'carry forward data'!A100:G281,7,FALSE)</f>
        <v>22587.68</v>
      </c>
      <c r="HW95" s="10">
        <f t="shared" si="215"/>
        <v>-2.3283064365386963E-10</v>
      </c>
      <c r="HY95" s="10">
        <f t="shared" si="216"/>
        <v>0</v>
      </c>
      <c r="IC95">
        <f t="shared" si="217"/>
        <v>133209.09999999986</v>
      </c>
      <c r="ID95" s="10">
        <f t="shared" si="218"/>
        <v>1096199.8400000001</v>
      </c>
      <c r="IE95" s="10">
        <f t="shared" si="219"/>
        <v>1115235.4500000002</v>
      </c>
      <c r="IF95" s="10">
        <f t="shared" si="220"/>
        <v>114173.48999999976</v>
      </c>
    </row>
    <row r="96" spans="2:240" x14ac:dyDescent="0.25">
      <c r="B96" s="71" t="s">
        <v>336</v>
      </c>
      <c r="C96" s="72">
        <v>-31864.38</v>
      </c>
      <c r="D96" s="72">
        <v>0</v>
      </c>
      <c r="E96" s="72">
        <v>-347909.01</v>
      </c>
      <c r="F96" s="72">
        <v>0</v>
      </c>
      <c r="G96" s="72">
        <v>-67953.75</v>
      </c>
      <c r="H96" s="72">
        <v>-47353</v>
      </c>
      <c r="I96" s="72">
        <v>-2188.0500000000002</v>
      </c>
      <c r="J96" s="72">
        <v>-81793.33</v>
      </c>
      <c r="K96" s="72">
        <v>-24144.799999999999</v>
      </c>
      <c r="L96" s="72">
        <v>0</v>
      </c>
      <c r="M96" s="72">
        <v>-589</v>
      </c>
      <c r="N96" s="72">
        <v>0</v>
      </c>
      <c r="O96" s="72">
        <v>-1925</v>
      </c>
      <c r="P96" s="72">
        <v>0</v>
      </c>
      <c r="Q96" s="72">
        <v>0</v>
      </c>
      <c r="R96" s="72">
        <v>0</v>
      </c>
      <c r="S96" s="72">
        <v>0</v>
      </c>
      <c r="T96" s="72">
        <v>657270.97</v>
      </c>
      <c r="U96" s="72">
        <v>0</v>
      </c>
      <c r="V96" s="72">
        <v>0</v>
      </c>
      <c r="W96" s="72">
        <v>31534</v>
      </c>
      <c r="X96" s="72">
        <v>73030.62</v>
      </c>
      <c r="Y96" s="72">
        <v>0</v>
      </c>
      <c r="Z96" s="72">
        <v>3855.73</v>
      </c>
      <c r="AA96" s="72">
        <v>61614.77</v>
      </c>
      <c r="AB96" s="72">
        <v>357656.12</v>
      </c>
      <c r="AC96" s="72">
        <v>3157</v>
      </c>
      <c r="AD96" s="72">
        <v>0</v>
      </c>
      <c r="AE96" s="72">
        <v>13796.04</v>
      </c>
      <c r="AF96" s="72">
        <v>10015.280000000001</v>
      </c>
      <c r="AG96" s="72">
        <v>0</v>
      </c>
      <c r="AH96" s="72">
        <v>2406.6799999999998</v>
      </c>
      <c r="AI96" s="72">
        <v>30717.19</v>
      </c>
      <c r="AJ96" s="72">
        <v>0</v>
      </c>
      <c r="AK96" s="72">
        <v>9959.75</v>
      </c>
      <c r="AL96" s="72">
        <v>64087.47</v>
      </c>
      <c r="AM96" s="72">
        <v>16997.439999999999</v>
      </c>
      <c r="AN96" s="72">
        <v>0</v>
      </c>
      <c r="AO96" s="72">
        <v>20437.63</v>
      </c>
      <c r="AP96" s="72">
        <v>4080</v>
      </c>
      <c r="AQ96" s="72">
        <v>19465.37</v>
      </c>
      <c r="AR96" s="72">
        <v>74779.679999999993</v>
      </c>
      <c r="AS96" s="72">
        <v>0</v>
      </c>
      <c r="AT96" s="72">
        <v>4538.6099999999997</v>
      </c>
      <c r="AU96" s="72">
        <v>13628.18</v>
      </c>
      <c r="AV96" s="72">
        <v>0</v>
      </c>
      <c r="AW96" s="72">
        <v>11839.51</v>
      </c>
      <c r="AX96" s="72">
        <v>0</v>
      </c>
      <c r="AY96" s="72">
        <v>0</v>
      </c>
      <c r="AZ96" s="72">
        <v>0</v>
      </c>
      <c r="BA96" s="72">
        <v>0</v>
      </c>
      <c r="BC96" s="10">
        <f>VLOOKUP(B96,[1]Sheet1!$A$11:$G$222,5,FALSE)</f>
        <v>858760.47999999952</v>
      </c>
      <c r="BE96">
        <v>-20387.239999999998</v>
      </c>
      <c r="BF96">
        <v>0</v>
      </c>
      <c r="BG96">
        <v>0</v>
      </c>
      <c r="BH96">
        <v>0</v>
      </c>
      <c r="BI96">
        <f t="shared" si="146"/>
        <v>0</v>
      </c>
      <c r="BJ96">
        <v>0</v>
      </c>
      <c r="BK96">
        <v>0</v>
      </c>
      <c r="BL96">
        <f t="shared" si="147"/>
        <v>0</v>
      </c>
      <c r="BM96">
        <v>0</v>
      </c>
      <c r="BN96">
        <v>0</v>
      </c>
      <c r="BO96">
        <f t="shared" si="148"/>
        <v>0</v>
      </c>
      <c r="BP96">
        <f t="shared" si="149"/>
        <v>-20387.239999999998</v>
      </c>
      <c r="BR96" s="10">
        <f t="shared" si="150"/>
        <v>0</v>
      </c>
      <c r="BS96">
        <f t="shared" si="151"/>
        <v>0</v>
      </c>
      <c r="BT96">
        <f t="shared" si="152"/>
        <v>0</v>
      </c>
      <c r="BU96" s="10">
        <f t="shared" si="153"/>
        <v>0</v>
      </c>
      <c r="BV96" s="10">
        <f t="shared" si="154"/>
        <v>64087.47</v>
      </c>
      <c r="BX96" s="10">
        <f t="shared" si="155"/>
        <v>879147.72</v>
      </c>
      <c r="BY96" s="10">
        <f t="shared" si="156"/>
        <v>858760.48</v>
      </c>
      <c r="BZ96" s="10">
        <f t="shared" si="157"/>
        <v>858760.47999999952</v>
      </c>
      <c r="CB96" s="10">
        <f t="shared" si="158"/>
        <v>0</v>
      </c>
      <c r="CC96">
        <v>0</v>
      </c>
      <c r="CD96">
        <v>0</v>
      </c>
      <c r="CE96" s="73">
        <v>482</v>
      </c>
      <c r="CF96">
        <v>325837.15000000026</v>
      </c>
      <c r="CG96">
        <v>451141.28000000049</v>
      </c>
      <c r="CH96">
        <v>77181.97</v>
      </c>
      <c r="CI96">
        <v>97569.21</v>
      </c>
      <c r="CK96" s="10">
        <f>VLOOKUP(CE96,'[2]Budget Share 22-23'!$B$6:$BV$326,73,FALSE)</f>
        <v>1004452</v>
      </c>
      <c r="CL96" s="10">
        <f>VLOOKUP(CE96,'[2]Budget Share 22-23'!$B$6:$BV$326,57,FALSE)</f>
        <v>0</v>
      </c>
      <c r="CM96" s="10">
        <v>0</v>
      </c>
      <c r="CN96" s="10">
        <v>0</v>
      </c>
      <c r="CO96">
        <v>0</v>
      </c>
      <c r="CP96" s="10">
        <v>0</v>
      </c>
      <c r="CQ96" s="10">
        <v>-17810</v>
      </c>
      <c r="CR96" s="10">
        <v>-29543</v>
      </c>
      <c r="CS96" s="10"/>
      <c r="CT96" s="10">
        <f t="shared" si="159"/>
        <v>1036316.38</v>
      </c>
      <c r="CU96" s="10">
        <f t="shared" si="160"/>
        <v>0</v>
      </c>
      <c r="CW96">
        <f t="shared" si="161"/>
        <v>0</v>
      </c>
      <c r="CY96" s="10">
        <f t="shared" si="162"/>
        <v>-47353</v>
      </c>
      <c r="DE96" s="10">
        <v>1036316.38</v>
      </c>
      <c r="DF96" s="10">
        <v>0</v>
      </c>
      <c r="DG96" s="10">
        <v>347909.01</v>
      </c>
      <c r="DH96" s="10">
        <v>0</v>
      </c>
      <c r="DI96" s="10">
        <v>67953.75</v>
      </c>
      <c r="DJ96" s="10">
        <v>0</v>
      </c>
      <c r="DK96" s="10">
        <v>2188.0500000000002</v>
      </c>
      <c r="DL96" s="10">
        <v>81793.33</v>
      </c>
      <c r="DM96">
        <v>3330.4</v>
      </c>
      <c r="DN96">
        <v>78462.929999999993</v>
      </c>
      <c r="DO96" s="10">
        <v>24144.799999999999</v>
      </c>
      <c r="DP96" s="10">
        <v>0</v>
      </c>
      <c r="DQ96" s="10">
        <v>589</v>
      </c>
      <c r="DR96" s="10">
        <v>0</v>
      </c>
      <c r="DS96" s="10">
        <v>1925</v>
      </c>
      <c r="DT96" s="10">
        <v>0</v>
      </c>
      <c r="DU96" s="10">
        <v>0</v>
      </c>
      <c r="DV96" s="10">
        <v>0</v>
      </c>
      <c r="DW96" s="10">
        <v>0</v>
      </c>
      <c r="DX96">
        <v>0</v>
      </c>
      <c r="DY96" s="10">
        <v>0</v>
      </c>
      <c r="DZ96">
        <v>0</v>
      </c>
      <c r="EA96" s="10">
        <v>47353</v>
      </c>
      <c r="EB96">
        <v>482</v>
      </c>
      <c r="EC96" s="68" t="e">
        <f>VLOOKUP(B96,#REF!,3,FALSE)</f>
        <v>#REF!</v>
      </c>
      <c r="ED96" t="e">
        <f>VLOOKUP(B96,#REF!,4,FALSE)</f>
        <v>#REF!</v>
      </c>
      <c r="EE96" t="e">
        <f>VLOOKUP(EC96,'[3]EDUBASE data 18.4.23'!$E$2:$AF$327,28,FALSE)</f>
        <v>#REF!</v>
      </c>
      <c r="EF96" t="str">
        <f>VLOOKUP(B96,'[4]CFR Report to DCSF'!$B$8:$EM$116,142,FALSE)</f>
        <v>admin@exning.suffolk.sch.uk</v>
      </c>
      <c r="EG96" t="e">
        <f>VLOOKUP(EC96,'[3]EDUBASE data 18.4.23'!$E$2:$AF$327,24,FALSE)</f>
        <v>#REF!</v>
      </c>
      <c r="ES96" t="s">
        <v>394</v>
      </c>
      <c r="ET96" t="s">
        <v>397</v>
      </c>
      <c r="EU96" s="9" t="s">
        <v>394</v>
      </c>
      <c r="EV96" t="s">
        <v>396</v>
      </c>
      <c r="EW96" t="s">
        <v>395</v>
      </c>
      <c r="EX96" t="s">
        <v>395</v>
      </c>
      <c r="EY96">
        <f>VLOOKUP(B96,'[2]22-23 Balances'!$E$5:$J$110,2,FALSE)</f>
        <v>325837.15000000026</v>
      </c>
      <c r="EZ96">
        <v>0</v>
      </c>
      <c r="FA96">
        <f>VLOOKUP(B96,'[4]CFR Report to DCSF'!$B$8:$IA$116,234,FALSE)</f>
        <v>77181.97</v>
      </c>
      <c r="FB96" s="10">
        <f t="shared" si="163"/>
        <v>1036316.38</v>
      </c>
      <c r="FC96" s="10">
        <f t="shared" si="164"/>
        <v>0</v>
      </c>
      <c r="FD96" s="10">
        <f t="shared" si="165"/>
        <v>347909.01</v>
      </c>
      <c r="FE96" s="10">
        <f t="shared" si="166"/>
        <v>0</v>
      </c>
      <c r="FF96" s="10">
        <f t="shared" si="167"/>
        <v>67953.75</v>
      </c>
      <c r="FG96" s="10">
        <f t="shared" si="168"/>
        <v>0</v>
      </c>
      <c r="FH96" s="10">
        <f t="shared" si="169"/>
        <v>2188.0500000000002</v>
      </c>
      <c r="FI96" s="10">
        <f t="shared" si="170"/>
        <v>3330.4</v>
      </c>
      <c r="FJ96" s="10">
        <f t="shared" si="171"/>
        <v>78462.929999999993</v>
      </c>
      <c r="FK96" s="10">
        <f t="shared" si="172"/>
        <v>24144.799999999999</v>
      </c>
      <c r="FL96" s="10">
        <f t="shared" si="173"/>
        <v>0</v>
      </c>
      <c r="FM96" s="10">
        <f t="shared" si="174"/>
        <v>589</v>
      </c>
      <c r="FN96" s="10">
        <f t="shared" si="175"/>
        <v>0</v>
      </c>
      <c r="FO96" s="10">
        <f t="shared" si="176"/>
        <v>1925</v>
      </c>
      <c r="FP96" s="10">
        <f t="shared" si="177"/>
        <v>0</v>
      </c>
      <c r="FQ96" s="10">
        <f t="shared" si="178"/>
        <v>0</v>
      </c>
      <c r="FR96" s="10">
        <f t="shared" si="179"/>
        <v>0</v>
      </c>
      <c r="FS96">
        <f t="shared" si="180"/>
        <v>0</v>
      </c>
      <c r="FT96">
        <f t="shared" si="181"/>
        <v>0</v>
      </c>
      <c r="FU96">
        <f t="shared" si="182"/>
        <v>0</v>
      </c>
      <c r="FV96">
        <f t="shared" si="183"/>
        <v>47353</v>
      </c>
      <c r="FW96" s="10">
        <f t="shared" si="184"/>
        <v>657270.97</v>
      </c>
      <c r="FX96" s="10">
        <f t="shared" si="185"/>
        <v>0</v>
      </c>
      <c r="FY96" s="158">
        <v>349419.62</v>
      </c>
      <c r="FZ96" s="10">
        <f t="shared" si="186"/>
        <v>31534</v>
      </c>
      <c r="GA96" s="10">
        <f t="shared" si="187"/>
        <v>73030.62</v>
      </c>
      <c r="GB96" s="10">
        <f t="shared" si="188"/>
        <v>0</v>
      </c>
      <c r="GC96" s="90">
        <v>59267.719999999943</v>
      </c>
      <c r="GD96" s="90">
        <v>6202.780000000057</v>
      </c>
      <c r="GE96" s="158">
        <v>8236.5</v>
      </c>
      <c r="GF96" s="10">
        <f t="shared" si="189"/>
        <v>3157</v>
      </c>
      <c r="GG96" s="10">
        <f t="shared" si="190"/>
        <v>0</v>
      </c>
      <c r="GH96" s="10">
        <f t="shared" si="191"/>
        <v>13796.04</v>
      </c>
      <c r="GI96" s="90">
        <v>10015.280000000001</v>
      </c>
      <c r="GJ96" s="10">
        <f t="shared" si="192"/>
        <v>0</v>
      </c>
      <c r="GK96" s="10">
        <f t="shared" si="193"/>
        <v>2406.6799999999998</v>
      </c>
      <c r="GL96" s="10">
        <f t="shared" si="194"/>
        <v>30717.19</v>
      </c>
      <c r="GM96" s="10">
        <f t="shared" si="195"/>
        <v>0</v>
      </c>
      <c r="GN96" s="10">
        <f t="shared" si="196"/>
        <v>9959.75</v>
      </c>
      <c r="GO96" s="80">
        <f t="shared" si="197"/>
        <v>64087.47</v>
      </c>
      <c r="GP96" s="10">
        <f t="shared" si="198"/>
        <v>16997.439999999999</v>
      </c>
      <c r="GQ96" s="10">
        <f t="shared" si="199"/>
        <v>0</v>
      </c>
      <c r="GR96" s="10">
        <f t="shared" si="200"/>
        <v>20437.63</v>
      </c>
      <c r="GS96" s="10">
        <f t="shared" si="201"/>
        <v>4080</v>
      </c>
      <c r="GT96" s="10">
        <f t="shared" si="202"/>
        <v>19465.37</v>
      </c>
      <c r="GU96" s="10">
        <f t="shared" si="203"/>
        <v>74779.679999999993</v>
      </c>
      <c r="GV96" s="10">
        <f t="shared" si="204"/>
        <v>0</v>
      </c>
      <c r="GW96" s="10">
        <f t="shared" si="205"/>
        <v>4538.6099999999997</v>
      </c>
      <c r="GX96" s="10">
        <f t="shared" si="206"/>
        <v>13628.18</v>
      </c>
      <c r="GY96">
        <v>0</v>
      </c>
      <c r="GZ96" s="10">
        <f t="shared" si="207"/>
        <v>0</v>
      </c>
      <c r="HA96" s="10">
        <f t="shared" si="208"/>
        <v>11839.51</v>
      </c>
      <c r="HB96" s="10">
        <f t="shared" si="209"/>
        <v>0</v>
      </c>
      <c r="HC96" s="10">
        <f t="shared" si="210"/>
        <v>0</v>
      </c>
      <c r="HD96" s="10">
        <v>20387.240000000002</v>
      </c>
      <c r="HE96" s="10">
        <f t="shared" si="221"/>
        <v>0</v>
      </c>
      <c r="HF96">
        <v>0</v>
      </c>
      <c r="HG96">
        <v>1</v>
      </c>
      <c r="HH96">
        <v>0</v>
      </c>
      <c r="HI96">
        <f t="shared" si="212"/>
        <v>0</v>
      </c>
      <c r="HJ96">
        <f t="shared" si="213"/>
        <v>0</v>
      </c>
      <c r="HK96">
        <f t="shared" si="214"/>
        <v>0</v>
      </c>
      <c r="HM96" s="10">
        <f>VLOOKUP(B96,'[2]22-23 Balances'!$E$5:$J$110,6,FALSE)</f>
        <v>451141.43000000063</v>
      </c>
      <c r="HN96" s="10">
        <f>VLOOKUP(B96,'carry forward data'!A101:G282,7,FALSE)</f>
        <v>97569.21</v>
      </c>
      <c r="HW96" s="10">
        <f t="shared" si="215"/>
        <v>0</v>
      </c>
      <c r="HY96" s="10">
        <f t="shared" si="216"/>
        <v>0</v>
      </c>
      <c r="IC96">
        <f t="shared" si="217"/>
        <v>325837.15000000026</v>
      </c>
      <c r="ID96" s="10">
        <f t="shared" si="218"/>
        <v>1610172.32</v>
      </c>
      <c r="IE96" s="10">
        <f t="shared" si="219"/>
        <v>1484868.0399999998</v>
      </c>
      <c r="IF96" s="10">
        <f t="shared" si="220"/>
        <v>451141.4300000004</v>
      </c>
    </row>
    <row r="97" spans="1:240" x14ac:dyDescent="0.25">
      <c r="B97" s="71" t="s">
        <v>337</v>
      </c>
      <c r="C97" s="72">
        <v>-27886.63</v>
      </c>
      <c r="D97" s="72">
        <v>0</v>
      </c>
      <c r="E97" s="72">
        <v>-25180</v>
      </c>
      <c r="F97" s="72">
        <v>0</v>
      </c>
      <c r="G97" s="72">
        <v>-30282.5</v>
      </c>
      <c r="H97" s="72">
        <v>-45690.68</v>
      </c>
      <c r="I97" s="72">
        <v>-1671.45</v>
      </c>
      <c r="J97" s="72">
        <v>-10020.77</v>
      </c>
      <c r="K97" s="72">
        <v>-19015.25</v>
      </c>
      <c r="L97" s="72">
        <v>0</v>
      </c>
      <c r="M97" s="72">
        <v>-26180.21</v>
      </c>
      <c r="N97" s="72">
        <v>-6655.65</v>
      </c>
      <c r="O97" s="72">
        <v>0</v>
      </c>
      <c r="P97" s="72">
        <v>0</v>
      </c>
      <c r="Q97" s="72">
        <v>0</v>
      </c>
      <c r="R97" s="72">
        <v>0</v>
      </c>
      <c r="S97" s="72">
        <v>0</v>
      </c>
      <c r="T97" s="72">
        <v>501078.52</v>
      </c>
      <c r="U97" s="72">
        <v>0</v>
      </c>
      <c r="V97" s="72">
        <v>0</v>
      </c>
      <c r="W97" s="72">
        <v>0</v>
      </c>
      <c r="X97" s="72">
        <v>46221.15</v>
      </c>
      <c r="Y97" s="72">
        <v>0</v>
      </c>
      <c r="Z97" s="72">
        <v>20445.12</v>
      </c>
      <c r="AA97" s="72">
        <v>3404.1</v>
      </c>
      <c r="AB97" s="72">
        <v>155569</v>
      </c>
      <c r="AC97" s="72">
        <v>7667.5</v>
      </c>
      <c r="AD97" s="72">
        <v>2761</v>
      </c>
      <c r="AE97" s="72">
        <v>16901.63</v>
      </c>
      <c r="AF97" s="72">
        <v>6151.04</v>
      </c>
      <c r="AG97" s="72">
        <v>29369.01</v>
      </c>
      <c r="AH97" s="72">
        <v>2948.22</v>
      </c>
      <c r="AI97" s="72">
        <v>22631.68</v>
      </c>
      <c r="AJ97" s="72">
        <v>0</v>
      </c>
      <c r="AK97" s="72">
        <v>12343.73</v>
      </c>
      <c r="AL97" s="72">
        <v>62430.720000000001</v>
      </c>
      <c r="AM97" s="72">
        <v>2328.62</v>
      </c>
      <c r="AN97" s="72">
        <v>0</v>
      </c>
      <c r="AO97" s="72">
        <v>17524.29</v>
      </c>
      <c r="AP97" s="72">
        <v>3960</v>
      </c>
      <c r="AQ97" s="72">
        <v>775</v>
      </c>
      <c r="AR97" s="72">
        <v>53797.23</v>
      </c>
      <c r="AS97" s="72">
        <v>5617</v>
      </c>
      <c r="AT97" s="72">
        <v>14123.08</v>
      </c>
      <c r="AU97" s="72">
        <v>27221.59</v>
      </c>
      <c r="AV97" s="72">
        <v>0</v>
      </c>
      <c r="AW97" s="72">
        <v>34813.26</v>
      </c>
      <c r="AX97" s="72">
        <v>0</v>
      </c>
      <c r="AY97" s="72">
        <v>0</v>
      </c>
      <c r="AZ97" s="72">
        <v>0</v>
      </c>
      <c r="BA97" s="72">
        <v>0</v>
      </c>
      <c r="BC97" s="10">
        <f>VLOOKUP(B97,[1]Sheet1!$A$11:$G$222,5,FALSE)</f>
        <v>843249.97000000044</v>
      </c>
      <c r="BE97">
        <v>-20199.379999999997</v>
      </c>
      <c r="BF97">
        <v>0</v>
      </c>
      <c r="BG97">
        <v>5000</v>
      </c>
      <c r="BH97">
        <v>0</v>
      </c>
      <c r="BI97">
        <f t="shared" si="146"/>
        <v>5000</v>
      </c>
      <c r="BJ97">
        <v>0</v>
      </c>
      <c r="BK97">
        <v>0</v>
      </c>
      <c r="BL97">
        <f t="shared" si="147"/>
        <v>0</v>
      </c>
      <c r="BM97">
        <v>950</v>
      </c>
      <c r="BN97">
        <v>0</v>
      </c>
      <c r="BO97">
        <f t="shared" si="148"/>
        <v>950</v>
      </c>
      <c r="BP97">
        <f t="shared" si="149"/>
        <v>-14249.379999999997</v>
      </c>
      <c r="BR97" s="10">
        <f t="shared" si="150"/>
        <v>0</v>
      </c>
      <c r="BS97">
        <f t="shared" si="151"/>
        <v>0</v>
      </c>
      <c r="BT97">
        <f t="shared" si="152"/>
        <v>0</v>
      </c>
      <c r="BU97" s="10">
        <f t="shared" si="153"/>
        <v>-6655.65</v>
      </c>
      <c r="BV97" s="10">
        <f t="shared" si="154"/>
        <v>62430.720000000001</v>
      </c>
      <c r="BX97" s="10">
        <f t="shared" si="155"/>
        <v>857499.35</v>
      </c>
      <c r="BY97" s="10">
        <f t="shared" si="156"/>
        <v>843249.97</v>
      </c>
      <c r="BZ97" s="10">
        <f t="shared" si="157"/>
        <v>843249.97000000044</v>
      </c>
      <c r="CB97" s="10">
        <f t="shared" si="158"/>
        <v>0</v>
      </c>
      <c r="CC97">
        <v>0</v>
      </c>
      <c r="CD97">
        <v>0</v>
      </c>
      <c r="CE97" s="73">
        <v>486</v>
      </c>
      <c r="CF97">
        <v>333211.40000000049</v>
      </c>
      <c r="CG97">
        <v>277872.64999999932</v>
      </c>
      <c r="CH97">
        <v>14729.859999999999</v>
      </c>
      <c r="CI97">
        <v>28979.24</v>
      </c>
      <c r="CK97" s="10">
        <f>VLOOKUP(CE97,'[2]Budget Share 22-23'!$B$6:$BV$326,73,FALSE)</f>
        <v>802161</v>
      </c>
      <c r="CL97" s="10">
        <f>VLOOKUP(CE97,'[2]Budget Share 22-23'!$B$6:$BV$326,57,FALSE)</f>
        <v>0</v>
      </c>
      <c r="CM97" s="10">
        <v>0</v>
      </c>
      <c r="CN97" s="10">
        <v>0</v>
      </c>
      <c r="CO97">
        <v>0</v>
      </c>
      <c r="CP97" s="10">
        <v>0</v>
      </c>
      <c r="CQ97" s="10">
        <v>-7367</v>
      </c>
      <c r="CR97" s="10">
        <v>-22402</v>
      </c>
      <c r="CS97" s="10"/>
      <c r="CT97" s="10">
        <f t="shared" si="159"/>
        <v>830047.63</v>
      </c>
      <c r="CU97" s="10">
        <f t="shared" si="160"/>
        <v>-15921.68</v>
      </c>
      <c r="CW97">
        <f t="shared" si="161"/>
        <v>0</v>
      </c>
      <c r="CY97" s="10">
        <f t="shared" si="162"/>
        <v>-29769</v>
      </c>
      <c r="DE97" s="10">
        <v>830047.63</v>
      </c>
      <c r="DF97" s="10">
        <v>0</v>
      </c>
      <c r="DG97" s="10">
        <v>25180</v>
      </c>
      <c r="DH97" s="10">
        <v>0</v>
      </c>
      <c r="DI97" s="10">
        <v>30282.5</v>
      </c>
      <c r="DJ97" s="10">
        <v>15921.68</v>
      </c>
      <c r="DK97" s="10">
        <v>1671.45</v>
      </c>
      <c r="DL97" s="10">
        <v>10020.77</v>
      </c>
      <c r="DM97">
        <v>0</v>
      </c>
      <c r="DN97">
        <v>10020.77</v>
      </c>
      <c r="DO97" s="10">
        <v>19015.25</v>
      </c>
      <c r="DP97" s="10">
        <v>0</v>
      </c>
      <c r="DQ97" s="10">
        <v>26180.21</v>
      </c>
      <c r="DR97" s="10">
        <v>6655.65</v>
      </c>
      <c r="DS97" s="10">
        <v>0</v>
      </c>
      <c r="DT97" s="10">
        <v>0</v>
      </c>
      <c r="DU97" s="10">
        <v>0</v>
      </c>
      <c r="DV97" s="10">
        <v>0</v>
      </c>
      <c r="DW97" s="10">
        <v>0</v>
      </c>
      <c r="DX97">
        <v>0</v>
      </c>
      <c r="DY97" s="10">
        <v>0</v>
      </c>
      <c r="DZ97">
        <v>0</v>
      </c>
      <c r="EA97" s="10">
        <v>29769</v>
      </c>
      <c r="EB97">
        <v>486</v>
      </c>
      <c r="EC97" s="68" t="e">
        <f>VLOOKUP(B97,#REF!,3,FALSE)</f>
        <v>#REF!</v>
      </c>
      <c r="ED97" t="e">
        <f>VLOOKUP(B97,#REF!,4,FALSE)</f>
        <v>#REF!</v>
      </c>
      <c r="EE97" t="e">
        <f>VLOOKUP(EC97,'[3]EDUBASE data 18.4.23'!$E$2:$AF$327,28,FALSE)</f>
        <v>#REF!</v>
      </c>
      <c r="EF97" t="str">
        <f>VLOOKUP(B97,'[4]CFR Report to DCSF'!$B$8:$EM$116,142,FALSE)</f>
        <v>admin@paddocks.suffolk.sch.uk</v>
      </c>
      <c r="EG97" t="e">
        <f>VLOOKUP(EC97,'[3]EDUBASE data 18.4.23'!$E$2:$AF$327,24,FALSE)</f>
        <v>#REF!</v>
      </c>
      <c r="ES97" t="s">
        <v>394</v>
      </c>
      <c r="ET97" t="s">
        <v>397</v>
      </c>
      <c r="EU97" s="9" t="s">
        <v>394</v>
      </c>
      <c r="EV97" t="s">
        <v>396</v>
      </c>
      <c r="EW97" t="s">
        <v>395</v>
      </c>
      <c r="EX97" t="s">
        <v>395</v>
      </c>
      <c r="EY97">
        <f>VLOOKUP(B97,'[2]22-23 Balances'!$E$5:$J$110,2,FALSE)</f>
        <v>333211.40000000049</v>
      </c>
      <c r="EZ97">
        <v>0</v>
      </c>
      <c r="FA97">
        <f>VLOOKUP(B97,'[4]CFR Report to DCSF'!$B$8:$IA$116,234,FALSE)</f>
        <v>14729.859999999999</v>
      </c>
      <c r="FB97" s="10">
        <f t="shared" si="163"/>
        <v>830047.63</v>
      </c>
      <c r="FC97" s="10">
        <f t="shared" si="164"/>
        <v>0</v>
      </c>
      <c r="FD97" s="10">
        <f t="shared" si="165"/>
        <v>25180</v>
      </c>
      <c r="FE97" s="10">
        <f t="shared" si="166"/>
        <v>0</v>
      </c>
      <c r="FF97" s="10">
        <f t="shared" si="167"/>
        <v>30282.5</v>
      </c>
      <c r="FG97" s="10">
        <f t="shared" si="168"/>
        <v>15921.68</v>
      </c>
      <c r="FH97" s="10">
        <f t="shared" si="169"/>
        <v>1671.45</v>
      </c>
      <c r="FI97" s="10">
        <f t="shared" si="170"/>
        <v>0</v>
      </c>
      <c r="FJ97" s="10">
        <f t="shared" si="171"/>
        <v>10020.77</v>
      </c>
      <c r="FK97" s="10">
        <f t="shared" si="172"/>
        <v>19015.25</v>
      </c>
      <c r="FL97" s="10">
        <f t="shared" si="173"/>
        <v>0</v>
      </c>
      <c r="FM97" s="10">
        <f t="shared" si="174"/>
        <v>26180.21</v>
      </c>
      <c r="FN97" s="10">
        <f t="shared" si="175"/>
        <v>6655.65</v>
      </c>
      <c r="FO97" s="10">
        <f t="shared" si="176"/>
        <v>0</v>
      </c>
      <c r="FP97" s="10">
        <f t="shared" si="177"/>
        <v>0</v>
      </c>
      <c r="FQ97" s="10">
        <f t="shared" si="178"/>
        <v>0</v>
      </c>
      <c r="FR97" s="10">
        <f t="shared" si="179"/>
        <v>0</v>
      </c>
      <c r="FS97">
        <f t="shared" si="180"/>
        <v>0</v>
      </c>
      <c r="FT97">
        <f t="shared" si="181"/>
        <v>0</v>
      </c>
      <c r="FU97">
        <f t="shared" si="182"/>
        <v>0</v>
      </c>
      <c r="FV97">
        <f t="shared" si="183"/>
        <v>29769</v>
      </c>
      <c r="FW97" s="10">
        <f t="shared" si="184"/>
        <v>501078.52</v>
      </c>
      <c r="FX97" s="10">
        <f t="shared" si="185"/>
        <v>0</v>
      </c>
      <c r="FY97" s="158">
        <v>150390.81999999992</v>
      </c>
      <c r="FZ97" s="10">
        <f t="shared" si="186"/>
        <v>0</v>
      </c>
      <c r="GA97" s="10">
        <f t="shared" si="187"/>
        <v>46221.15</v>
      </c>
      <c r="GB97" s="10">
        <f t="shared" si="188"/>
        <v>0</v>
      </c>
      <c r="GC97" s="90">
        <v>20445.12</v>
      </c>
      <c r="GD97" s="90">
        <v>3404.1</v>
      </c>
      <c r="GE97" s="158">
        <v>5178.18</v>
      </c>
      <c r="GF97" s="10">
        <f t="shared" si="189"/>
        <v>7667.5</v>
      </c>
      <c r="GG97" s="10">
        <f t="shared" si="190"/>
        <v>2761</v>
      </c>
      <c r="GH97" s="10">
        <f t="shared" si="191"/>
        <v>16901.63</v>
      </c>
      <c r="GI97" s="90">
        <v>6151.04</v>
      </c>
      <c r="GJ97" s="10">
        <f t="shared" si="192"/>
        <v>29369.01</v>
      </c>
      <c r="GK97" s="10">
        <f t="shared" si="193"/>
        <v>2948.22</v>
      </c>
      <c r="GL97" s="10">
        <f t="shared" si="194"/>
        <v>22631.68</v>
      </c>
      <c r="GM97" s="10">
        <f t="shared" si="195"/>
        <v>0</v>
      </c>
      <c r="GN97" s="10">
        <f t="shared" si="196"/>
        <v>12343.73</v>
      </c>
      <c r="GO97" s="80">
        <f t="shared" si="197"/>
        <v>62430.720000000001</v>
      </c>
      <c r="GP97" s="10">
        <f t="shared" si="198"/>
        <v>2328.62</v>
      </c>
      <c r="GQ97" s="10">
        <f t="shared" si="199"/>
        <v>0</v>
      </c>
      <c r="GR97" s="10">
        <f t="shared" si="200"/>
        <v>17524.29</v>
      </c>
      <c r="GS97" s="10">
        <f t="shared" si="201"/>
        <v>3960</v>
      </c>
      <c r="GT97" s="10">
        <f t="shared" si="202"/>
        <v>775</v>
      </c>
      <c r="GU97" s="10">
        <f t="shared" si="203"/>
        <v>53797.23</v>
      </c>
      <c r="GV97" s="10">
        <f t="shared" si="204"/>
        <v>5617</v>
      </c>
      <c r="GW97" s="10">
        <f t="shared" si="205"/>
        <v>14123.08</v>
      </c>
      <c r="GX97" s="10">
        <f t="shared" si="206"/>
        <v>27221.59</v>
      </c>
      <c r="GY97">
        <v>0</v>
      </c>
      <c r="GZ97" s="10">
        <f t="shared" si="207"/>
        <v>0</v>
      </c>
      <c r="HA97" s="10">
        <f t="shared" si="208"/>
        <v>34813.26</v>
      </c>
      <c r="HB97" s="10">
        <f t="shared" si="209"/>
        <v>0</v>
      </c>
      <c r="HC97" s="10">
        <f t="shared" si="210"/>
        <v>0</v>
      </c>
      <c r="HD97" s="10">
        <v>20199.38</v>
      </c>
      <c r="HE97" s="10">
        <f t="shared" si="221"/>
        <v>0</v>
      </c>
      <c r="HF97">
        <v>0</v>
      </c>
      <c r="HG97">
        <v>1</v>
      </c>
      <c r="HH97">
        <v>0</v>
      </c>
      <c r="HI97">
        <f t="shared" si="212"/>
        <v>5000</v>
      </c>
      <c r="HJ97">
        <f t="shared" si="213"/>
        <v>0</v>
      </c>
      <c r="HK97">
        <f t="shared" si="214"/>
        <v>950</v>
      </c>
      <c r="HM97" s="10">
        <f>VLOOKUP(B97,'[2]22-23 Balances'!$E$5:$J$110,6,FALSE)</f>
        <v>277873.04999999981</v>
      </c>
      <c r="HN97" s="10">
        <f>VLOOKUP(B97,'carry forward data'!A102:G283,7,FALSE)</f>
        <v>28979.24</v>
      </c>
      <c r="HW97" s="10">
        <f t="shared" si="215"/>
        <v>6.9849193096160889E-10</v>
      </c>
      <c r="HY97" s="10">
        <f t="shared" si="216"/>
        <v>0</v>
      </c>
      <c r="IC97">
        <f t="shared" si="217"/>
        <v>333211.40000000049</v>
      </c>
      <c r="ID97" s="10">
        <f t="shared" si="218"/>
        <v>994744.14</v>
      </c>
      <c r="IE97" s="10">
        <f t="shared" si="219"/>
        <v>1050082.49</v>
      </c>
      <c r="IF97" s="10">
        <f t="shared" si="220"/>
        <v>277873.05000000051</v>
      </c>
    </row>
    <row r="98" spans="1:240" x14ac:dyDescent="0.25">
      <c r="B98" s="71" t="s">
        <v>338</v>
      </c>
      <c r="C98" s="72">
        <v>-31292.63</v>
      </c>
      <c r="D98" s="72">
        <v>0</v>
      </c>
      <c r="E98" s="72">
        <v>-11800</v>
      </c>
      <c r="F98" s="72">
        <v>0</v>
      </c>
      <c r="G98" s="72">
        <v>-49311.25</v>
      </c>
      <c r="H98" s="72">
        <v>-57471</v>
      </c>
      <c r="I98" s="72">
        <v>-788.05</v>
      </c>
      <c r="J98" s="72">
        <v>-18069.330000000002</v>
      </c>
      <c r="K98" s="72">
        <v>-18792.099999999999</v>
      </c>
      <c r="L98" s="72">
        <v>-370</v>
      </c>
      <c r="M98" s="72">
        <v>-966.66</v>
      </c>
      <c r="N98" s="72">
        <v>-11880.5</v>
      </c>
      <c r="O98" s="72">
        <v>-800</v>
      </c>
      <c r="P98" s="72">
        <v>0</v>
      </c>
      <c r="Q98" s="72">
        <v>0</v>
      </c>
      <c r="R98" s="72">
        <v>0</v>
      </c>
      <c r="S98" s="72">
        <v>0</v>
      </c>
      <c r="T98" s="72">
        <v>504250.07</v>
      </c>
      <c r="U98" s="72">
        <v>704.31</v>
      </c>
      <c r="V98" s="72">
        <v>0</v>
      </c>
      <c r="W98" s="72">
        <v>0</v>
      </c>
      <c r="X98" s="72">
        <v>48699.89</v>
      </c>
      <c r="Y98" s="72">
        <v>0</v>
      </c>
      <c r="Z98" s="72">
        <v>26636.240000000002</v>
      </c>
      <c r="AA98" s="72">
        <v>5096.92</v>
      </c>
      <c r="AB98" s="72">
        <v>255796.49</v>
      </c>
      <c r="AC98" s="72">
        <v>1196</v>
      </c>
      <c r="AD98" s="72">
        <v>6051.44</v>
      </c>
      <c r="AE98" s="72">
        <v>11583.64</v>
      </c>
      <c r="AF98" s="72">
        <v>3147.28</v>
      </c>
      <c r="AG98" s="72">
        <v>22549.56</v>
      </c>
      <c r="AH98" s="72">
        <v>1720.91</v>
      </c>
      <c r="AI98" s="72">
        <v>39562.5</v>
      </c>
      <c r="AJ98" s="72">
        <v>0</v>
      </c>
      <c r="AK98" s="72">
        <v>5286.03</v>
      </c>
      <c r="AL98" s="72">
        <v>41855.379999999997</v>
      </c>
      <c r="AM98" s="72">
        <v>15880.86</v>
      </c>
      <c r="AN98" s="72">
        <v>0</v>
      </c>
      <c r="AO98" s="72">
        <v>11389.19</v>
      </c>
      <c r="AP98" s="72">
        <v>4160</v>
      </c>
      <c r="AQ98" s="72">
        <v>12161.08</v>
      </c>
      <c r="AR98" s="72">
        <v>64279.4</v>
      </c>
      <c r="AS98" s="72">
        <v>1516</v>
      </c>
      <c r="AT98" s="72">
        <v>7755.01</v>
      </c>
      <c r="AU98" s="72">
        <v>15884.69</v>
      </c>
      <c r="AV98" s="72">
        <v>0</v>
      </c>
      <c r="AW98" s="72">
        <v>12724.87</v>
      </c>
      <c r="AX98" s="72">
        <v>0</v>
      </c>
      <c r="AY98" s="72">
        <v>0</v>
      </c>
      <c r="AZ98" s="72">
        <v>-3580.28</v>
      </c>
      <c r="BA98" s="72">
        <v>2810.87</v>
      </c>
      <c r="BC98" s="10">
        <f>VLOOKUP(B98,[1]Sheet1!$A$11:$G$222,5,FALSE)</f>
        <v>897064.35</v>
      </c>
      <c r="BE98">
        <v>-20512.48</v>
      </c>
      <c r="BF98">
        <v>0</v>
      </c>
      <c r="BG98">
        <v>0</v>
      </c>
      <c r="BH98">
        <v>0</v>
      </c>
      <c r="BI98">
        <f t="shared" si="146"/>
        <v>0</v>
      </c>
      <c r="BJ98">
        <v>0</v>
      </c>
      <c r="BK98">
        <v>0</v>
      </c>
      <c r="BL98">
        <f t="shared" si="147"/>
        <v>0</v>
      </c>
      <c r="BM98">
        <v>0</v>
      </c>
      <c r="BN98">
        <v>0</v>
      </c>
      <c r="BO98">
        <f t="shared" si="148"/>
        <v>0</v>
      </c>
      <c r="BP98">
        <f t="shared" si="149"/>
        <v>-20512.48</v>
      </c>
      <c r="BR98" s="10">
        <f t="shared" si="150"/>
        <v>-769.41000000000031</v>
      </c>
      <c r="BS98">
        <f t="shared" si="151"/>
        <v>-769.41000000000031</v>
      </c>
      <c r="BT98">
        <f t="shared" si="152"/>
        <v>0</v>
      </c>
      <c r="BU98" s="10">
        <f t="shared" si="153"/>
        <v>-12649.91</v>
      </c>
      <c r="BV98" s="10">
        <f t="shared" si="154"/>
        <v>41855.379999999997</v>
      </c>
      <c r="BX98" s="10">
        <f t="shared" si="155"/>
        <v>917576.82999999984</v>
      </c>
      <c r="BY98" s="10">
        <f t="shared" si="156"/>
        <v>897064.34999999986</v>
      </c>
      <c r="BZ98" s="10">
        <f t="shared" si="157"/>
        <v>897064.35</v>
      </c>
      <c r="CB98" s="10">
        <f t="shared" si="158"/>
        <v>0</v>
      </c>
      <c r="CC98">
        <v>0</v>
      </c>
      <c r="CD98">
        <v>0</v>
      </c>
      <c r="CE98" s="73">
        <v>488</v>
      </c>
      <c r="CF98">
        <v>188868.42000000027</v>
      </c>
      <c r="CG98">
        <v>161355.17000000004</v>
      </c>
      <c r="CH98">
        <v>13203.760000000002</v>
      </c>
      <c r="CI98">
        <v>33716.240000000005</v>
      </c>
      <c r="CK98" s="10">
        <f>VLOOKUP(CE98,'[2]Budget Share 22-23'!$B$6:$BV$326,73,FALSE)</f>
        <v>890064</v>
      </c>
      <c r="CL98" s="10">
        <f>VLOOKUP(CE98,'[2]Budget Share 22-23'!$B$6:$BV$326,57,FALSE)</f>
        <v>0</v>
      </c>
      <c r="CM98" s="10">
        <v>0</v>
      </c>
      <c r="CN98" s="10">
        <v>0</v>
      </c>
      <c r="CO98">
        <v>0</v>
      </c>
      <c r="CP98" s="10">
        <v>0</v>
      </c>
      <c r="CQ98" s="10">
        <v>-7412</v>
      </c>
      <c r="CR98" s="10">
        <v>-38509</v>
      </c>
      <c r="CS98" s="10"/>
      <c r="CT98" s="10">
        <f t="shared" si="159"/>
        <v>921356.63</v>
      </c>
      <c r="CU98" s="10">
        <f t="shared" si="160"/>
        <v>-11550</v>
      </c>
      <c r="CW98">
        <f t="shared" si="161"/>
        <v>0</v>
      </c>
      <c r="CY98" s="10">
        <f t="shared" si="162"/>
        <v>-45921</v>
      </c>
      <c r="DE98" s="10">
        <v>921356.63</v>
      </c>
      <c r="DF98" s="10">
        <v>0</v>
      </c>
      <c r="DG98" s="10">
        <v>11800</v>
      </c>
      <c r="DH98" s="10">
        <v>0</v>
      </c>
      <c r="DI98" s="10">
        <v>49311.25</v>
      </c>
      <c r="DJ98" s="10">
        <v>11550</v>
      </c>
      <c r="DK98" s="10">
        <v>788.05</v>
      </c>
      <c r="DL98" s="10">
        <v>18069.330000000002</v>
      </c>
      <c r="DM98">
        <v>360</v>
      </c>
      <c r="DN98">
        <v>17709.330000000002</v>
      </c>
      <c r="DO98" s="10">
        <v>18792.099999999999</v>
      </c>
      <c r="DP98" s="10">
        <v>370</v>
      </c>
      <c r="DQ98" s="10">
        <v>966.66</v>
      </c>
      <c r="DR98" s="10">
        <v>12649.91</v>
      </c>
      <c r="DS98" s="10">
        <v>800</v>
      </c>
      <c r="DT98" s="10">
        <v>0</v>
      </c>
      <c r="DU98" s="10">
        <v>0</v>
      </c>
      <c r="DV98" s="10">
        <v>0</v>
      </c>
      <c r="DW98" s="10">
        <v>0</v>
      </c>
      <c r="DX98">
        <v>0</v>
      </c>
      <c r="DY98" s="10">
        <v>0</v>
      </c>
      <c r="DZ98">
        <v>0</v>
      </c>
      <c r="EA98" s="10">
        <v>45921</v>
      </c>
      <c r="EB98">
        <v>488</v>
      </c>
      <c r="EC98" s="68" t="e">
        <f>VLOOKUP(B98,#REF!,3,FALSE)</f>
        <v>#REF!</v>
      </c>
      <c r="ED98" t="e">
        <f>VLOOKUP(B98,#REF!,4,FALSE)</f>
        <v>#REF!</v>
      </c>
      <c r="EE98" t="e">
        <f>VLOOKUP(EC98,'[3]EDUBASE data 18.4.23'!$E$2:$AF$327,28,FALSE)</f>
        <v>#REF!</v>
      </c>
      <c r="EF98" t="str">
        <f>VLOOKUP(B98,'[4]CFR Report to DCSF'!$B$8:$EM$116,142,FALSE)</f>
        <v>office@norton.suffolk.sch.uk</v>
      </c>
      <c r="EG98" t="e">
        <f>VLOOKUP(EC98,'[3]EDUBASE data 18.4.23'!$E$2:$AF$327,24,FALSE)</f>
        <v>#REF!</v>
      </c>
      <c r="ES98" t="s">
        <v>394</v>
      </c>
      <c r="ET98" t="s">
        <v>397</v>
      </c>
      <c r="EU98" s="9" t="s">
        <v>394</v>
      </c>
      <c r="EV98" t="s">
        <v>396</v>
      </c>
      <c r="EW98" t="s">
        <v>395</v>
      </c>
      <c r="EX98" t="s">
        <v>395</v>
      </c>
      <c r="EY98">
        <f>VLOOKUP(B98,'[2]22-23 Balances'!$E$5:$J$110,2,FALSE)</f>
        <v>188868.42000000027</v>
      </c>
      <c r="EZ98">
        <v>0</v>
      </c>
      <c r="FA98">
        <f>VLOOKUP(B98,'[4]CFR Report to DCSF'!$B$8:$IA$116,234,FALSE)</f>
        <v>13203.760000000002</v>
      </c>
      <c r="FB98" s="10">
        <f t="shared" si="163"/>
        <v>921356.63</v>
      </c>
      <c r="FC98" s="10">
        <f t="shared" si="164"/>
        <v>0</v>
      </c>
      <c r="FD98" s="10">
        <f t="shared" si="165"/>
        <v>11800</v>
      </c>
      <c r="FE98" s="10">
        <f t="shared" si="166"/>
        <v>0</v>
      </c>
      <c r="FF98" s="10">
        <f t="shared" si="167"/>
        <v>49311.25</v>
      </c>
      <c r="FG98" s="10">
        <f t="shared" si="168"/>
        <v>11550</v>
      </c>
      <c r="FH98" s="10">
        <f t="shared" si="169"/>
        <v>788.05</v>
      </c>
      <c r="FI98" s="10">
        <f t="shared" si="170"/>
        <v>360</v>
      </c>
      <c r="FJ98" s="10">
        <f t="shared" si="171"/>
        <v>17709.330000000002</v>
      </c>
      <c r="FK98" s="10">
        <f t="shared" si="172"/>
        <v>18792.099999999999</v>
      </c>
      <c r="FL98" s="10">
        <f t="shared" si="173"/>
        <v>370</v>
      </c>
      <c r="FM98" s="10">
        <f t="shared" si="174"/>
        <v>966.66</v>
      </c>
      <c r="FN98" s="10">
        <f t="shared" si="175"/>
        <v>12649.91</v>
      </c>
      <c r="FO98" s="10">
        <f t="shared" si="176"/>
        <v>800</v>
      </c>
      <c r="FP98" s="10">
        <f t="shared" si="177"/>
        <v>0</v>
      </c>
      <c r="FQ98" s="10">
        <f t="shared" si="178"/>
        <v>0</v>
      </c>
      <c r="FR98" s="10">
        <f t="shared" si="179"/>
        <v>0</v>
      </c>
      <c r="FS98">
        <f t="shared" si="180"/>
        <v>0</v>
      </c>
      <c r="FT98">
        <f t="shared" si="181"/>
        <v>0</v>
      </c>
      <c r="FU98">
        <f t="shared" si="182"/>
        <v>0</v>
      </c>
      <c r="FV98">
        <f t="shared" si="183"/>
        <v>45921</v>
      </c>
      <c r="FW98" s="10">
        <f t="shared" si="184"/>
        <v>504250.07</v>
      </c>
      <c r="FX98" s="10">
        <f t="shared" si="185"/>
        <v>704.31</v>
      </c>
      <c r="FY98" s="158">
        <v>247228.00999999998</v>
      </c>
      <c r="FZ98" s="10">
        <f t="shared" si="186"/>
        <v>0</v>
      </c>
      <c r="GA98" s="10">
        <f t="shared" si="187"/>
        <v>48699.89</v>
      </c>
      <c r="GB98" s="10">
        <f t="shared" si="188"/>
        <v>0</v>
      </c>
      <c r="GC98" s="90">
        <v>26636.240000000002</v>
      </c>
      <c r="GD98" s="90">
        <v>5096.92</v>
      </c>
      <c r="GE98" s="158">
        <v>8568.48</v>
      </c>
      <c r="GF98" s="10">
        <f t="shared" si="189"/>
        <v>1196</v>
      </c>
      <c r="GG98" s="10">
        <f t="shared" si="190"/>
        <v>6051.44</v>
      </c>
      <c r="GH98" s="10">
        <f t="shared" si="191"/>
        <v>11583.64</v>
      </c>
      <c r="GI98" s="90">
        <v>3147.28</v>
      </c>
      <c r="GJ98" s="10">
        <f t="shared" si="192"/>
        <v>22549.56</v>
      </c>
      <c r="GK98" s="10">
        <f t="shared" si="193"/>
        <v>1720.91</v>
      </c>
      <c r="GL98" s="10">
        <f t="shared" si="194"/>
        <v>39562.5</v>
      </c>
      <c r="GM98" s="10">
        <f t="shared" si="195"/>
        <v>0</v>
      </c>
      <c r="GN98" s="10">
        <f t="shared" si="196"/>
        <v>5286.03</v>
      </c>
      <c r="GO98" s="80">
        <f t="shared" si="197"/>
        <v>41855.379999999997</v>
      </c>
      <c r="GP98" s="10">
        <f t="shared" si="198"/>
        <v>15880.86</v>
      </c>
      <c r="GQ98" s="10">
        <f t="shared" si="199"/>
        <v>0</v>
      </c>
      <c r="GR98" s="10">
        <f t="shared" si="200"/>
        <v>11389.19</v>
      </c>
      <c r="GS98" s="10">
        <f t="shared" si="201"/>
        <v>4160</v>
      </c>
      <c r="GT98" s="10">
        <f t="shared" si="202"/>
        <v>12161.08</v>
      </c>
      <c r="GU98" s="10">
        <f t="shared" si="203"/>
        <v>64279.4</v>
      </c>
      <c r="GV98" s="10">
        <f t="shared" si="204"/>
        <v>1516</v>
      </c>
      <c r="GW98" s="10">
        <f t="shared" si="205"/>
        <v>7755.01</v>
      </c>
      <c r="GX98" s="10">
        <f t="shared" si="206"/>
        <v>15884.69</v>
      </c>
      <c r="GY98">
        <v>0</v>
      </c>
      <c r="GZ98" s="10">
        <f t="shared" si="207"/>
        <v>0</v>
      </c>
      <c r="HA98" s="10">
        <f t="shared" si="208"/>
        <v>12724.87</v>
      </c>
      <c r="HB98" s="10">
        <f t="shared" si="209"/>
        <v>0</v>
      </c>
      <c r="HC98" s="10">
        <f t="shared" si="210"/>
        <v>0</v>
      </c>
      <c r="HD98" s="10">
        <v>20512.48</v>
      </c>
      <c r="HE98" s="10">
        <f t="shared" si="221"/>
        <v>0</v>
      </c>
      <c r="HF98">
        <v>0</v>
      </c>
      <c r="HG98">
        <v>1</v>
      </c>
      <c r="HH98">
        <v>0</v>
      </c>
      <c r="HI98">
        <f t="shared" si="212"/>
        <v>0</v>
      </c>
      <c r="HJ98">
        <f t="shared" si="213"/>
        <v>0</v>
      </c>
      <c r="HK98">
        <f t="shared" si="214"/>
        <v>0</v>
      </c>
      <c r="HM98" s="10">
        <f>VLOOKUP(B98,'[2]22-23 Balances'!$E$5:$J$110,6,FALSE)</f>
        <v>161355.58999999973</v>
      </c>
      <c r="HN98" s="10">
        <f>VLOOKUP(B98,'carry forward data'!A103:G284,7,FALSE)</f>
        <v>33716.240000000005</v>
      </c>
      <c r="HW98" s="10">
        <f t="shared" si="215"/>
        <v>8.149072527885437E-10</v>
      </c>
      <c r="HY98" s="10">
        <f t="shared" si="216"/>
        <v>0</v>
      </c>
      <c r="IC98">
        <f t="shared" si="217"/>
        <v>188868.42000000027</v>
      </c>
      <c r="ID98" s="10">
        <f t="shared" si="218"/>
        <v>1092374.9300000002</v>
      </c>
      <c r="IE98" s="10">
        <f t="shared" si="219"/>
        <v>1119887.76</v>
      </c>
      <c r="IF98" s="10">
        <f t="shared" si="220"/>
        <v>161355.59000000055</v>
      </c>
    </row>
    <row r="99" spans="1:240" x14ac:dyDescent="0.25">
      <c r="B99" s="71" t="s">
        <v>339</v>
      </c>
      <c r="C99" s="72">
        <v>-25946.880000000001</v>
      </c>
      <c r="D99" s="72">
        <v>0</v>
      </c>
      <c r="E99" s="72">
        <v>-46133.33</v>
      </c>
      <c r="F99" s="72">
        <v>0</v>
      </c>
      <c r="G99" s="72">
        <v>-47146.25</v>
      </c>
      <c r="H99" s="72">
        <v>-53397</v>
      </c>
      <c r="I99" s="72">
        <v>0</v>
      </c>
      <c r="J99" s="72">
        <v>-7525.06</v>
      </c>
      <c r="K99" s="72">
        <v>-16038.62</v>
      </c>
      <c r="L99" s="72">
        <v>2578</v>
      </c>
      <c r="M99" s="72">
        <v>-911.25</v>
      </c>
      <c r="N99" s="72">
        <v>-15709</v>
      </c>
      <c r="O99" s="72">
        <v>-10415</v>
      </c>
      <c r="P99" s="72">
        <v>0</v>
      </c>
      <c r="Q99" s="72">
        <v>0</v>
      </c>
      <c r="R99" s="72">
        <v>0</v>
      </c>
      <c r="S99" s="72">
        <v>0</v>
      </c>
      <c r="T99" s="72">
        <v>494218.51</v>
      </c>
      <c r="U99" s="72">
        <v>399.83</v>
      </c>
      <c r="V99" s="72">
        <v>0</v>
      </c>
      <c r="W99" s="72">
        <v>20516.669999999998</v>
      </c>
      <c r="X99" s="72">
        <v>16945.53</v>
      </c>
      <c r="Y99" s="72">
        <v>0</v>
      </c>
      <c r="Z99" s="72">
        <v>10391.39</v>
      </c>
      <c r="AA99" s="72">
        <v>3985.61</v>
      </c>
      <c r="AB99" s="72">
        <v>261020.99</v>
      </c>
      <c r="AC99" s="72">
        <v>30013.69</v>
      </c>
      <c r="AD99" s="72">
        <v>0</v>
      </c>
      <c r="AE99" s="72">
        <v>9533.24</v>
      </c>
      <c r="AF99" s="72">
        <v>700</v>
      </c>
      <c r="AG99" s="72">
        <v>990.79</v>
      </c>
      <c r="AH99" s="72">
        <v>3834.91</v>
      </c>
      <c r="AI99" s="72">
        <v>21855.64</v>
      </c>
      <c r="AJ99" s="72">
        <v>0</v>
      </c>
      <c r="AK99" s="72">
        <v>7215.75</v>
      </c>
      <c r="AL99" s="72">
        <v>55760.38</v>
      </c>
      <c r="AM99" s="72">
        <v>6701.72</v>
      </c>
      <c r="AN99" s="72">
        <v>0</v>
      </c>
      <c r="AO99" s="72">
        <v>10736.55</v>
      </c>
      <c r="AP99" s="72">
        <v>4040</v>
      </c>
      <c r="AQ99" s="72">
        <v>59.5</v>
      </c>
      <c r="AR99" s="72">
        <v>54089.23</v>
      </c>
      <c r="AS99" s="72">
        <v>4024.8</v>
      </c>
      <c r="AT99" s="72">
        <v>19525.830000000002</v>
      </c>
      <c r="AU99" s="72">
        <v>21998.06</v>
      </c>
      <c r="AV99" s="72">
        <v>0</v>
      </c>
      <c r="AW99" s="72">
        <v>10.69</v>
      </c>
      <c r="AX99" s="72">
        <v>0</v>
      </c>
      <c r="AY99" s="72">
        <v>0</v>
      </c>
      <c r="AZ99" s="72">
        <v>-263.5</v>
      </c>
      <c r="BA99" s="72">
        <v>2546.52</v>
      </c>
      <c r="BC99" s="10">
        <f>VLOOKUP(B99,[1]Sheet1!$A$11:$G$222,5,FALSE)</f>
        <v>824615.34000000043</v>
      </c>
      <c r="BE99">
        <v>-20199.379999999997</v>
      </c>
      <c r="BF99">
        <v>0</v>
      </c>
      <c r="BG99">
        <v>3557.97</v>
      </c>
      <c r="BH99">
        <v>0</v>
      </c>
      <c r="BI99">
        <f t="shared" si="146"/>
        <v>3557.97</v>
      </c>
      <c r="BJ99">
        <v>588.81000000000006</v>
      </c>
      <c r="BK99">
        <v>0</v>
      </c>
      <c r="BL99">
        <f t="shared" si="147"/>
        <v>588.81000000000006</v>
      </c>
      <c r="BM99">
        <v>460</v>
      </c>
      <c r="BN99">
        <v>0</v>
      </c>
      <c r="BO99">
        <f t="shared" si="148"/>
        <v>460</v>
      </c>
      <c r="BP99">
        <f t="shared" si="149"/>
        <v>-15592.599999999997</v>
      </c>
      <c r="BR99" s="10">
        <f t="shared" si="150"/>
        <v>2283.02</v>
      </c>
      <c r="BS99">
        <f t="shared" si="151"/>
        <v>0</v>
      </c>
      <c r="BT99">
        <f t="shared" si="152"/>
        <v>2283.02</v>
      </c>
      <c r="BU99" s="10">
        <f t="shared" si="153"/>
        <v>-15709</v>
      </c>
      <c r="BV99" s="10">
        <f t="shared" si="154"/>
        <v>58043.399999999994</v>
      </c>
      <c r="BX99" s="10">
        <f t="shared" si="155"/>
        <v>840207.94000000006</v>
      </c>
      <c r="BY99" s="10">
        <f t="shared" si="156"/>
        <v>824615.34000000008</v>
      </c>
      <c r="BZ99" s="10">
        <f t="shared" si="157"/>
        <v>824615.34000000043</v>
      </c>
      <c r="CB99" s="10">
        <f t="shared" si="158"/>
        <v>0</v>
      </c>
      <c r="CC99">
        <v>0</v>
      </c>
      <c r="CD99">
        <v>0</v>
      </c>
      <c r="CE99" s="73">
        <v>495</v>
      </c>
      <c r="CF99">
        <v>93019.09999999986</v>
      </c>
      <c r="CG99">
        <v>100497.05999999959</v>
      </c>
      <c r="CH99">
        <v>294.72999999999956</v>
      </c>
      <c r="CI99">
        <v>15887.330000000002</v>
      </c>
      <c r="CK99" s="10">
        <f>VLOOKUP(CE99,'[2]Budget Share 22-23'!$B$6:$BV$326,73,FALSE)</f>
        <v>847686</v>
      </c>
      <c r="CL99" s="10">
        <f>VLOOKUP(CE99,'[2]Budget Share 22-23'!$B$6:$BV$326,57,FALSE)</f>
        <v>0</v>
      </c>
      <c r="CM99" s="10">
        <v>0</v>
      </c>
      <c r="CN99" s="10">
        <v>0</v>
      </c>
      <c r="CO99">
        <v>0</v>
      </c>
      <c r="CP99" s="10">
        <v>0</v>
      </c>
      <c r="CQ99" s="10">
        <v>-7367</v>
      </c>
      <c r="CR99" s="10">
        <v>-35693</v>
      </c>
      <c r="CS99" s="10"/>
      <c r="CT99" s="10">
        <f t="shared" si="159"/>
        <v>873632.88</v>
      </c>
      <c r="CU99" s="10">
        <f t="shared" si="160"/>
        <v>-10337</v>
      </c>
      <c r="CW99">
        <f t="shared" si="161"/>
        <v>0</v>
      </c>
      <c r="CY99" s="10">
        <f t="shared" si="162"/>
        <v>-43060</v>
      </c>
      <c r="DE99" s="10">
        <v>873632.88</v>
      </c>
      <c r="DF99" s="10">
        <v>0</v>
      </c>
      <c r="DG99" s="10">
        <v>46133.33</v>
      </c>
      <c r="DH99" s="10">
        <v>0</v>
      </c>
      <c r="DI99" s="10">
        <v>47146.25</v>
      </c>
      <c r="DJ99" s="10">
        <v>10337</v>
      </c>
      <c r="DK99" s="10">
        <v>0</v>
      </c>
      <c r="DL99" s="10">
        <v>7525.06</v>
      </c>
      <c r="DM99">
        <v>3982.5</v>
      </c>
      <c r="DN99">
        <v>3542.56</v>
      </c>
      <c r="DO99" s="10">
        <v>16038.62</v>
      </c>
      <c r="DP99" s="80">
        <v>-2578</v>
      </c>
      <c r="DQ99" s="10">
        <v>911.25</v>
      </c>
      <c r="DR99" s="10">
        <v>15709</v>
      </c>
      <c r="DS99" s="10">
        <v>10415</v>
      </c>
      <c r="DT99" s="10">
        <v>0</v>
      </c>
      <c r="DU99" s="10">
        <v>0</v>
      </c>
      <c r="DV99" s="10">
        <v>0</v>
      </c>
      <c r="DW99" s="10">
        <v>0</v>
      </c>
      <c r="DX99">
        <v>0</v>
      </c>
      <c r="DY99" s="10">
        <v>0</v>
      </c>
      <c r="DZ99">
        <v>0</v>
      </c>
      <c r="EA99" s="10">
        <v>43060</v>
      </c>
      <c r="EB99">
        <v>495</v>
      </c>
      <c r="EC99" s="68" t="e">
        <f>VLOOKUP(B99,#REF!,3,FALSE)</f>
        <v>#REF!</v>
      </c>
      <c r="ED99" t="e">
        <f>VLOOKUP(B99,#REF!,4,FALSE)</f>
        <v>#REF!</v>
      </c>
      <c r="EE99" t="e">
        <f>VLOOKUP(EC99,'[3]EDUBASE data 18.4.23'!$E$2:$AF$327,28,FALSE)</f>
        <v>#REF!</v>
      </c>
      <c r="EF99" t="str">
        <f>VLOOKUP(B99,'[4]CFR Report to DCSF'!$B$8:$EM$116,142,FALSE)</f>
        <v>admin@risbyprimary.com</v>
      </c>
      <c r="EG99" t="e">
        <f>VLOOKUP(EC99,'[3]EDUBASE data 18.4.23'!$E$2:$AF$327,24,FALSE)</f>
        <v>#REF!</v>
      </c>
      <c r="ES99" t="s">
        <v>394</v>
      </c>
      <c r="ET99" t="s">
        <v>397</v>
      </c>
      <c r="EU99" s="9" t="s">
        <v>394</v>
      </c>
      <c r="EV99" t="s">
        <v>396</v>
      </c>
      <c r="EW99" t="s">
        <v>395</v>
      </c>
      <c r="EX99" t="s">
        <v>395</v>
      </c>
      <c r="EY99">
        <f>VLOOKUP(B99,'[2]22-23 Balances'!$E$5:$J$110,2,FALSE)</f>
        <v>93019.09999999986</v>
      </c>
      <c r="EZ99">
        <v>0</v>
      </c>
      <c r="FA99">
        <f>VLOOKUP(B99,'[4]CFR Report to DCSF'!$B$8:$IA$116,234,FALSE)</f>
        <v>294.72999999999956</v>
      </c>
      <c r="FB99" s="10">
        <f t="shared" si="163"/>
        <v>873632.88</v>
      </c>
      <c r="FC99" s="10">
        <f t="shared" si="164"/>
        <v>0</v>
      </c>
      <c r="FD99" s="10">
        <f t="shared" si="165"/>
        <v>46133.33</v>
      </c>
      <c r="FE99" s="10">
        <f t="shared" si="166"/>
        <v>0</v>
      </c>
      <c r="FF99" s="10">
        <f t="shared" si="167"/>
        <v>47146.25</v>
      </c>
      <c r="FG99" s="10">
        <f t="shared" si="168"/>
        <v>10337</v>
      </c>
      <c r="FH99" s="10">
        <f t="shared" si="169"/>
        <v>0</v>
      </c>
      <c r="FI99" s="10">
        <f t="shared" si="170"/>
        <v>3982.5</v>
      </c>
      <c r="FJ99" s="10">
        <f t="shared" si="171"/>
        <v>3542.56</v>
      </c>
      <c r="FK99" s="10">
        <f t="shared" si="172"/>
        <v>16038.62</v>
      </c>
      <c r="FL99" s="80">
        <f t="shared" si="173"/>
        <v>-2578</v>
      </c>
      <c r="FM99" s="10">
        <f t="shared" si="174"/>
        <v>911.25</v>
      </c>
      <c r="FN99" s="10">
        <f t="shared" si="175"/>
        <v>15709</v>
      </c>
      <c r="FO99" s="10">
        <f t="shared" si="176"/>
        <v>10415</v>
      </c>
      <c r="FP99" s="10">
        <f t="shared" si="177"/>
        <v>0</v>
      </c>
      <c r="FQ99" s="10">
        <f t="shared" si="178"/>
        <v>0</v>
      </c>
      <c r="FR99" s="10">
        <f t="shared" si="179"/>
        <v>0</v>
      </c>
      <c r="FS99">
        <f t="shared" si="180"/>
        <v>0</v>
      </c>
      <c r="FT99">
        <f t="shared" si="181"/>
        <v>0</v>
      </c>
      <c r="FU99">
        <f t="shared" si="182"/>
        <v>0</v>
      </c>
      <c r="FV99">
        <f t="shared" si="183"/>
        <v>43060</v>
      </c>
      <c r="FW99" s="10">
        <f t="shared" si="184"/>
        <v>494218.51</v>
      </c>
      <c r="FX99" s="10">
        <f t="shared" si="185"/>
        <v>399.83</v>
      </c>
      <c r="FY99" s="158">
        <v>260305.99</v>
      </c>
      <c r="FZ99" s="10">
        <f t="shared" si="186"/>
        <v>20516.669999999998</v>
      </c>
      <c r="GA99" s="10">
        <f t="shared" si="187"/>
        <v>16945.53</v>
      </c>
      <c r="GB99" s="10">
        <f t="shared" si="188"/>
        <v>0</v>
      </c>
      <c r="GC99" s="90">
        <v>10391.39</v>
      </c>
      <c r="GD99" s="90">
        <v>3985.61</v>
      </c>
      <c r="GE99" s="158">
        <v>715</v>
      </c>
      <c r="GF99" s="10">
        <f t="shared" si="189"/>
        <v>30013.69</v>
      </c>
      <c r="GG99" s="10">
        <f t="shared" si="190"/>
        <v>0</v>
      </c>
      <c r="GH99" s="10">
        <f t="shared" si="191"/>
        <v>9533.24</v>
      </c>
      <c r="GI99" s="90">
        <v>700</v>
      </c>
      <c r="GJ99" s="10">
        <f t="shared" si="192"/>
        <v>990.79</v>
      </c>
      <c r="GK99" s="10">
        <f t="shared" si="193"/>
        <v>3834.91</v>
      </c>
      <c r="GL99" s="10">
        <f t="shared" si="194"/>
        <v>21855.64</v>
      </c>
      <c r="GM99" s="10">
        <f t="shared" si="195"/>
        <v>0</v>
      </c>
      <c r="GN99" s="10">
        <f t="shared" si="196"/>
        <v>7215.75</v>
      </c>
      <c r="GO99" s="80">
        <f t="shared" si="197"/>
        <v>58043.399999999994</v>
      </c>
      <c r="GP99" s="10">
        <f t="shared" si="198"/>
        <v>6701.72</v>
      </c>
      <c r="GQ99" s="10">
        <f t="shared" si="199"/>
        <v>0</v>
      </c>
      <c r="GR99" s="10">
        <f t="shared" si="200"/>
        <v>10736.55</v>
      </c>
      <c r="GS99" s="10">
        <f t="shared" si="201"/>
        <v>4040</v>
      </c>
      <c r="GT99" s="10">
        <f t="shared" si="202"/>
        <v>59.5</v>
      </c>
      <c r="GU99" s="10">
        <f t="shared" si="203"/>
        <v>54089.23</v>
      </c>
      <c r="GV99" s="10">
        <f t="shared" si="204"/>
        <v>4024.8</v>
      </c>
      <c r="GW99" s="10">
        <f t="shared" si="205"/>
        <v>19525.830000000002</v>
      </c>
      <c r="GX99" s="10">
        <f t="shared" si="206"/>
        <v>21998.06</v>
      </c>
      <c r="GY99">
        <v>0</v>
      </c>
      <c r="GZ99" s="10">
        <f t="shared" si="207"/>
        <v>0</v>
      </c>
      <c r="HA99" s="10">
        <f t="shared" si="208"/>
        <v>10.69</v>
      </c>
      <c r="HB99" s="10">
        <f t="shared" si="209"/>
        <v>0</v>
      </c>
      <c r="HC99" s="10">
        <f t="shared" si="210"/>
        <v>0</v>
      </c>
      <c r="HD99" s="10">
        <v>20199.38</v>
      </c>
      <c r="HE99" s="10">
        <f t="shared" si="221"/>
        <v>0</v>
      </c>
      <c r="HF99">
        <v>0</v>
      </c>
      <c r="HG99">
        <v>1</v>
      </c>
      <c r="HH99">
        <v>0</v>
      </c>
      <c r="HI99">
        <f t="shared" si="212"/>
        <v>3557.97</v>
      </c>
      <c r="HJ99">
        <f t="shared" si="213"/>
        <v>588.81000000000006</v>
      </c>
      <c r="HK99">
        <f t="shared" si="214"/>
        <v>460</v>
      </c>
      <c r="HM99" s="10">
        <f>VLOOKUP(B99,'[2]22-23 Balances'!$E$5:$J$110,6,FALSE)</f>
        <v>100497.15999999933</v>
      </c>
      <c r="HN99" s="10">
        <f>VLOOKUP(B99,'carry forward data'!A104:G285,7,FALSE)</f>
        <v>15887.33</v>
      </c>
      <c r="HW99" s="10">
        <f t="shared" si="215"/>
        <v>5.8207660913467407E-10</v>
      </c>
      <c r="HY99" s="10">
        <f t="shared" si="216"/>
        <v>0</v>
      </c>
      <c r="IC99">
        <f t="shared" si="217"/>
        <v>93019.09999999986</v>
      </c>
      <c r="ID99" s="10">
        <f t="shared" si="218"/>
        <v>1068330.3900000001</v>
      </c>
      <c r="IE99" s="10">
        <f t="shared" si="219"/>
        <v>1060852.33</v>
      </c>
      <c r="IF99" s="10">
        <f t="shared" si="220"/>
        <v>100497.15999999992</v>
      </c>
    </row>
    <row r="100" spans="1:240" x14ac:dyDescent="0.25">
      <c r="B100" s="71" t="s">
        <v>340</v>
      </c>
      <c r="C100" s="72">
        <v>-138998.13</v>
      </c>
      <c r="D100" s="72">
        <v>0</v>
      </c>
      <c r="E100" s="72">
        <v>-3500</v>
      </c>
      <c r="F100" s="72">
        <v>0</v>
      </c>
      <c r="G100" s="72">
        <v>-83631.25</v>
      </c>
      <c r="H100" s="72">
        <v>-35746</v>
      </c>
      <c r="I100" s="72">
        <v>0</v>
      </c>
      <c r="J100" s="72">
        <v>-49214.5</v>
      </c>
      <c r="K100" s="72">
        <v>-15195.7</v>
      </c>
      <c r="L100" s="72">
        <v>0</v>
      </c>
      <c r="M100" s="72">
        <v>-2160</v>
      </c>
      <c r="N100" s="72">
        <v>-11822</v>
      </c>
      <c r="O100" s="72">
        <v>-4050</v>
      </c>
      <c r="P100" s="72">
        <v>0</v>
      </c>
      <c r="Q100" s="72">
        <v>0</v>
      </c>
      <c r="R100" s="72">
        <v>0</v>
      </c>
      <c r="S100" s="72">
        <v>0</v>
      </c>
      <c r="T100" s="72">
        <v>641526.07999999996</v>
      </c>
      <c r="U100" s="72">
        <v>2335.42</v>
      </c>
      <c r="V100" s="72">
        <v>0</v>
      </c>
      <c r="W100" s="72">
        <v>0</v>
      </c>
      <c r="X100" s="72">
        <v>41103.1</v>
      </c>
      <c r="Y100" s="72">
        <v>0</v>
      </c>
      <c r="Z100" s="72">
        <v>4844.0600000000004</v>
      </c>
      <c r="AA100" s="72">
        <v>20864.38</v>
      </c>
      <c r="AB100" s="72">
        <v>279425.48</v>
      </c>
      <c r="AC100" s="72">
        <v>6360.24</v>
      </c>
      <c r="AD100" s="72">
        <v>0</v>
      </c>
      <c r="AE100" s="72">
        <v>11678.48</v>
      </c>
      <c r="AF100" s="72">
        <v>5113.2</v>
      </c>
      <c r="AG100" s="72">
        <v>45425.4</v>
      </c>
      <c r="AH100" s="72">
        <v>3198.28</v>
      </c>
      <c r="AI100" s="72">
        <v>7445.96</v>
      </c>
      <c r="AJ100" s="72">
        <v>0</v>
      </c>
      <c r="AK100" s="72">
        <v>6538.12</v>
      </c>
      <c r="AL100" s="72">
        <v>42611.72</v>
      </c>
      <c r="AM100" s="72">
        <v>16215.98</v>
      </c>
      <c r="AN100" s="72">
        <v>0</v>
      </c>
      <c r="AO100" s="72">
        <v>14436.33</v>
      </c>
      <c r="AP100" s="72">
        <v>4500</v>
      </c>
      <c r="AQ100" s="72">
        <v>490.74</v>
      </c>
      <c r="AR100" s="72">
        <v>56407.81</v>
      </c>
      <c r="AS100" s="72">
        <v>0</v>
      </c>
      <c r="AT100" s="72">
        <v>13129.65</v>
      </c>
      <c r="AU100" s="72">
        <v>22532.66</v>
      </c>
      <c r="AV100" s="72">
        <v>0</v>
      </c>
      <c r="AW100" s="72">
        <v>4719</v>
      </c>
      <c r="AX100" s="72">
        <v>0</v>
      </c>
      <c r="AY100" s="72">
        <v>0</v>
      </c>
      <c r="AZ100" s="72">
        <v>-5568.08</v>
      </c>
      <c r="BA100" s="72">
        <v>3953.46</v>
      </c>
      <c r="BC100" s="10">
        <f>VLOOKUP(B100,[1]Sheet1!$A$11:$G$222,5,FALSE)</f>
        <v>893574.55000000051</v>
      </c>
      <c r="BE100">
        <v>-20942.050000000003</v>
      </c>
      <c r="BF100">
        <v>0</v>
      </c>
      <c r="BG100">
        <v>3642.24</v>
      </c>
      <c r="BH100">
        <v>0</v>
      </c>
      <c r="BI100">
        <f t="shared" si="146"/>
        <v>3642.24</v>
      </c>
      <c r="BJ100">
        <v>1989.77</v>
      </c>
      <c r="BK100">
        <v>0</v>
      </c>
      <c r="BL100">
        <f t="shared" si="147"/>
        <v>1989.77</v>
      </c>
      <c r="BM100">
        <v>3914.7</v>
      </c>
      <c r="BN100">
        <v>0</v>
      </c>
      <c r="BO100">
        <f t="shared" si="148"/>
        <v>3914.7</v>
      </c>
      <c r="BP100">
        <f t="shared" si="149"/>
        <v>-11395.340000000004</v>
      </c>
      <c r="BR100" s="10">
        <f t="shared" si="150"/>
        <v>-1614.62</v>
      </c>
      <c r="BS100">
        <f t="shared" si="151"/>
        <v>-1614.62</v>
      </c>
      <c r="BT100">
        <f t="shared" si="152"/>
        <v>0</v>
      </c>
      <c r="BU100" s="10">
        <f t="shared" si="153"/>
        <v>-13436.619999999999</v>
      </c>
      <c r="BV100" s="10">
        <f t="shared" si="154"/>
        <v>42611.72</v>
      </c>
      <c r="BX100" s="10">
        <f t="shared" si="155"/>
        <v>904969.88999999978</v>
      </c>
      <c r="BY100" s="10">
        <f t="shared" si="156"/>
        <v>893574.54999999981</v>
      </c>
      <c r="BZ100" s="10">
        <f t="shared" si="157"/>
        <v>893574.55000000051</v>
      </c>
      <c r="CB100" s="10">
        <f t="shared" si="158"/>
        <v>0</v>
      </c>
      <c r="CC100">
        <v>0</v>
      </c>
      <c r="CD100">
        <v>0</v>
      </c>
      <c r="CE100" s="73">
        <v>499</v>
      </c>
      <c r="CF100">
        <v>98027.170000000391</v>
      </c>
      <c r="CG100">
        <v>70413.109999999637</v>
      </c>
      <c r="CH100">
        <v>2175.8699999999985</v>
      </c>
      <c r="CI100">
        <v>13571.210000000001</v>
      </c>
      <c r="CK100" s="10">
        <f>VLOOKUP(CE100,'[2]Budget Share 22-23'!$B$6:$BV$326,73,FALSE)</f>
        <v>877356</v>
      </c>
      <c r="CL100" s="10">
        <f>VLOOKUP(CE100,'[2]Budget Share 22-23'!$B$6:$BV$326,57,FALSE)</f>
        <v>0</v>
      </c>
      <c r="CM100" s="10">
        <v>-83233.010000000009</v>
      </c>
      <c r="CN100" s="10">
        <v>-1222</v>
      </c>
      <c r="CO100">
        <v>0</v>
      </c>
      <c r="CP100" s="10">
        <v>0</v>
      </c>
      <c r="CQ100" s="10">
        <v>-17768</v>
      </c>
      <c r="CR100" s="10">
        <v>-17978</v>
      </c>
      <c r="CS100" s="10"/>
      <c r="CT100" s="10">
        <f t="shared" si="159"/>
        <v>1016354.13</v>
      </c>
      <c r="CU100" s="10">
        <f t="shared" si="160"/>
        <v>0</v>
      </c>
      <c r="CW100">
        <f t="shared" si="161"/>
        <v>0</v>
      </c>
      <c r="CY100" s="10">
        <f t="shared" si="162"/>
        <v>-35746</v>
      </c>
      <c r="DE100" s="10">
        <v>1016354.13</v>
      </c>
      <c r="DF100" s="10">
        <v>0</v>
      </c>
      <c r="DG100" s="10">
        <v>3500</v>
      </c>
      <c r="DH100" s="10">
        <v>0</v>
      </c>
      <c r="DI100" s="10">
        <v>83631.25</v>
      </c>
      <c r="DJ100" s="10">
        <v>0</v>
      </c>
      <c r="DK100" s="10">
        <v>0</v>
      </c>
      <c r="DL100" s="10">
        <v>49214.5</v>
      </c>
      <c r="DM100">
        <v>0</v>
      </c>
      <c r="DN100">
        <v>49214.5</v>
      </c>
      <c r="DO100" s="10">
        <v>15195.7</v>
      </c>
      <c r="DP100" s="10">
        <v>0</v>
      </c>
      <c r="DQ100" s="10">
        <v>2160</v>
      </c>
      <c r="DR100" s="10">
        <v>13436.62</v>
      </c>
      <c r="DS100" s="10">
        <v>4050</v>
      </c>
      <c r="DT100" s="10">
        <v>0</v>
      </c>
      <c r="DU100" s="10">
        <v>0</v>
      </c>
      <c r="DV100" s="10">
        <v>0</v>
      </c>
      <c r="DW100" s="10">
        <v>0</v>
      </c>
      <c r="DX100">
        <v>0</v>
      </c>
      <c r="DY100" s="10">
        <v>0</v>
      </c>
      <c r="DZ100">
        <v>0</v>
      </c>
      <c r="EA100" s="10">
        <v>35746</v>
      </c>
      <c r="EB100">
        <v>499</v>
      </c>
      <c r="EC100" s="68" t="e">
        <f>VLOOKUP(B100,#REF!,3,FALSE)</f>
        <v>#REF!</v>
      </c>
      <c r="ED100" t="e">
        <f>VLOOKUP(B100,#REF!,4,FALSE)</f>
        <v>#REF!</v>
      </c>
      <c r="EE100" t="e">
        <f>VLOOKUP(EC100,'[3]EDUBASE data 18.4.23'!$E$2:$AF$327,28,FALSE)</f>
        <v>#REF!</v>
      </c>
      <c r="EF100" t="str">
        <f>VLOOKUP(B100,'[4]CFR Report to DCSF'!$B$8:$EM$116,142,FALSE)</f>
        <v>head@stanton.suffolk.sch.uk</v>
      </c>
      <c r="EG100" t="e">
        <f>VLOOKUP(EC100,'[3]EDUBASE data 18.4.23'!$E$2:$AF$327,24,FALSE)</f>
        <v>#REF!</v>
      </c>
      <c r="ES100" t="s">
        <v>394</v>
      </c>
      <c r="ET100" t="s">
        <v>397</v>
      </c>
      <c r="EU100" s="9" t="s">
        <v>394</v>
      </c>
      <c r="EV100" t="s">
        <v>396</v>
      </c>
      <c r="EW100" t="s">
        <v>395</v>
      </c>
      <c r="EX100" t="s">
        <v>395</v>
      </c>
      <c r="EY100">
        <f>VLOOKUP(B100,'[2]22-23 Balances'!$E$5:$J$110,2,FALSE)</f>
        <v>98027.170000000391</v>
      </c>
      <c r="EZ100">
        <v>0</v>
      </c>
      <c r="FA100">
        <f>VLOOKUP(B100,'[4]CFR Report to DCSF'!$B$8:$IA$116,234,FALSE)</f>
        <v>2175.8699999999985</v>
      </c>
      <c r="FB100" s="10">
        <f t="shared" si="163"/>
        <v>1016354.13</v>
      </c>
      <c r="FC100" s="10">
        <f t="shared" si="164"/>
        <v>0</v>
      </c>
      <c r="FD100" s="10">
        <f t="shared" si="165"/>
        <v>3500</v>
      </c>
      <c r="FE100" s="10">
        <f t="shared" si="166"/>
        <v>0</v>
      </c>
      <c r="FF100" s="10">
        <f t="shared" si="167"/>
        <v>83631.25</v>
      </c>
      <c r="FG100" s="10">
        <f t="shared" si="168"/>
        <v>0</v>
      </c>
      <c r="FH100" s="10">
        <f t="shared" si="169"/>
        <v>0</v>
      </c>
      <c r="FI100" s="10">
        <f t="shared" si="170"/>
        <v>0</v>
      </c>
      <c r="FJ100" s="10">
        <f t="shared" si="171"/>
        <v>49214.5</v>
      </c>
      <c r="FK100" s="10">
        <f t="shared" si="172"/>
        <v>15195.7</v>
      </c>
      <c r="FL100" s="10">
        <f t="shared" si="173"/>
        <v>0</v>
      </c>
      <c r="FM100" s="10">
        <f t="shared" si="174"/>
        <v>2160</v>
      </c>
      <c r="FN100" s="10">
        <f t="shared" si="175"/>
        <v>13436.62</v>
      </c>
      <c r="FO100" s="10">
        <f t="shared" si="176"/>
        <v>4050</v>
      </c>
      <c r="FP100" s="10">
        <f t="shared" si="177"/>
        <v>0</v>
      </c>
      <c r="FQ100" s="10">
        <f t="shared" si="178"/>
        <v>0</v>
      </c>
      <c r="FR100" s="10">
        <f t="shared" si="179"/>
        <v>0</v>
      </c>
      <c r="FS100">
        <f t="shared" si="180"/>
        <v>0</v>
      </c>
      <c r="FT100">
        <f t="shared" si="181"/>
        <v>0</v>
      </c>
      <c r="FU100">
        <f t="shared" si="182"/>
        <v>0</v>
      </c>
      <c r="FV100">
        <f t="shared" si="183"/>
        <v>35746</v>
      </c>
      <c r="FW100" s="10">
        <f t="shared" si="184"/>
        <v>641526.07999999996</v>
      </c>
      <c r="FX100" s="10">
        <f t="shared" si="185"/>
        <v>2335.42</v>
      </c>
      <c r="FY100" s="158">
        <v>277230.42999999959</v>
      </c>
      <c r="FZ100" s="10">
        <f t="shared" si="186"/>
        <v>0</v>
      </c>
      <c r="GA100" s="10">
        <f t="shared" si="187"/>
        <v>41103.1</v>
      </c>
      <c r="GB100" s="10">
        <f t="shared" si="188"/>
        <v>0</v>
      </c>
      <c r="GC100" s="90">
        <v>20169.839999999997</v>
      </c>
      <c r="GD100" s="90">
        <v>5538.600000000004</v>
      </c>
      <c r="GE100" s="158">
        <v>2195.0500000000002</v>
      </c>
      <c r="GF100" s="10">
        <f t="shared" si="189"/>
        <v>6360.24</v>
      </c>
      <c r="GG100" s="10">
        <f t="shared" si="190"/>
        <v>0</v>
      </c>
      <c r="GH100" s="10">
        <f t="shared" si="191"/>
        <v>11678.48</v>
      </c>
      <c r="GI100" s="90">
        <v>5113.2</v>
      </c>
      <c r="GJ100" s="10">
        <f t="shared" si="192"/>
        <v>45425.4</v>
      </c>
      <c r="GK100" s="10">
        <f t="shared" si="193"/>
        <v>3198.28</v>
      </c>
      <c r="GL100" s="10">
        <f t="shared" si="194"/>
        <v>7445.96</v>
      </c>
      <c r="GM100" s="10">
        <f t="shared" si="195"/>
        <v>0</v>
      </c>
      <c r="GN100" s="10">
        <f t="shared" si="196"/>
        <v>6538.12</v>
      </c>
      <c r="GO100" s="80">
        <f t="shared" si="197"/>
        <v>42611.72</v>
      </c>
      <c r="GP100" s="10">
        <f t="shared" si="198"/>
        <v>16215.98</v>
      </c>
      <c r="GQ100" s="10">
        <f t="shared" si="199"/>
        <v>0</v>
      </c>
      <c r="GR100" s="10">
        <f t="shared" si="200"/>
        <v>14436.33</v>
      </c>
      <c r="GS100" s="10">
        <f t="shared" si="201"/>
        <v>4500</v>
      </c>
      <c r="GT100" s="10">
        <f t="shared" si="202"/>
        <v>490.74</v>
      </c>
      <c r="GU100" s="10">
        <f t="shared" si="203"/>
        <v>56407.81</v>
      </c>
      <c r="GV100" s="10">
        <f t="shared" si="204"/>
        <v>0</v>
      </c>
      <c r="GW100" s="10">
        <f t="shared" si="205"/>
        <v>13129.65</v>
      </c>
      <c r="GX100" s="10">
        <f t="shared" si="206"/>
        <v>22532.66</v>
      </c>
      <c r="GY100">
        <v>0</v>
      </c>
      <c r="GZ100" s="10">
        <f t="shared" si="207"/>
        <v>0</v>
      </c>
      <c r="HA100" s="10">
        <f t="shared" si="208"/>
        <v>4719</v>
      </c>
      <c r="HB100" s="10">
        <f t="shared" si="209"/>
        <v>0</v>
      </c>
      <c r="HC100" s="10">
        <f t="shared" si="210"/>
        <v>0</v>
      </c>
      <c r="HD100" s="10">
        <v>20942.05</v>
      </c>
      <c r="HE100" s="10">
        <f t="shared" si="221"/>
        <v>0</v>
      </c>
      <c r="HF100">
        <v>0</v>
      </c>
      <c r="HG100">
        <v>1</v>
      </c>
      <c r="HH100">
        <v>0</v>
      </c>
      <c r="HI100">
        <f t="shared" si="212"/>
        <v>3642.24</v>
      </c>
      <c r="HJ100">
        <f t="shared" si="213"/>
        <v>1989.77</v>
      </c>
      <c r="HK100">
        <f t="shared" si="214"/>
        <v>3914.7</v>
      </c>
      <c r="HM100" s="10">
        <f>VLOOKUP(B100,'[2]22-23 Balances'!$E$5:$J$110,6,FALSE)</f>
        <v>70413.279999999795</v>
      </c>
      <c r="HN100" s="10">
        <f>VLOOKUP(B100,'carry forward data'!A105:G286,7,FALSE)</f>
        <v>13571.210000000001</v>
      </c>
      <c r="HW100" s="10">
        <f t="shared" si="215"/>
        <v>1.1641532182693481E-9</v>
      </c>
      <c r="HY100" s="10">
        <f t="shared" si="216"/>
        <v>0</v>
      </c>
      <c r="IC100">
        <f t="shared" si="217"/>
        <v>98027.170000000391</v>
      </c>
      <c r="ID100" s="10">
        <f t="shared" si="218"/>
        <v>1223288.2</v>
      </c>
      <c r="IE100" s="10">
        <f t="shared" si="219"/>
        <v>1250902.0899999994</v>
      </c>
      <c r="IF100" s="10">
        <f t="shared" si="220"/>
        <v>70413.280000000959</v>
      </c>
    </row>
    <row r="101" spans="1:240" x14ac:dyDescent="0.25">
      <c r="B101" s="71" t="s">
        <v>341</v>
      </c>
      <c r="C101" s="72">
        <v>-40790.879999999997</v>
      </c>
      <c r="D101" s="72">
        <v>0</v>
      </c>
      <c r="E101" s="72">
        <v>-15633.33</v>
      </c>
      <c r="F101" s="72">
        <v>0</v>
      </c>
      <c r="G101" s="72">
        <v>-65162.5</v>
      </c>
      <c r="H101" s="72">
        <v>-56355</v>
      </c>
      <c r="I101" s="72">
        <v>-1348.05</v>
      </c>
      <c r="J101" s="72">
        <v>-56895.45</v>
      </c>
      <c r="K101" s="72">
        <v>-20273.009999999998</v>
      </c>
      <c r="L101" s="72">
        <v>0</v>
      </c>
      <c r="M101" s="72">
        <v>0</v>
      </c>
      <c r="N101" s="72">
        <v>-28965.49</v>
      </c>
      <c r="O101" s="72">
        <v>-5008.1400000000003</v>
      </c>
      <c r="P101" s="72">
        <v>0</v>
      </c>
      <c r="Q101" s="72">
        <v>0</v>
      </c>
      <c r="R101" s="72">
        <v>0</v>
      </c>
      <c r="S101" s="72">
        <v>0</v>
      </c>
      <c r="T101" s="72">
        <v>787087.07</v>
      </c>
      <c r="U101" s="72">
        <v>17696.009999999998</v>
      </c>
      <c r="V101" s="72">
        <v>0</v>
      </c>
      <c r="W101" s="72">
        <v>17488.38</v>
      </c>
      <c r="X101" s="72">
        <v>57831.040000000001</v>
      </c>
      <c r="Y101" s="72">
        <v>0</v>
      </c>
      <c r="Z101" s="72">
        <v>35696.25</v>
      </c>
      <c r="AA101" s="72">
        <v>29021.63</v>
      </c>
      <c r="AB101" s="72">
        <v>297719.61</v>
      </c>
      <c r="AC101" s="72">
        <v>0</v>
      </c>
      <c r="AD101" s="72">
        <v>0</v>
      </c>
      <c r="AE101" s="72">
        <v>11587.73</v>
      </c>
      <c r="AF101" s="72">
        <v>4201.6000000000004</v>
      </c>
      <c r="AG101" s="72">
        <v>14747.39</v>
      </c>
      <c r="AH101" s="72">
        <v>1708.1</v>
      </c>
      <c r="AI101" s="72">
        <v>25185.81</v>
      </c>
      <c r="AJ101" s="72">
        <v>0</v>
      </c>
      <c r="AK101" s="72">
        <v>8855.1200000000008</v>
      </c>
      <c r="AL101" s="72">
        <v>68221.149999999994</v>
      </c>
      <c r="AM101" s="72">
        <v>31189.69</v>
      </c>
      <c r="AN101" s="72">
        <v>25</v>
      </c>
      <c r="AO101" s="72">
        <v>8080.65</v>
      </c>
      <c r="AP101" s="72">
        <v>6180</v>
      </c>
      <c r="AQ101" s="72">
        <v>5871.75</v>
      </c>
      <c r="AR101" s="72">
        <v>81684.19</v>
      </c>
      <c r="AS101" s="72">
        <v>1384</v>
      </c>
      <c r="AT101" s="72">
        <v>6909.96</v>
      </c>
      <c r="AU101" s="72">
        <v>19811.509999999998</v>
      </c>
      <c r="AV101" s="72">
        <v>0</v>
      </c>
      <c r="AW101" s="72">
        <v>126623.98</v>
      </c>
      <c r="AX101" s="72">
        <v>0</v>
      </c>
      <c r="AY101" s="72">
        <v>0</v>
      </c>
      <c r="AZ101" s="72">
        <v>-3664.53</v>
      </c>
      <c r="BA101" s="72">
        <v>1233.68</v>
      </c>
      <c r="BC101" s="10">
        <f>VLOOKUP(B101,[1]Sheet1!$A$11:$G$222,5,FALSE)</f>
        <v>1360297.5899999999</v>
      </c>
      <c r="BE101">
        <v>-23690.45</v>
      </c>
      <c r="BF101">
        <v>0</v>
      </c>
      <c r="BG101">
        <v>4146.8900000000003</v>
      </c>
      <c r="BH101">
        <v>0</v>
      </c>
      <c r="BI101">
        <f t="shared" si="146"/>
        <v>4146.8900000000003</v>
      </c>
      <c r="BJ101">
        <v>5826.23</v>
      </c>
      <c r="BK101">
        <v>0</v>
      </c>
      <c r="BL101">
        <f t="shared" si="147"/>
        <v>5826.23</v>
      </c>
      <c r="BM101">
        <v>2070</v>
      </c>
      <c r="BN101">
        <v>0</v>
      </c>
      <c r="BO101">
        <f t="shared" si="148"/>
        <v>2070</v>
      </c>
      <c r="BP101">
        <f t="shared" si="149"/>
        <v>-11647.330000000002</v>
      </c>
      <c r="BR101" s="10">
        <f t="shared" si="150"/>
        <v>-2430.8500000000004</v>
      </c>
      <c r="BS101">
        <f t="shared" si="151"/>
        <v>-2430.8500000000004</v>
      </c>
      <c r="BT101">
        <f t="shared" si="152"/>
        <v>0</v>
      </c>
      <c r="BU101" s="10">
        <f t="shared" si="153"/>
        <v>-31396.340000000004</v>
      </c>
      <c r="BV101" s="10">
        <f t="shared" si="154"/>
        <v>68221.149999999994</v>
      </c>
      <c r="BX101" s="10">
        <f t="shared" si="155"/>
        <v>1371944.9199999997</v>
      </c>
      <c r="BY101" s="10">
        <f t="shared" si="156"/>
        <v>1360297.5899999996</v>
      </c>
      <c r="BZ101" s="10">
        <f t="shared" si="157"/>
        <v>1360297.5899999999</v>
      </c>
      <c r="CB101" s="10">
        <f t="shared" si="158"/>
        <v>0</v>
      </c>
      <c r="CC101">
        <v>0</v>
      </c>
      <c r="CD101">
        <v>0</v>
      </c>
      <c r="CE101" s="73">
        <v>504</v>
      </c>
      <c r="CF101">
        <v>422368.98000000045</v>
      </c>
      <c r="CG101">
        <v>338905.08000000007</v>
      </c>
      <c r="CH101">
        <v>42331.97</v>
      </c>
      <c r="CI101">
        <v>53979.3</v>
      </c>
      <c r="CK101" s="10">
        <f>VLOOKUP(CE101,'[2]Budget Share 22-23'!$B$6:$BV$326,73,FALSE)</f>
        <v>1288481</v>
      </c>
      <c r="CL101" s="10">
        <f>VLOOKUP(CE101,'[2]Budget Share 22-23'!$B$6:$BV$326,57,FALSE)</f>
        <v>0</v>
      </c>
      <c r="CM101" s="10">
        <v>0</v>
      </c>
      <c r="CN101" s="10">
        <v>0</v>
      </c>
      <c r="CO101">
        <v>0</v>
      </c>
      <c r="CP101" s="10">
        <v>0</v>
      </c>
      <c r="CQ101" s="10">
        <v>-18629</v>
      </c>
      <c r="CR101" s="10">
        <v>-37726</v>
      </c>
      <c r="CS101" s="10"/>
      <c r="CT101" s="10">
        <f t="shared" si="159"/>
        <v>1329271.8799999999</v>
      </c>
      <c r="CU101" s="10">
        <f t="shared" si="160"/>
        <v>0</v>
      </c>
      <c r="CW101">
        <f t="shared" si="161"/>
        <v>0</v>
      </c>
      <c r="CY101" s="10">
        <f t="shared" si="162"/>
        <v>-56355</v>
      </c>
      <c r="DE101" s="10">
        <v>1329271.8799999999</v>
      </c>
      <c r="DF101" s="10">
        <v>0</v>
      </c>
      <c r="DG101" s="10">
        <v>15633.33</v>
      </c>
      <c r="DH101" s="10">
        <v>0</v>
      </c>
      <c r="DI101" s="10">
        <v>65162.5</v>
      </c>
      <c r="DJ101" s="10">
        <v>0</v>
      </c>
      <c r="DK101" s="10">
        <v>1348.05</v>
      </c>
      <c r="DL101" s="10">
        <v>56895.45</v>
      </c>
      <c r="DM101">
        <v>0</v>
      </c>
      <c r="DN101">
        <v>56895.45</v>
      </c>
      <c r="DO101" s="10">
        <v>20273.009999999998</v>
      </c>
      <c r="DP101" s="10">
        <v>0</v>
      </c>
      <c r="DQ101" s="10">
        <v>0</v>
      </c>
      <c r="DR101" s="10">
        <v>31396.34</v>
      </c>
      <c r="DS101" s="10">
        <v>5008.1400000000003</v>
      </c>
      <c r="DT101" s="10">
        <v>0</v>
      </c>
      <c r="DU101" s="10">
        <v>0</v>
      </c>
      <c r="DV101" s="10">
        <v>0</v>
      </c>
      <c r="DW101" s="10">
        <v>0</v>
      </c>
      <c r="DX101">
        <v>0</v>
      </c>
      <c r="DY101" s="10">
        <v>0</v>
      </c>
      <c r="DZ101">
        <v>0</v>
      </c>
      <c r="EA101" s="10">
        <v>56355</v>
      </c>
      <c r="EB101">
        <v>504</v>
      </c>
      <c r="EC101" s="68" t="e">
        <f>VLOOKUP(B101,#REF!,3,FALSE)</f>
        <v>#REF!</v>
      </c>
      <c r="ED101" t="e">
        <f>VLOOKUP(B101,#REF!,4,FALSE)</f>
        <v>#REF!</v>
      </c>
      <c r="EE101" t="e">
        <f>VLOOKUP(EC101,'[3]EDUBASE data 18.4.23'!$E$2:$AF$327,28,FALSE)</f>
        <v>#REF!</v>
      </c>
      <c r="EF101" t="str">
        <f>VLOOKUP(B101,'[4]CFR Report to DCSF'!$B$8:$EM$116,142,FALSE)</f>
        <v>admin@woodley.suffolk.sch.uk</v>
      </c>
      <c r="EG101" t="e">
        <f>VLOOKUP(EC101,'[3]EDUBASE data 18.4.23'!$E$2:$AF$327,24,FALSE)</f>
        <v>#REF!</v>
      </c>
      <c r="ES101" t="s">
        <v>394</v>
      </c>
      <c r="ET101" t="s">
        <v>397</v>
      </c>
      <c r="EU101" s="9" t="s">
        <v>394</v>
      </c>
      <c r="EV101" t="s">
        <v>396</v>
      </c>
      <c r="EW101" t="s">
        <v>395</v>
      </c>
      <c r="EX101" t="s">
        <v>395</v>
      </c>
      <c r="EY101">
        <f>VLOOKUP(B101,'[2]22-23 Balances'!$E$5:$J$110,2,FALSE)</f>
        <v>422368.98000000045</v>
      </c>
      <c r="EZ101">
        <v>0</v>
      </c>
      <c r="FA101">
        <f>VLOOKUP(B101,'[4]CFR Report to DCSF'!$B$8:$IA$116,234,FALSE)</f>
        <v>42331.97</v>
      </c>
      <c r="FB101" s="10">
        <f t="shared" si="163"/>
        <v>1329271.8799999999</v>
      </c>
      <c r="FC101" s="10">
        <f t="shared" si="164"/>
        <v>0</v>
      </c>
      <c r="FD101" s="10">
        <f t="shared" si="165"/>
        <v>15633.33</v>
      </c>
      <c r="FE101" s="10">
        <f t="shared" si="166"/>
        <v>0</v>
      </c>
      <c r="FF101" s="10">
        <f t="shared" si="167"/>
        <v>65162.5</v>
      </c>
      <c r="FG101" s="10">
        <f t="shared" si="168"/>
        <v>0</v>
      </c>
      <c r="FH101" s="10">
        <f t="shared" si="169"/>
        <v>1348.05</v>
      </c>
      <c r="FI101" s="10">
        <f t="shared" si="170"/>
        <v>0</v>
      </c>
      <c r="FJ101" s="10">
        <f t="shared" si="171"/>
        <v>56895.45</v>
      </c>
      <c r="FK101" s="10">
        <f t="shared" si="172"/>
        <v>20273.009999999998</v>
      </c>
      <c r="FL101" s="10">
        <f t="shared" si="173"/>
        <v>0</v>
      </c>
      <c r="FM101" s="10">
        <f t="shared" si="174"/>
        <v>0</v>
      </c>
      <c r="FN101" s="10">
        <f t="shared" si="175"/>
        <v>31396.34</v>
      </c>
      <c r="FO101" s="10">
        <f t="shared" si="176"/>
        <v>5008.1400000000003</v>
      </c>
      <c r="FP101" s="10">
        <f t="shared" si="177"/>
        <v>0</v>
      </c>
      <c r="FQ101" s="10">
        <f t="shared" si="178"/>
        <v>0</v>
      </c>
      <c r="FR101" s="10">
        <f t="shared" si="179"/>
        <v>0</v>
      </c>
      <c r="FS101">
        <f t="shared" si="180"/>
        <v>0</v>
      </c>
      <c r="FT101">
        <f t="shared" si="181"/>
        <v>0</v>
      </c>
      <c r="FU101">
        <f t="shared" si="182"/>
        <v>0</v>
      </c>
      <c r="FV101">
        <f t="shared" si="183"/>
        <v>56355</v>
      </c>
      <c r="FW101" s="10">
        <f t="shared" si="184"/>
        <v>787087.07</v>
      </c>
      <c r="FX101" s="10">
        <f t="shared" si="185"/>
        <v>17696.009999999998</v>
      </c>
      <c r="FY101" s="158">
        <v>295630.61</v>
      </c>
      <c r="FZ101" s="10">
        <f t="shared" si="186"/>
        <v>17488.38</v>
      </c>
      <c r="GA101" s="10">
        <f t="shared" si="187"/>
        <v>57831.040000000001</v>
      </c>
      <c r="GB101" s="10">
        <f t="shared" si="188"/>
        <v>0</v>
      </c>
      <c r="GC101" s="90">
        <v>59506.36</v>
      </c>
      <c r="GD101" s="90">
        <v>5211.5199999999968</v>
      </c>
      <c r="GE101" s="158">
        <v>2089</v>
      </c>
      <c r="GF101" s="10">
        <f t="shared" si="189"/>
        <v>0</v>
      </c>
      <c r="GG101" s="10">
        <f t="shared" si="190"/>
        <v>0</v>
      </c>
      <c r="GH101" s="10">
        <f t="shared" si="191"/>
        <v>11587.73</v>
      </c>
      <c r="GI101" s="90">
        <v>4201.6000000000004</v>
      </c>
      <c r="GJ101" s="10">
        <f t="shared" si="192"/>
        <v>14747.39</v>
      </c>
      <c r="GK101" s="10">
        <f t="shared" si="193"/>
        <v>1708.1</v>
      </c>
      <c r="GL101" s="10">
        <f t="shared" si="194"/>
        <v>25185.81</v>
      </c>
      <c r="GM101" s="10">
        <f t="shared" si="195"/>
        <v>0</v>
      </c>
      <c r="GN101" s="10">
        <f t="shared" si="196"/>
        <v>8855.1200000000008</v>
      </c>
      <c r="GO101" s="80">
        <f t="shared" si="197"/>
        <v>68221.149999999994</v>
      </c>
      <c r="GP101" s="10">
        <f t="shared" si="198"/>
        <v>31189.69</v>
      </c>
      <c r="GQ101" s="10">
        <f t="shared" si="199"/>
        <v>25</v>
      </c>
      <c r="GR101" s="10">
        <f t="shared" si="200"/>
        <v>8080.65</v>
      </c>
      <c r="GS101" s="10">
        <f t="shared" si="201"/>
        <v>6180</v>
      </c>
      <c r="GT101" s="10">
        <f t="shared" si="202"/>
        <v>5871.75</v>
      </c>
      <c r="GU101" s="10">
        <f t="shared" si="203"/>
        <v>81684.19</v>
      </c>
      <c r="GV101" s="10">
        <f t="shared" si="204"/>
        <v>1384</v>
      </c>
      <c r="GW101" s="10">
        <f t="shared" si="205"/>
        <v>6909.96</v>
      </c>
      <c r="GX101" s="10">
        <f t="shared" si="206"/>
        <v>19811.509999999998</v>
      </c>
      <c r="GY101">
        <v>0</v>
      </c>
      <c r="GZ101" s="10">
        <f t="shared" si="207"/>
        <v>0</v>
      </c>
      <c r="HA101" s="10">
        <f t="shared" si="208"/>
        <v>126623.98</v>
      </c>
      <c r="HB101" s="10">
        <f t="shared" si="209"/>
        <v>0</v>
      </c>
      <c r="HC101" s="10">
        <f t="shared" si="210"/>
        <v>0</v>
      </c>
      <c r="HD101" s="10">
        <v>23690.45</v>
      </c>
      <c r="HE101" s="10">
        <f t="shared" si="221"/>
        <v>0</v>
      </c>
      <c r="HF101">
        <v>0</v>
      </c>
      <c r="HG101">
        <v>1</v>
      </c>
      <c r="HH101">
        <v>0</v>
      </c>
      <c r="HI101">
        <f t="shared" si="212"/>
        <v>4146.8900000000003</v>
      </c>
      <c r="HJ101">
        <f t="shared" si="213"/>
        <v>5826.23</v>
      </c>
      <c r="HK101">
        <f t="shared" si="214"/>
        <v>2070</v>
      </c>
      <c r="HM101" s="10">
        <f>VLOOKUP(B101,'[2]22-23 Balances'!$E$5:$J$110,6,FALSE)</f>
        <v>338905.06000000052</v>
      </c>
      <c r="HN101" s="10">
        <f>VLOOKUP(B101,'carry forward data'!A106:G287,7,FALSE)</f>
        <v>53979.3</v>
      </c>
      <c r="HW101" s="10">
        <f t="shared" si="215"/>
        <v>0</v>
      </c>
      <c r="HY101" s="10">
        <f t="shared" si="216"/>
        <v>0</v>
      </c>
      <c r="IC101">
        <f t="shared" si="217"/>
        <v>422368.98000000045</v>
      </c>
      <c r="ID101" s="10">
        <f t="shared" si="218"/>
        <v>1581343.7</v>
      </c>
      <c r="IE101" s="10">
        <f t="shared" si="219"/>
        <v>1664807.6199999999</v>
      </c>
      <c r="IF101" s="10">
        <f t="shared" si="220"/>
        <v>338905.06000000052</v>
      </c>
    </row>
    <row r="102" spans="1:240" x14ac:dyDescent="0.25">
      <c r="B102" s="71" t="s">
        <v>342</v>
      </c>
      <c r="C102" s="72">
        <v>-130256.45</v>
      </c>
      <c r="D102" s="72">
        <v>0</v>
      </c>
      <c r="E102" s="72">
        <v>-152966.67000000001</v>
      </c>
      <c r="F102" s="72">
        <v>0</v>
      </c>
      <c r="G102" s="72">
        <v>-104160.75</v>
      </c>
      <c r="H102" s="72">
        <v>-52310</v>
      </c>
      <c r="I102" s="72">
        <v>-3786.98</v>
      </c>
      <c r="J102" s="72">
        <v>-32390.04</v>
      </c>
      <c r="K102" s="72">
        <v>-14294.3</v>
      </c>
      <c r="L102" s="72">
        <v>0</v>
      </c>
      <c r="M102" s="72">
        <v>-1725</v>
      </c>
      <c r="N102" s="72">
        <v>-9953.75</v>
      </c>
      <c r="O102" s="72">
        <v>-1455.85</v>
      </c>
      <c r="P102" s="72">
        <v>0</v>
      </c>
      <c r="Q102" s="72">
        <v>0</v>
      </c>
      <c r="R102" s="72">
        <v>0</v>
      </c>
      <c r="S102" s="72">
        <v>0</v>
      </c>
      <c r="T102" s="72">
        <v>692505.72</v>
      </c>
      <c r="U102" s="72">
        <v>37180.5</v>
      </c>
      <c r="V102" s="72">
        <v>0</v>
      </c>
      <c r="W102" s="72">
        <v>23174.84</v>
      </c>
      <c r="X102" s="72">
        <v>65948.25</v>
      </c>
      <c r="Y102" s="72">
        <v>0</v>
      </c>
      <c r="Z102" s="72">
        <v>46130.25</v>
      </c>
      <c r="AA102" s="72">
        <v>6891.3</v>
      </c>
      <c r="AB102" s="72">
        <v>277538.87</v>
      </c>
      <c r="AC102" s="72">
        <v>23198.84</v>
      </c>
      <c r="AD102" s="72">
        <v>0</v>
      </c>
      <c r="AE102" s="72">
        <v>17299.68</v>
      </c>
      <c r="AF102" s="72">
        <v>3582.56</v>
      </c>
      <c r="AG102" s="72">
        <v>38077.040000000001</v>
      </c>
      <c r="AH102" s="72">
        <v>5767.51</v>
      </c>
      <c r="AI102" s="72">
        <v>33825.199999999997</v>
      </c>
      <c r="AJ102" s="72">
        <v>0</v>
      </c>
      <c r="AK102" s="72">
        <v>7870.51</v>
      </c>
      <c r="AL102" s="72">
        <v>28224.14</v>
      </c>
      <c r="AM102" s="72">
        <v>10543.13</v>
      </c>
      <c r="AN102" s="72">
        <v>0</v>
      </c>
      <c r="AO102" s="72">
        <v>7815.75</v>
      </c>
      <c r="AP102" s="72">
        <v>4580</v>
      </c>
      <c r="AQ102" s="72">
        <v>80</v>
      </c>
      <c r="AR102" s="72">
        <v>62998.83</v>
      </c>
      <c r="AS102" s="72">
        <v>0</v>
      </c>
      <c r="AT102" s="72">
        <v>16228.41</v>
      </c>
      <c r="AU102" s="72">
        <v>16436.16</v>
      </c>
      <c r="AV102" s="72">
        <v>0</v>
      </c>
      <c r="AW102" s="72">
        <v>0</v>
      </c>
      <c r="AX102" s="72">
        <v>0</v>
      </c>
      <c r="AY102" s="72">
        <v>0</v>
      </c>
      <c r="AZ102" s="72">
        <v>0</v>
      </c>
      <c r="BA102" s="72">
        <v>0</v>
      </c>
      <c r="BC102" s="10">
        <f>VLOOKUP(B102,[1]Sheet1!$A$11:$G$222,5,FALSE)</f>
        <v>927332.42999999982</v>
      </c>
      <c r="BE102">
        <v>-20939.55</v>
      </c>
      <c r="BF102">
        <v>0</v>
      </c>
      <c r="BG102">
        <v>-100</v>
      </c>
      <c r="BH102">
        <v>0</v>
      </c>
      <c r="BI102">
        <f t="shared" si="146"/>
        <v>-100</v>
      </c>
      <c r="BJ102">
        <v>3782.9799999999996</v>
      </c>
      <c r="BK102">
        <v>0</v>
      </c>
      <c r="BL102">
        <f t="shared" si="147"/>
        <v>3782.9799999999996</v>
      </c>
      <c r="BM102">
        <v>21991.300000000003</v>
      </c>
      <c r="BN102">
        <v>0</v>
      </c>
      <c r="BO102">
        <f t="shared" si="148"/>
        <v>21991.300000000003</v>
      </c>
      <c r="BP102">
        <f t="shared" si="149"/>
        <v>4734.7300000000032</v>
      </c>
      <c r="BR102" s="10">
        <f t="shared" si="150"/>
        <v>0</v>
      </c>
      <c r="BS102">
        <f t="shared" si="151"/>
        <v>0</v>
      </c>
      <c r="BT102">
        <f t="shared" si="152"/>
        <v>0</v>
      </c>
      <c r="BU102" s="10">
        <f t="shared" si="153"/>
        <v>-9953.75</v>
      </c>
      <c r="BV102" s="10">
        <f t="shared" si="154"/>
        <v>28224.14</v>
      </c>
      <c r="BX102" s="10">
        <f t="shared" si="155"/>
        <v>922597.70000000007</v>
      </c>
      <c r="BY102" s="10">
        <f t="shared" si="156"/>
        <v>927332.43</v>
      </c>
      <c r="BZ102" s="10">
        <f t="shared" si="157"/>
        <v>927332.42999999982</v>
      </c>
      <c r="CB102" s="10">
        <f t="shared" si="158"/>
        <v>0</v>
      </c>
      <c r="CC102">
        <v>0</v>
      </c>
      <c r="CD102">
        <v>0</v>
      </c>
      <c r="CE102" s="73">
        <v>507</v>
      </c>
      <c r="CF102">
        <v>-110619.77999999945</v>
      </c>
      <c r="CG102">
        <v>-17394.699999999837</v>
      </c>
      <c r="CH102">
        <v>61446.81</v>
      </c>
      <c r="CI102">
        <v>56712.08</v>
      </c>
      <c r="CK102" s="10">
        <f>VLOOKUP(CE102,'[2]Budget Share 22-23'!$B$6:$BV$326,73,FALSE)</f>
        <v>1015823</v>
      </c>
      <c r="CL102" s="10">
        <f>VLOOKUP(CE102,'[2]Budget Share 22-23'!$B$6:$BV$326,57,FALSE)</f>
        <v>0</v>
      </c>
      <c r="CM102" s="10">
        <v>-73048.06</v>
      </c>
      <c r="CN102" s="10">
        <v>-987</v>
      </c>
      <c r="CO102">
        <v>0</v>
      </c>
      <c r="CP102" s="10">
        <v>-4800</v>
      </c>
      <c r="CQ102" s="10">
        <v>-7396</v>
      </c>
      <c r="CR102" s="10">
        <v>-29801</v>
      </c>
      <c r="CS102" s="10"/>
      <c r="CT102" s="10">
        <f t="shared" si="159"/>
        <v>1146079.45</v>
      </c>
      <c r="CU102" s="10">
        <f t="shared" si="160"/>
        <v>-15113</v>
      </c>
      <c r="CW102">
        <f t="shared" si="161"/>
        <v>0</v>
      </c>
      <c r="CY102" s="10">
        <f t="shared" si="162"/>
        <v>-37197</v>
      </c>
      <c r="DE102" s="10">
        <v>1146079.45</v>
      </c>
      <c r="DF102" s="10">
        <v>0</v>
      </c>
      <c r="DG102" s="10">
        <v>152966.67000000001</v>
      </c>
      <c r="DH102" s="10">
        <v>0</v>
      </c>
      <c r="DI102" s="10">
        <v>104160.75</v>
      </c>
      <c r="DJ102" s="10">
        <v>15113</v>
      </c>
      <c r="DK102" s="10">
        <v>3786.98</v>
      </c>
      <c r="DL102" s="10">
        <v>32390.04</v>
      </c>
      <c r="DM102">
        <v>1530</v>
      </c>
      <c r="DN102">
        <v>30860.04</v>
      </c>
      <c r="DO102" s="10">
        <v>14294.3</v>
      </c>
      <c r="DP102" s="10">
        <v>0</v>
      </c>
      <c r="DQ102" s="10">
        <v>1725</v>
      </c>
      <c r="DR102" s="10">
        <v>9953.75</v>
      </c>
      <c r="DS102" s="10">
        <v>1455.85</v>
      </c>
      <c r="DT102" s="10">
        <v>0</v>
      </c>
      <c r="DU102" s="10">
        <v>0</v>
      </c>
      <c r="DV102" s="10">
        <v>0</v>
      </c>
      <c r="DW102" s="10">
        <v>0</v>
      </c>
      <c r="DX102">
        <v>0</v>
      </c>
      <c r="DY102" s="10">
        <v>0</v>
      </c>
      <c r="DZ102">
        <v>0</v>
      </c>
      <c r="EA102" s="10">
        <v>37197</v>
      </c>
      <c r="EB102">
        <v>507</v>
      </c>
      <c r="EC102" s="68" t="e">
        <f>VLOOKUP(B102,#REF!,3,FALSE)</f>
        <v>#REF!</v>
      </c>
      <c r="ED102" t="e">
        <f>VLOOKUP(B102,#REF!,4,FALSE)</f>
        <v>#REF!</v>
      </c>
      <c r="EE102" t="e">
        <f>VLOOKUP(EC102,'[3]EDUBASE data 18.4.23'!$E$2:$AF$327,28,FALSE)</f>
        <v>#REF!</v>
      </c>
      <c r="EF102" t="str">
        <f>VLOOKUP(B102,'[4]CFR Report to DCSF'!$B$8:$EM$116,142,FALSE)</f>
        <v>admin@st-gregory.suffolk.sch.uk</v>
      </c>
      <c r="EG102" t="e">
        <f>VLOOKUP(EC102,'[3]EDUBASE data 18.4.23'!$E$2:$AF$327,24,FALSE)</f>
        <v>#REF!</v>
      </c>
      <c r="ES102" t="s">
        <v>394</v>
      </c>
      <c r="ET102" t="s">
        <v>397</v>
      </c>
      <c r="EU102" s="9" t="s">
        <v>394</v>
      </c>
      <c r="EV102" t="s">
        <v>396</v>
      </c>
      <c r="EW102" t="s">
        <v>395</v>
      </c>
      <c r="EX102" t="s">
        <v>395</v>
      </c>
      <c r="EY102" s="4">
        <f>VLOOKUP(B102,'[2]22-23 Balances'!$E$5:$J$110,2,FALSE)</f>
        <v>-110619.77999999945</v>
      </c>
      <c r="EZ102">
        <v>0</v>
      </c>
      <c r="FA102">
        <f>VLOOKUP(B102,'[4]CFR Report to DCSF'!$B$8:$IA$116,234,FALSE)</f>
        <v>61446.81</v>
      </c>
      <c r="FB102" s="10">
        <f t="shared" si="163"/>
        <v>1146079.45</v>
      </c>
      <c r="FC102" s="10">
        <f t="shared" si="164"/>
        <v>0</v>
      </c>
      <c r="FD102" s="10">
        <f t="shared" si="165"/>
        <v>152966.67000000001</v>
      </c>
      <c r="FE102" s="10">
        <f t="shared" si="166"/>
        <v>0</v>
      </c>
      <c r="FF102" s="10">
        <f t="shared" si="167"/>
        <v>104160.75</v>
      </c>
      <c r="FG102" s="10">
        <f t="shared" si="168"/>
        <v>15113</v>
      </c>
      <c r="FH102" s="10">
        <f t="shared" si="169"/>
        <v>3786.98</v>
      </c>
      <c r="FI102" s="10">
        <f t="shared" si="170"/>
        <v>1530</v>
      </c>
      <c r="FJ102" s="10">
        <f t="shared" si="171"/>
        <v>30860.04</v>
      </c>
      <c r="FK102" s="10">
        <f t="shared" si="172"/>
        <v>14294.3</v>
      </c>
      <c r="FL102" s="10">
        <f t="shared" si="173"/>
        <v>0</v>
      </c>
      <c r="FM102" s="10">
        <f t="shared" si="174"/>
        <v>1725</v>
      </c>
      <c r="FN102" s="10">
        <f t="shared" si="175"/>
        <v>9953.75</v>
      </c>
      <c r="FO102" s="10">
        <f t="shared" si="176"/>
        <v>1455.85</v>
      </c>
      <c r="FP102" s="10">
        <f t="shared" si="177"/>
        <v>0</v>
      </c>
      <c r="FQ102" s="10">
        <f t="shared" si="178"/>
        <v>0</v>
      </c>
      <c r="FR102" s="10">
        <f t="shared" si="179"/>
        <v>0</v>
      </c>
      <c r="FS102">
        <f t="shared" si="180"/>
        <v>0</v>
      </c>
      <c r="FT102">
        <f t="shared" si="181"/>
        <v>0</v>
      </c>
      <c r="FU102">
        <f t="shared" si="182"/>
        <v>0</v>
      </c>
      <c r="FV102">
        <f t="shared" si="183"/>
        <v>37197</v>
      </c>
      <c r="FW102" s="10">
        <f t="shared" si="184"/>
        <v>692505.72</v>
      </c>
      <c r="FX102" s="10">
        <f t="shared" si="185"/>
        <v>37180.5</v>
      </c>
      <c r="FY102" s="158">
        <v>273524.87</v>
      </c>
      <c r="FZ102" s="10">
        <f t="shared" si="186"/>
        <v>23174.84</v>
      </c>
      <c r="GA102" s="10">
        <f t="shared" si="187"/>
        <v>65948.25</v>
      </c>
      <c r="GB102" s="10">
        <f t="shared" si="188"/>
        <v>0</v>
      </c>
      <c r="GC102" s="90">
        <v>46130.25</v>
      </c>
      <c r="GD102" s="90">
        <v>6891.3</v>
      </c>
      <c r="GE102" s="158">
        <v>4014</v>
      </c>
      <c r="GF102" s="10">
        <f t="shared" si="189"/>
        <v>23198.84</v>
      </c>
      <c r="GG102" s="10">
        <f t="shared" si="190"/>
        <v>0</v>
      </c>
      <c r="GH102" s="10">
        <f t="shared" si="191"/>
        <v>17299.68</v>
      </c>
      <c r="GI102" s="90">
        <v>3582.56</v>
      </c>
      <c r="GJ102" s="10">
        <f t="shared" si="192"/>
        <v>38077.040000000001</v>
      </c>
      <c r="GK102" s="10">
        <f t="shared" si="193"/>
        <v>5767.51</v>
      </c>
      <c r="GL102" s="10">
        <f t="shared" si="194"/>
        <v>33825.199999999997</v>
      </c>
      <c r="GM102" s="10">
        <f t="shared" si="195"/>
        <v>0</v>
      </c>
      <c r="GN102" s="10">
        <f t="shared" si="196"/>
        <v>7870.51</v>
      </c>
      <c r="GO102" s="80">
        <f t="shared" si="197"/>
        <v>28224.14</v>
      </c>
      <c r="GP102" s="10">
        <f t="shared" si="198"/>
        <v>10543.13</v>
      </c>
      <c r="GQ102" s="10">
        <f t="shared" si="199"/>
        <v>0</v>
      </c>
      <c r="GR102" s="10">
        <f t="shared" si="200"/>
        <v>7815.75</v>
      </c>
      <c r="GS102" s="10">
        <f t="shared" si="201"/>
        <v>4580</v>
      </c>
      <c r="GT102" s="10">
        <f t="shared" si="202"/>
        <v>80</v>
      </c>
      <c r="GU102" s="10">
        <f t="shared" si="203"/>
        <v>62998.83</v>
      </c>
      <c r="GV102" s="10">
        <f t="shared" si="204"/>
        <v>0</v>
      </c>
      <c r="GW102" s="10">
        <f t="shared" si="205"/>
        <v>16228.41</v>
      </c>
      <c r="GX102" s="10">
        <f t="shared" si="206"/>
        <v>16436.16</v>
      </c>
      <c r="GY102">
        <v>0</v>
      </c>
      <c r="GZ102" s="10">
        <f t="shared" si="207"/>
        <v>0</v>
      </c>
      <c r="HA102" s="10">
        <f t="shared" si="208"/>
        <v>0</v>
      </c>
      <c r="HB102" s="10">
        <f t="shared" si="209"/>
        <v>0</v>
      </c>
      <c r="HC102" s="10">
        <f t="shared" si="210"/>
        <v>0</v>
      </c>
      <c r="HD102" s="10">
        <v>20939.55</v>
      </c>
      <c r="HE102" s="10">
        <f t="shared" si="221"/>
        <v>0</v>
      </c>
      <c r="HF102">
        <v>0</v>
      </c>
      <c r="HG102">
        <v>1</v>
      </c>
      <c r="HH102">
        <v>0</v>
      </c>
      <c r="HI102" s="4">
        <f t="shared" si="212"/>
        <v>-100</v>
      </c>
      <c r="HJ102">
        <f t="shared" si="213"/>
        <v>3782.9799999999996</v>
      </c>
      <c r="HK102">
        <f t="shared" si="214"/>
        <v>21991.300000000003</v>
      </c>
      <c r="HM102" s="156">
        <f>VLOOKUP(B102,'[2]22-23 Balances'!$E$5:$J$110,6,FALSE)</f>
        <v>-17394.479999999283</v>
      </c>
      <c r="HN102" s="10">
        <f>VLOOKUP(B102,'carry forward data'!A107:G288,7,FALSE)</f>
        <v>56712.08</v>
      </c>
      <c r="HW102" s="10">
        <f t="shared" si="215"/>
        <v>2.3283064365386963E-10</v>
      </c>
      <c r="HY102" s="10">
        <f t="shared" si="216"/>
        <v>0</v>
      </c>
      <c r="IC102">
        <f t="shared" si="217"/>
        <v>-110619.77999999945</v>
      </c>
      <c r="ID102" s="10">
        <f t="shared" si="218"/>
        <v>1519122.79</v>
      </c>
      <c r="IE102" s="10">
        <f t="shared" si="219"/>
        <v>1425897.4899999998</v>
      </c>
      <c r="IF102" s="10">
        <f t="shared" si="220"/>
        <v>-17394.47999999905</v>
      </c>
    </row>
    <row r="103" spans="1:240" x14ac:dyDescent="0.25">
      <c r="B103" s="151" t="s">
        <v>343</v>
      </c>
      <c r="C103" s="72">
        <v>-24731.88</v>
      </c>
      <c r="D103" s="72">
        <v>0</v>
      </c>
      <c r="E103" s="72">
        <v>-24000</v>
      </c>
      <c r="F103" s="72">
        <v>0</v>
      </c>
      <c r="G103" s="72">
        <v>-50286.25</v>
      </c>
      <c r="H103" s="72">
        <v>-44437</v>
      </c>
      <c r="I103" s="72">
        <v>-2827.55</v>
      </c>
      <c r="J103" s="72">
        <v>-10792.75</v>
      </c>
      <c r="K103" s="72">
        <v>-9419.7000000000007</v>
      </c>
      <c r="L103" s="72">
        <v>0</v>
      </c>
      <c r="M103" s="72">
        <v>0</v>
      </c>
      <c r="N103" s="72">
        <v>-1958.04</v>
      </c>
      <c r="O103" s="72">
        <v>-2109.1999999999998</v>
      </c>
      <c r="P103" s="72">
        <v>0</v>
      </c>
      <c r="Q103" s="72">
        <v>0</v>
      </c>
      <c r="R103" s="72">
        <v>0</v>
      </c>
      <c r="S103" s="72">
        <v>0</v>
      </c>
      <c r="T103" s="72">
        <v>465893.63</v>
      </c>
      <c r="U103" s="72">
        <v>492.72</v>
      </c>
      <c r="V103" s="72">
        <v>0</v>
      </c>
      <c r="W103" s="72">
        <v>12951.9</v>
      </c>
      <c r="X103" s="72">
        <v>31769.38</v>
      </c>
      <c r="Y103" s="72">
        <v>0</v>
      </c>
      <c r="Z103" s="72">
        <v>15815.73</v>
      </c>
      <c r="AA103" s="72">
        <v>12291.39</v>
      </c>
      <c r="AB103" s="72">
        <v>108090.19</v>
      </c>
      <c r="AC103" s="72">
        <v>4648.75</v>
      </c>
      <c r="AD103" s="72">
        <v>0</v>
      </c>
      <c r="AE103" s="72">
        <v>9140.35</v>
      </c>
      <c r="AF103" s="72">
        <v>8378.59</v>
      </c>
      <c r="AG103" s="72">
        <v>21561.65</v>
      </c>
      <c r="AH103" s="72">
        <v>1992.77</v>
      </c>
      <c r="AI103" s="72">
        <v>18539.43</v>
      </c>
      <c r="AJ103" s="72">
        <v>0</v>
      </c>
      <c r="AK103" s="72">
        <v>2206.3200000000002</v>
      </c>
      <c r="AL103" s="72">
        <v>34841.71</v>
      </c>
      <c r="AM103" s="72">
        <v>12841.17</v>
      </c>
      <c r="AN103" s="72">
        <v>0</v>
      </c>
      <c r="AO103" s="72">
        <v>8418.4</v>
      </c>
      <c r="AP103" s="72">
        <v>3260</v>
      </c>
      <c r="AQ103" s="72">
        <v>0</v>
      </c>
      <c r="AR103" s="72">
        <v>50645.33</v>
      </c>
      <c r="AS103" s="72">
        <v>14091.81</v>
      </c>
      <c r="AT103" s="72">
        <v>10423.85</v>
      </c>
      <c r="AU103" s="72">
        <v>13605.88</v>
      </c>
      <c r="AV103" s="72">
        <v>0</v>
      </c>
      <c r="AW103" s="72">
        <v>12364.83</v>
      </c>
      <c r="AX103" s="72">
        <v>0</v>
      </c>
      <c r="AY103" s="72">
        <v>0</v>
      </c>
      <c r="AZ103" s="72">
        <v>-10</v>
      </c>
      <c r="BA103" s="72">
        <v>0</v>
      </c>
      <c r="BC103" s="10">
        <f>VLOOKUP(B103,[1]Sheet1!$A$11:$G$222,5,FALSE)</f>
        <v>689362.04999999993</v>
      </c>
      <c r="BE103">
        <v>-14331.36</v>
      </c>
      <c r="BF103">
        <v>0</v>
      </c>
      <c r="BG103">
        <v>0</v>
      </c>
      <c r="BH103">
        <v>0</v>
      </c>
      <c r="BI103">
        <f t="shared" si="146"/>
        <v>0</v>
      </c>
      <c r="BJ103">
        <v>0</v>
      </c>
      <c r="BK103">
        <v>0</v>
      </c>
      <c r="BL103">
        <f t="shared" si="147"/>
        <v>0</v>
      </c>
      <c r="BM103">
        <v>0</v>
      </c>
      <c r="BN103">
        <v>0</v>
      </c>
      <c r="BO103">
        <f t="shared" si="148"/>
        <v>0</v>
      </c>
      <c r="BP103">
        <f t="shared" si="149"/>
        <v>-14331.36</v>
      </c>
      <c r="BR103" s="10">
        <f t="shared" si="150"/>
        <v>-10</v>
      </c>
      <c r="BS103">
        <f t="shared" si="151"/>
        <v>-10</v>
      </c>
      <c r="BT103">
        <f t="shared" si="152"/>
        <v>0</v>
      </c>
      <c r="BU103" s="10">
        <f t="shared" si="153"/>
        <v>-1968.04</v>
      </c>
      <c r="BV103" s="10">
        <f t="shared" si="154"/>
        <v>34841.71</v>
      </c>
      <c r="BX103" s="10">
        <f t="shared" si="155"/>
        <v>703693.41</v>
      </c>
      <c r="BY103" s="10">
        <f t="shared" si="156"/>
        <v>689362.05</v>
      </c>
      <c r="BZ103" s="10">
        <f t="shared" si="157"/>
        <v>689362.04999999993</v>
      </c>
      <c r="CB103" s="10">
        <f t="shared" si="158"/>
        <v>0</v>
      </c>
      <c r="CC103">
        <v>0</v>
      </c>
      <c r="CD103">
        <v>0</v>
      </c>
      <c r="CE103" s="73">
        <v>508</v>
      </c>
      <c r="CF103">
        <v>98797.980000000331</v>
      </c>
      <c r="CG103">
        <v>100122.59000000008</v>
      </c>
      <c r="CH103">
        <v>0</v>
      </c>
      <c r="CI103">
        <v>14331.36</v>
      </c>
      <c r="CK103" s="10">
        <f>VLOOKUP(CE103,'[2]Budget Share 22-23'!$B$6:$BV$326,73,FALSE)</f>
        <v>705018</v>
      </c>
      <c r="CL103" s="10">
        <f>VLOOKUP(CE103,'[2]Budget Share 22-23'!$B$6:$BV$326,57,FALSE)</f>
        <v>0</v>
      </c>
      <c r="CM103" s="10">
        <v>0</v>
      </c>
      <c r="CN103" s="10">
        <v>0</v>
      </c>
      <c r="CO103">
        <v>0</v>
      </c>
      <c r="CP103" s="10">
        <v>0</v>
      </c>
      <c r="CQ103" s="10">
        <v>-17433</v>
      </c>
      <c r="CR103" s="10">
        <v>-26689</v>
      </c>
      <c r="CS103" s="10"/>
      <c r="CT103" s="10">
        <f t="shared" si="159"/>
        <v>729749.88</v>
      </c>
      <c r="CU103" s="10">
        <f t="shared" si="160"/>
        <v>-315</v>
      </c>
      <c r="CW103">
        <f t="shared" si="161"/>
        <v>0</v>
      </c>
      <c r="CY103" s="10">
        <f t="shared" si="162"/>
        <v>-44122</v>
      </c>
      <c r="DE103" s="10">
        <v>729749.88</v>
      </c>
      <c r="DF103" s="10">
        <v>0</v>
      </c>
      <c r="DG103" s="10">
        <v>24000</v>
      </c>
      <c r="DH103" s="10">
        <v>0</v>
      </c>
      <c r="DI103" s="10">
        <v>50286.25</v>
      </c>
      <c r="DJ103" s="10">
        <v>315</v>
      </c>
      <c r="DK103" s="10">
        <v>2827.55</v>
      </c>
      <c r="DL103" s="10">
        <v>10792.75</v>
      </c>
      <c r="DM103">
        <v>1440</v>
      </c>
      <c r="DN103">
        <v>9352.75</v>
      </c>
      <c r="DO103" s="10">
        <v>9419.7000000000007</v>
      </c>
      <c r="DP103" s="10">
        <v>0</v>
      </c>
      <c r="DQ103" s="10">
        <v>0</v>
      </c>
      <c r="DR103" s="10">
        <v>1968.04</v>
      </c>
      <c r="DS103" s="10">
        <v>2109.1999999999998</v>
      </c>
      <c r="DT103" s="10">
        <v>0</v>
      </c>
      <c r="DU103" s="10">
        <v>0</v>
      </c>
      <c r="DV103" s="10">
        <v>0</v>
      </c>
      <c r="DW103" s="10">
        <v>0</v>
      </c>
      <c r="DX103">
        <v>0</v>
      </c>
      <c r="DY103" s="10">
        <v>0</v>
      </c>
      <c r="DZ103">
        <v>0</v>
      </c>
      <c r="EA103" s="10">
        <v>44122</v>
      </c>
      <c r="EB103">
        <v>508</v>
      </c>
      <c r="EC103" s="68" t="e">
        <f>VLOOKUP(B103,#REF!,3,FALSE)</f>
        <v>#REF!</v>
      </c>
      <c r="ED103" t="e">
        <f>VLOOKUP(B103,#REF!,4,FALSE)</f>
        <v>#REF!</v>
      </c>
      <c r="EE103" t="e">
        <f>VLOOKUP(EC103,'[3]EDUBASE data 18.4.23'!$E$2:$AF$327,28,FALSE)</f>
        <v>#REF!</v>
      </c>
      <c r="EF103" t="str">
        <f>VLOOKUP(B103,'[4]CFR Report to DCSF'!$B$8:$EM$116,142,FALSE)</f>
        <v>admin@trinity.suffolk.sch.uk</v>
      </c>
      <c r="EG103" t="e">
        <f>VLOOKUP(EC103,'[3]EDUBASE data 18.4.23'!$E$2:$AF$327,24,FALSE)</f>
        <v>#REF!</v>
      </c>
      <c r="ES103" t="s">
        <v>394</v>
      </c>
      <c r="ET103" t="s">
        <v>397</v>
      </c>
      <c r="EU103" s="9" t="s">
        <v>394</v>
      </c>
      <c r="EV103" t="s">
        <v>396</v>
      </c>
      <c r="EW103" t="s">
        <v>395</v>
      </c>
      <c r="EX103" t="s">
        <v>395</v>
      </c>
      <c r="EY103">
        <f>VLOOKUP(B103,'[2]22-23 Balances'!$E$5:$J$110,2,FALSE)</f>
        <v>98797.980000000331</v>
      </c>
      <c r="EZ103">
        <v>0</v>
      </c>
      <c r="FA103">
        <f>VLOOKUP(B103,'[4]CFR Report to DCSF'!$B$8:$IA$116,234,FALSE)</f>
        <v>5489.04</v>
      </c>
      <c r="FB103" s="10">
        <f t="shared" si="163"/>
        <v>729749.88</v>
      </c>
      <c r="FC103" s="10">
        <f t="shared" si="164"/>
        <v>0</v>
      </c>
      <c r="FD103" s="10">
        <f t="shared" si="165"/>
        <v>24000</v>
      </c>
      <c r="FE103" s="10">
        <f t="shared" si="166"/>
        <v>0</v>
      </c>
      <c r="FF103" s="10">
        <f t="shared" si="167"/>
        <v>50286.25</v>
      </c>
      <c r="FG103" s="10">
        <f t="shared" si="168"/>
        <v>315</v>
      </c>
      <c r="FH103" s="10">
        <f t="shared" si="169"/>
        <v>2827.55</v>
      </c>
      <c r="FI103" s="10">
        <f t="shared" si="170"/>
        <v>1440</v>
      </c>
      <c r="FJ103" s="10">
        <f t="shared" si="171"/>
        <v>9352.75</v>
      </c>
      <c r="FK103" s="10">
        <f t="shared" si="172"/>
        <v>9419.7000000000007</v>
      </c>
      <c r="FL103" s="10">
        <f t="shared" si="173"/>
        <v>0</v>
      </c>
      <c r="FM103" s="10">
        <f t="shared" si="174"/>
        <v>0</v>
      </c>
      <c r="FN103" s="10">
        <f t="shared" si="175"/>
        <v>1968.04</v>
      </c>
      <c r="FO103" s="10">
        <f t="shared" si="176"/>
        <v>2109.1999999999998</v>
      </c>
      <c r="FP103" s="10">
        <f t="shared" si="177"/>
        <v>0</v>
      </c>
      <c r="FQ103" s="10">
        <f t="shared" si="178"/>
        <v>0</v>
      </c>
      <c r="FR103" s="10">
        <f t="shared" si="179"/>
        <v>0</v>
      </c>
      <c r="FS103">
        <f t="shared" si="180"/>
        <v>0</v>
      </c>
      <c r="FT103">
        <f t="shared" si="181"/>
        <v>0</v>
      </c>
      <c r="FU103">
        <f t="shared" si="182"/>
        <v>0</v>
      </c>
      <c r="FV103">
        <f t="shared" si="183"/>
        <v>44122</v>
      </c>
      <c r="FW103" s="10">
        <f t="shared" si="184"/>
        <v>465893.63</v>
      </c>
      <c r="FX103" s="10">
        <f t="shared" si="185"/>
        <v>492.72</v>
      </c>
      <c r="FY103" s="158">
        <v>103819.65999999995</v>
      </c>
      <c r="FZ103" s="10">
        <f t="shared" si="186"/>
        <v>12951.9</v>
      </c>
      <c r="GA103" s="10">
        <f t="shared" si="187"/>
        <v>31769.38</v>
      </c>
      <c r="GB103" s="10">
        <f t="shared" si="188"/>
        <v>0</v>
      </c>
      <c r="GC103" s="90">
        <v>15815.73</v>
      </c>
      <c r="GD103" s="90">
        <v>12291.39</v>
      </c>
      <c r="GE103" s="158">
        <v>4270.5300000000007</v>
      </c>
      <c r="GF103" s="10">
        <f t="shared" si="189"/>
        <v>4648.75</v>
      </c>
      <c r="GG103" s="10">
        <f t="shared" si="190"/>
        <v>0</v>
      </c>
      <c r="GH103" s="10">
        <f t="shared" si="191"/>
        <v>9140.35</v>
      </c>
      <c r="GI103" s="90">
        <v>8378.59</v>
      </c>
      <c r="GJ103" s="10">
        <f t="shared" si="192"/>
        <v>21561.65</v>
      </c>
      <c r="GK103" s="10">
        <f t="shared" si="193"/>
        <v>1992.77</v>
      </c>
      <c r="GL103" s="10">
        <f t="shared" si="194"/>
        <v>18539.43</v>
      </c>
      <c r="GM103" s="10">
        <f t="shared" si="195"/>
        <v>0</v>
      </c>
      <c r="GN103" s="10">
        <f t="shared" si="196"/>
        <v>2206.3200000000002</v>
      </c>
      <c r="GO103" s="80">
        <f t="shared" si="197"/>
        <v>34841.71</v>
      </c>
      <c r="GP103" s="10">
        <f t="shared" si="198"/>
        <v>12841.17</v>
      </c>
      <c r="GQ103" s="10">
        <f t="shared" si="199"/>
        <v>0</v>
      </c>
      <c r="GR103" s="10">
        <f t="shared" si="200"/>
        <v>8418.4</v>
      </c>
      <c r="GS103" s="10">
        <f t="shared" si="201"/>
        <v>3260</v>
      </c>
      <c r="GT103" s="10">
        <f t="shared" si="202"/>
        <v>0</v>
      </c>
      <c r="GU103" s="10">
        <f t="shared" si="203"/>
        <v>50645.33</v>
      </c>
      <c r="GV103" s="10">
        <f t="shared" si="204"/>
        <v>14091.81</v>
      </c>
      <c r="GW103" s="10">
        <f t="shared" si="205"/>
        <v>10423.85</v>
      </c>
      <c r="GX103" s="10">
        <f t="shared" si="206"/>
        <v>13605.88</v>
      </c>
      <c r="GY103">
        <v>0</v>
      </c>
      <c r="GZ103" s="10">
        <f t="shared" si="207"/>
        <v>0</v>
      </c>
      <c r="HA103" s="10">
        <f t="shared" si="208"/>
        <v>12364.83</v>
      </c>
      <c r="HB103" s="10">
        <f t="shared" si="209"/>
        <v>0</v>
      </c>
      <c r="HC103" s="10">
        <f t="shared" si="210"/>
        <v>0</v>
      </c>
      <c r="HD103" s="10">
        <v>14331.36</v>
      </c>
      <c r="HE103" s="10">
        <f t="shared" si="221"/>
        <v>0</v>
      </c>
      <c r="HF103">
        <v>0</v>
      </c>
      <c r="HG103">
        <v>1</v>
      </c>
      <c r="HH103">
        <v>0</v>
      </c>
      <c r="HI103">
        <f t="shared" si="212"/>
        <v>0</v>
      </c>
      <c r="HJ103">
        <f t="shared" si="213"/>
        <v>0</v>
      </c>
      <c r="HK103">
        <f t="shared" si="214"/>
        <v>0</v>
      </c>
      <c r="HM103" s="10">
        <f>VLOOKUP(B103,'[2]22-23 Balances'!$E$5:$J$110,6,FALSE)</f>
        <v>100122.57000000041</v>
      </c>
      <c r="HN103" s="157">
        <f>VLOOKUP(B103,'carry forward data'!A108:G289,7,FALSE)+5489.04</f>
        <v>19820.400000000001</v>
      </c>
      <c r="HW103" s="10">
        <f t="shared" si="215"/>
        <v>0</v>
      </c>
      <c r="HY103" s="80">
        <f t="shared" si="216"/>
        <v>0</v>
      </c>
      <c r="IA103" t="s">
        <v>463</v>
      </c>
      <c r="IC103">
        <f t="shared" si="217"/>
        <v>98797.980000000331</v>
      </c>
      <c r="ID103" s="10">
        <f t="shared" si="218"/>
        <v>875590.37</v>
      </c>
      <c r="IE103" s="10">
        <f t="shared" si="219"/>
        <v>874265.77999999991</v>
      </c>
      <c r="IF103" s="10">
        <f t="shared" si="220"/>
        <v>100122.57000000041</v>
      </c>
    </row>
    <row r="104" spans="1:240" x14ac:dyDescent="0.25">
      <c r="B104" s="71" t="s">
        <v>344</v>
      </c>
      <c r="C104" s="72">
        <v>-23642.13</v>
      </c>
      <c r="D104" s="72">
        <v>0</v>
      </c>
      <c r="E104" s="72">
        <v>-2000</v>
      </c>
      <c r="F104" s="72">
        <v>0</v>
      </c>
      <c r="G104" s="72">
        <v>-42206.25</v>
      </c>
      <c r="H104" s="72">
        <v>-36378</v>
      </c>
      <c r="I104" s="72">
        <v>-1576.1</v>
      </c>
      <c r="J104" s="72">
        <v>-7394.59</v>
      </c>
      <c r="K104" s="72">
        <v>-10642.49</v>
      </c>
      <c r="L104" s="72">
        <v>-3867.2</v>
      </c>
      <c r="M104" s="72">
        <v>0</v>
      </c>
      <c r="N104" s="72">
        <v>-7772.68</v>
      </c>
      <c r="O104" s="72">
        <v>-397.5</v>
      </c>
      <c r="P104" s="72">
        <v>0</v>
      </c>
      <c r="Q104" s="72">
        <v>0</v>
      </c>
      <c r="R104" s="72">
        <v>0</v>
      </c>
      <c r="S104" s="72">
        <v>0</v>
      </c>
      <c r="T104" s="72">
        <v>356810.84</v>
      </c>
      <c r="U104" s="72">
        <v>14216.53</v>
      </c>
      <c r="V104" s="72">
        <v>0</v>
      </c>
      <c r="W104" s="72">
        <v>1378.78</v>
      </c>
      <c r="X104" s="72">
        <v>26104.63</v>
      </c>
      <c r="Y104" s="72">
        <v>0</v>
      </c>
      <c r="Z104" s="72">
        <v>7337.71</v>
      </c>
      <c r="AA104" s="72">
        <v>2150.54</v>
      </c>
      <c r="AB104" s="72">
        <v>109579.5</v>
      </c>
      <c r="AC104" s="72">
        <v>4556.46</v>
      </c>
      <c r="AD104" s="72">
        <v>6186.58</v>
      </c>
      <c r="AE104" s="72">
        <v>8833.0499999999993</v>
      </c>
      <c r="AF104" s="72">
        <v>4672.68</v>
      </c>
      <c r="AG104" s="72">
        <v>13857.96</v>
      </c>
      <c r="AH104" s="72">
        <v>1769.13</v>
      </c>
      <c r="AI104" s="72">
        <v>17948.55</v>
      </c>
      <c r="AJ104" s="72">
        <v>0</v>
      </c>
      <c r="AK104" s="72">
        <v>3279.28</v>
      </c>
      <c r="AL104" s="72">
        <v>41762.410000000003</v>
      </c>
      <c r="AM104" s="72">
        <v>5150.45</v>
      </c>
      <c r="AN104" s="72">
        <v>0</v>
      </c>
      <c r="AO104" s="72">
        <v>14827.63</v>
      </c>
      <c r="AP104" s="72">
        <v>3010</v>
      </c>
      <c r="AQ104" s="72">
        <v>607.4</v>
      </c>
      <c r="AR104" s="72">
        <v>36083.339999999997</v>
      </c>
      <c r="AS104" s="72">
        <v>2058</v>
      </c>
      <c r="AT104" s="72">
        <v>4635.38</v>
      </c>
      <c r="AU104" s="72">
        <v>14029.87</v>
      </c>
      <c r="AV104" s="72">
        <v>0</v>
      </c>
      <c r="AW104" s="72">
        <v>3032.33</v>
      </c>
      <c r="AX104" s="72">
        <v>0</v>
      </c>
      <c r="AY104" s="72">
        <v>0</v>
      </c>
      <c r="AZ104" s="72">
        <v>-2255.9499999999998</v>
      </c>
      <c r="BA104" s="72">
        <v>3220.4</v>
      </c>
      <c r="BC104" s="10">
        <f>VLOOKUP(B104,[1]Sheet1!$A$11:$G$222,5,FALSE)</f>
        <v>562968.89</v>
      </c>
      <c r="BE104">
        <v>-18226.849999999999</v>
      </c>
      <c r="BF104">
        <v>0</v>
      </c>
      <c r="BG104">
        <v>5843.7300000000005</v>
      </c>
      <c r="BH104">
        <v>0</v>
      </c>
      <c r="BI104">
        <f t="shared" ref="BI104:BI108" si="222">BG104+BH104</f>
        <v>5843.7300000000005</v>
      </c>
      <c r="BJ104">
        <v>0</v>
      </c>
      <c r="BK104">
        <v>0</v>
      </c>
      <c r="BL104">
        <f t="shared" ref="BL104:BL108" si="223">BJ104+BK104</f>
        <v>0</v>
      </c>
      <c r="BM104">
        <v>6385.47</v>
      </c>
      <c r="BN104">
        <v>0</v>
      </c>
      <c r="BO104">
        <f t="shared" ref="BO104:BO108" si="224">BM104+BN104</f>
        <v>6385.47</v>
      </c>
      <c r="BP104">
        <f t="shared" ref="BP104:BP108" si="225">BE104+BF104+BI104+BL104+BO104</f>
        <v>-5997.6499999999987</v>
      </c>
      <c r="BR104" s="10">
        <f t="shared" si="150"/>
        <v>964.45000000000027</v>
      </c>
      <c r="BS104">
        <f t="shared" ref="BS104:BS108" si="226">IF(BR104&lt;0,BR104,0)</f>
        <v>0</v>
      </c>
      <c r="BT104">
        <f t="shared" si="152"/>
        <v>964.45000000000027</v>
      </c>
      <c r="BU104" s="10">
        <f t="shared" si="153"/>
        <v>-7772.68</v>
      </c>
      <c r="BV104" s="10">
        <f t="shared" si="154"/>
        <v>42726.86</v>
      </c>
      <c r="BX104" s="10">
        <f t="shared" si="155"/>
        <v>568966.54000000015</v>
      </c>
      <c r="BY104" s="10">
        <f t="shared" ref="BY104:BY108" si="227">BX104+BP104</f>
        <v>562968.89000000013</v>
      </c>
      <c r="BZ104" s="10">
        <f t="shared" si="157"/>
        <v>562968.89</v>
      </c>
      <c r="CB104" s="10">
        <f t="shared" si="158"/>
        <v>0</v>
      </c>
      <c r="CC104">
        <v>0</v>
      </c>
      <c r="CD104">
        <v>0</v>
      </c>
      <c r="CE104" s="73">
        <v>517</v>
      </c>
      <c r="CF104">
        <v>68400.6599999998</v>
      </c>
      <c r="CG104">
        <v>97665.459999999963</v>
      </c>
      <c r="CH104">
        <v>17928.349999999999</v>
      </c>
      <c r="CI104">
        <v>23925.999999999996</v>
      </c>
      <c r="CK104" s="10">
        <f>VLOOKUP(CE104,'[2]Budget Share 22-23'!$B$6:$BV$326,73,FALSE)</f>
        <v>598231</v>
      </c>
      <c r="CL104" s="10">
        <f>VLOOKUP(CE104,'[2]Budget Share 22-23'!$B$6:$BV$326,57,FALSE)</f>
        <v>0</v>
      </c>
      <c r="CM104" s="10">
        <v>0</v>
      </c>
      <c r="CN104" s="10">
        <v>0</v>
      </c>
      <c r="CO104">
        <v>0</v>
      </c>
      <c r="CP104" s="10">
        <v>-4800</v>
      </c>
      <c r="CQ104" s="10">
        <v>-17137</v>
      </c>
      <c r="CR104" s="10">
        <v>-14441</v>
      </c>
      <c r="CS104" s="10"/>
      <c r="CT104" s="10">
        <f t="shared" si="159"/>
        <v>621873.13</v>
      </c>
      <c r="CU104" s="10">
        <f t="shared" si="160"/>
        <v>-4800</v>
      </c>
      <c r="CW104">
        <f t="shared" si="161"/>
        <v>0</v>
      </c>
      <c r="CY104" s="10">
        <f t="shared" si="162"/>
        <v>-31578</v>
      </c>
      <c r="DE104" s="10">
        <v>621873.13</v>
      </c>
      <c r="DF104" s="10">
        <v>0</v>
      </c>
      <c r="DG104" s="10">
        <v>2000</v>
      </c>
      <c r="DH104" s="10">
        <v>0</v>
      </c>
      <c r="DI104" s="10">
        <v>42206.25</v>
      </c>
      <c r="DJ104" s="10">
        <v>4800</v>
      </c>
      <c r="DK104" s="10">
        <v>1576.1</v>
      </c>
      <c r="DL104" s="10">
        <v>7394.59</v>
      </c>
      <c r="DM104">
        <v>5</v>
      </c>
      <c r="DN104">
        <v>7389.59</v>
      </c>
      <c r="DO104" s="10">
        <v>10642.49</v>
      </c>
      <c r="DP104" s="10">
        <v>3867.2</v>
      </c>
      <c r="DQ104" s="10">
        <v>0</v>
      </c>
      <c r="DR104" s="10">
        <v>7772.68</v>
      </c>
      <c r="DS104" s="10">
        <v>397.5</v>
      </c>
      <c r="DT104" s="10">
        <v>0</v>
      </c>
      <c r="DU104" s="10">
        <v>0</v>
      </c>
      <c r="DV104" s="10">
        <v>0</v>
      </c>
      <c r="DW104" s="10">
        <v>0</v>
      </c>
      <c r="DX104">
        <v>0</v>
      </c>
      <c r="DY104" s="10">
        <v>0</v>
      </c>
      <c r="DZ104">
        <v>0</v>
      </c>
      <c r="EA104" s="10">
        <v>31578</v>
      </c>
      <c r="EB104">
        <v>517</v>
      </c>
      <c r="EC104" s="68" t="e">
        <f>VLOOKUP(B104,#REF!,3,FALSE)</f>
        <v>#REF!</v>
      </c>
      <c r="ED104" t="e">
        <f>VLOOKUP(B104,#REF!,4,FALSE)</f>
        <v>#REF!</v>
      </c>
      <c r="EE104" t="e">
        <f>VLOOKUP(EC104,'[3]EDUBASE data 18.4.23'!$E$2:$AF$327,28,FALSE)</f>
        <v>#REF!</v>
      </c>
      <c r="EF104" t="str">
        <f>VLOOKUP(B104,'[4]CFR Report to DCSF'!$B$8:$EM$116,142,FALSE)</f>
        <v>admin@walsham-le-willows.suffolk.sch.uk</v>
      </c>
      <c r="EG104" t="e">
        <f>VLOOKUP(EC104,'[3]EDUBASE data 18.4.23'!$E$2:$AF$327,24,FALSE)</f>
        <v>#REF!</v>
      </c>
      <c r="ES104" t="s">
        <v>394</v>
      </c>
      <c r="ET104" t="s">
        <v>397</v>
      </c>
      <c r="EU104" s="9" t="s">
        <v>394</v>
      </c>
      <c r="EV104" t="s">
        <v>396</v>
      </c>
      <c r="EW104" t="s">
        <v>395</v>
      </c>
      <c r="EX104" t="s">
        <v>395</v>
      </c>
      <c r="EY104">
        <f>VLOOKUP(B104,'[2]22-23 Balances'!$E$5:$J$110,2,FALSE)</f>
        <v>68400.6599999998</v>
      </c>
      <c r="EZ104">
        <v>0</v>
      </c>
      <c r="FA104">
        <f>VLOOKUP(B104,'[4]CFR Report to DCSF'!$B$8:$IA$116,234,FALSE)</f>
        <v>17928.349999999999</v>
      </c>
      <c r="FB104" s="10">
        <f t="shared" si="163"/>
        <v>621873.13</v>
      </c>
      <c r="FC104" s="10">
        <f t="shared" si="164"/>
        <v>0</v>
      </c>
      <c r="FD104" s="10">
        <f t="shared" si="165"/>
        <v>2000</v>
      </c>
      <c r="FE104" s="10">
        <f t="shared" si="166"/>
        <v>0</v>
      </c>
      <c r="FF104" s="10">
        <f t="shared" si="167"/>
        <v>42206.25</v>
      </c>
      <c r="FG104" s="10">
        <f t="shared" si="168"/>
        <v>4800</v>
      </c>
      <c r="FH104" s="10">
        <f t="shared" si="169"/>
        <v>1576.1</v>
      </c>
      <c r="FI104" s="10">
        <f t="shared" si="170"/>
        <v>5</v>
      </c>
      <c r="FJ104" s="10">
        <f t="shared" si="171"/>
        <v>7389.59</v>
      </c>
      <c r="FK104" s="10">
        <f t="shared" si="172"/>
        <v>10642.49</v>
      </c>
      <c r="FL104" s="10">
        <f t="shared" si="173"/>
        <v>3867.2</v>
      </c>
      <c r="FM104" s="10">
        <f t="shared" si="174"/>
        <v>0</v>
      </c>
      <c r="FN104" s="10">
        <f t="shared" si="175"/>
        <v>7772.68</v>
      </c>
      <c r="FO104" s="10">
        <f t="shared" si="176"/>
        <v>397.5</v>
      </c>
      <c r="FP104" s="10">
        <f t="shared" si="177"/>
        <v>0</v>
      </c>
      <c r="FQ104" s="10">
        <f t="shared" si="178"/>
        <v>0</v>
      </c>
      <c r="FR104" s="10">
        <f t="shared" si="179"/>
        <v>0</v>
      </c>
      <c r="FS104">
        <f t="shared" si="180"/>
        <v>0</v>
      </c>
      <c r="FT104">
        <f t="shared" si="181"/>
        <v>0</v>
      </c>
      <c r="FU104">
        <f t="shared" si="182"/>
        <v>0</v>
      </c>
      <c r="FV104">
        <f t="shared" si="183"/>
        <v>31578</v>
      </c>
      <c r="FW104" s="10">
        <f t="shared" si="184"/>
        <v>356810.84</v>
      </c>
      <c r="FX104" s="10">
        <f t="shared" si="185"/>
        <v>14216.53</v>
      </c>
      <c r="FY104" s="158">
        <v>107483.4</v>
      </c>
      <c r="FZ104" s="10">
        <f t="shared" si="186"/>
        <v>1378.78</v>
      </c>
      <c r="GA104" s="10">
        <f t="shared" si="187"/>
        <v>26104.63</v>
      </c>
      <c r="GB104" s="10">
        <f t="shared" si="188"/>
        <v>0</v>
      </c>
      <c r="GC104" s="90">
        <v>7337.71</v>
      </c>
      <c r="GD104" s="90">
        <v>2150.54</v>
      </c>
      <c r="GE104" s="158">
        <v>2096.1</v>
      </c>
      <c r="GF104" s="10">
        <f t="shared" si="189"/>
        <v>4556.46</v>
      </c>
      <c r="GG104" s="10">
        <f t="shared" si="190"/>
        <v>6186.58</v>
      </c>
      <c r="GH104" s="10">
        <f t="shared" si="191"/>
        <v>8833.0499999999993</v>
      </c>
      <c r="GI104" s="90">
        <v>4672.68</v>
      </c>
      <c r="GJ104" s="10">
        <f t="shared" si="192"/>
        <v>13857.96</v>
      </c>
      <c r="GK104" s="10">
        <f t="shared" si="193"/>
        <v>1769.13</v>
      </c>
      <c r="GL104" s="10">
        <f t="shared" si="194"/>
        <v>17948.55</v>
      </c>
      <c r="GM104" s="10">
        <f t="shared" si="195"/>
        <v>0</v>
      </c>
      <c r="GN104" s="10">
        <f t="shared" si="196"/>
        <v>3279.28</v>
      </c>
      <c r="GO104" s="80">
        <f t="shared" si="197"/>
        <v>42726.86</v>
      </c>
      <c r="GP104" s="10">
        <f t="shared" si="198"/>
        <v>5150.45</v>
      </c>
      <c r="GQ104" s="10">
        <f t="shared" si="199"/>
        <v>0</v>
      </c>
      <c r="GR104" s="10">
        <f t="shared" si="200"/>
        <v>14827.63</v>
      </c>
      <c r="GS104" s="10">
        <f t="shared" si="201"/>
        <v>3010</v>
      </c>
      <c r="GT104" s="10">
        <f t="shared" si="202"/>
        <v>607.4</v>
      </c>
      <c r="GU104" s="10">
        <f t="shared" si="203"/>
        <v>36083.339999999997</v>
      </c>
      <c r="GV104" s="10">
        <f t="shared" si="204"/>
        <v>2058</v>
      </c>
      <c r="GW104" s="10">
        <f t="shared" si="205"/>
        <v>4635.38</v>
      </c>
      <c r="GX104" s="10">
        <f t="shared" si="206"/>
        <v>14029.87</v>
      </c>
      <c r="GY104">
        <v>0</v>
      </c>
      <c r="GZ104" s="10">
        <f t="shared" si="207"/>
        <v>0</v>
      </c>
      <c r="HA104" s="10">
        <f t="shared" si="208"/>
        <v>3032.33</v>
      </c>
      <c r="HB104" s="10">
        <f t="shared" si="209"/>
        <v>0</v>
      </c>
      <c r="HC104" s="10">
        <f t="shared" si="210"/>
        <v>0</v>
      </c>
      <c r="HD104" s="10">
        <v>18226.849999999999</v>
      </c>
      <c r="HE104" s="10">
        <f t="shared" si="221"/>
        <v>0</v>
      </c>
      <c r="HF104">
        <v>0</v>
      </c>
      <c r="HG104">
        <v>1</v>
      </c>
      <c r="HH104">
        <v>0</v>
      </c>
      <c r="HI104">
        <f t="shared" si="212"/>
        <v>5843.7300000000005</v>
      </c>
      <c r="HJ104">
        <f t="shared" si="213"/>
        <v>0</v>
      </c>
      <c r="HK104">
        <f t="shared" si="214"/>
        <v>6385.47</v>
      </c>
      <c r="HM104" s="10">
        <f>VLOOKUP(B104,'[2]22-23 Balances'!$E$5:$J$110,6,FALSE)</f>
        <v>97665.119999999646</v>
      </c>
      <c r="HN104" s="10">
        <f>VLOOKUP(B104,'carry forward data'!A109:G290,7,FALSE)</f>
        <v>23926</v>
      </c>
      <c r="HW104" s="10">
        <f t="shared" si="215"/>
        <v>0</v>
      </c>
      <c r="HY104" s="10">
        <f t="shared" si="216"/>
        <v>0</v>
      </c>
      <c r="IC104">
        <f t="shared" si="217"/>
        <v>68400.6599999998</v>
      </c>
      <c r="ID104" s="10">
        <f t="shared" si="218"/>
        <v>734107.94</v>
      </c>
      <c r="IE104" s="10">
        <f t="shared" si="219"/>
        <v>704843.4800000001</v>
      </c>
      <c r="IF104" s="10">
        <f t="shared" si="220"/>
        <v>97665.119999999646</v>
      </c>
    </row>
    <row r="105" spans="1:240" x14ac:dyDescent="0.25">
      <c r="B105" s="71" t="s">
        <v>345</v>
      </c>
      <c r="C105" s="72">
        <v>-233538.13</v>
      </c>
      <c r="D105" s="72">
        <v>0</v>
      </c>
      <c r="E105" s="72">
        <v>-146900</v>
      </c>
      <c r="F105" s="72">
        <v>0</v>
      </c>
      <c r="G105" s="72">
        <v>-377267.25</v>
      </c>
      <c r="H105" s="72">
        <v>-20562</v>
      </c>
      <c r="I105" s="72">
        <v>-10644.2</v>
      </c>
      <c r="J105" s="72">
        <v>-171213.54</v>
      </c>
      <c r="K105" s="72">
        <v>-257379.67</v>
      </c>
      <c r="L105" s="72">
        <v>0</v>
      </c>
      <c r="M105" s="72">
        <v>-26732.84</v>
      </c>
      <c r="N105" s="72">
        <v>0</v>
      </c>
      <c r="O105" s="72">
        <v>-8484.42</v>
      </c>
      <c r="P105" s="72">
        <v>0</v>
      </c>
      <c r="Q105" s="72">
        <v>0</v>
      </c>
      <c r="R105" s="72">
        <v>0</v>
      </c>
      <c r="S105" s="72">
        <v>0</v>
      </c>
      <c r="T105" s="72">
        <v>3842343.74</v>
      </c>
      <c r="U105" s="72">
        <v>120322.89</v>
      </c>
      <c r="V105" s="72">
        <v>0</v>
      </c>
      <c r="W105" s="72">
        <v>400552.61</v>
      </c>
      <c r="X105" s="72">
        <v>677895.98</v>
      </c>
      <c r="Y105" s="72">
        <v>165037.04</v>
      </c>
      <c r="Z105" s="72">
        <v>76205.759999999995</v>
      </c>
      <c r="AA105" s="72">
        <v>111573.09</v>
      </c>
      <c r="AB105" s="72">
        <v>933425.86</v>
      </c>
      <c r="AC105" s="72">
        <v>6871.25</v>
      </c>
      <c r="AD105" s="72">
        <v>18017.84</v>
      </c>
      <c r="AE105" s="72">
        <v>109436.83</v>
      </c>
      <c r="AF105" s="72">
        <v>312303.69</v>
      </c>
      <c r="AG105" s="72">
        <v>8129.52</v>
      </c>
      <c r="AH105" s="72">
        <v>13867.76</v>
      </c>
      <c r="AI105" s="72">
        <v>150543.25</v>
      </c>
      <c r="AJ105" s="72">
        <v>0</v>
      </c>
      <c r="AK105" s="72">
        <v>67581.19</v>
      </c>
      <c r="AL105" s="72">
        <v>309461.71999999997</v>
      </c>
      <c r="AM105" s="72">
        <v>96127.18</v>
      </c>
      <c r="AN105" s="72">
        <v>93128.54</v>
      </c>
      <c r="AO105" s="72">
        <v>25581.06</v>
      </c>
      <c r="AP105" s="72">
        <v>23900</v>
      </c>
      <c r="AQ105" s="72">
        <v>2023.34</v>
      </c>
      <c r="AR105" s="72">
        <v>177032.87</v>
      </c>
      <c r="AS105" s="72">
        <v>85304.42</v>
      </c>
      <c r="AT105" s="72">
        <v>73636.33</v>
      </c>
      <c r="AU105" s="72">
        <v>64875.67</v>
      </c>
      <c r="AV105" s="72">
        <v>0</v>
      </c>
      <c r="AW105" s="72">
        <v>0</v>
      </c>
      <c r="AX105" s="72">
        <v>0</v>
      </c>
      <c r="AY105" s="72">
        <v>0</v>
      </c>
      <c r="AZ105" s="72">
        <v>0</v>
      </c>
      <c r="BA105" s="72">
        <v>0</v>
      </c>
      <c r="BC105" s="10">
        <f>VLOOKUP(B105,[1]Sheet1!$A$11:$G$222,5,FALSE)</f>
        <v>6748205.8500000024</v>
      </c>
      <c r="BE105">
        <v>-69254.33</v>
      </c>
      <c r="BF105">
        <v>-130000</v>
      </c>
      <c r="BG105">
        <v>162451.79999999999</v>
      </c>
      <c r="BH105">
        <v>0</v>
      </c>
      <c r="BI105">
        <f t="shared" si="222"/>
        <v>162451.79999999999</v>
      </c>
      <c r="BJ105">
        <v>34351</v>
      </c>
      <c r="BK105">
        <v>0</v>
      </c>
      <c r="BL105">
        <f t="shared" si="223"/>
        <v>34351</v>
      </c>
      <c r="BM105">
        <v>38200</v>
      </c>
      <c r="BN105">
        <v>0</v>
      </c>
      <c r="BO105">
        <f t="shared" si="224"/>
        <v>38200</v>
      </c>
      <c r="BP105">
        <f t="shared" si="225"/>
        <v>35748.469999999972</v>
      </c>
      <c r="BR105" s="10">
        <f t="shared" si="150"/>
        <v>0</v>
      </c>
      <c r="BS105">
        <f t="shared" si="226"/>
        <v>0</v>
      </c>
      <c r="BT105">
        <f t="shared" si="152"/>
        <v>0</v>
      </c>
      <c r="BU105" s="10">
        <f t="shared" si="153"/>
        <v>0</v>
      </c>
      <c r="BV105" s="10">
        <f t="shared" si="154"/>
        <v>309461.71999999997</v>
      </c>
      <c r="BX105" s="10">
        <f t="shared" si="155"/>
        <v>6712457.379999999</v>
      </c>
      <c r="BY105" s="10">
        <f t="shared" si="227"/>
        <v>6748205.8499999987</v>
      </c>
      <c r="BZ105" s="10">
        <f t="shared" si="157"/>
        <v>6748205.8500000024</v>
      </c>
      <c r="CB105" s="10">
        <f t="shared" si="158"/>
        <v>0</v>
      </c>
      <c r="CC105">
        <v>0</v>
      </c>
      <c r="CD105">
        <v>0</v>
      </c>
      <c r="CE105" s="73">
        <v>552</v>
      </c>
      <c r="CF105">
        <v>482171.75999999978</v>
      </c>
      <c r="CG105">
        <v>648812.61999999732</v>
      </c>
      <c r="CH105">
        <v>53661.819999999992</v>
      </c>
      <c r="CI105">
        <v>17913.350000000035</v>
      </c>
      <c r="CK105" s="10">
        <f>VLOOKUP(CE105,'[2]Budget Share 22-23'!$B$6:$BV$326,73,FALSE)</f>
        <v>6879098</v>
      </c>
      <c r="CL105" s="10">
        <f>VLOOKUP(CE105,'[2]Budget Share 22-23'!$B$6:$BV$326,57,FALSE)</f>
        <v>0</v>
      </c>
      <c r="CM105" s="10">
        <v>0</v>
      </c>
      <c r="CN105" s="10">
        <v>0</v>
      </c>
      <c r="CO105">
        <v>4738</v>
      </c>
      <c r="CP105" s="10">
        <v>-1500</v>
      </c>
      <c r="CQ105" s="10">
        <v>0</v>
      </c>
      <c r="CR105" s="10">
        <v>0</v>
      </c>
      <c r="CS105" s="10"/>
      <c r="CT105" s="10">
        <f t="shared" si="159"/>
        <v>7112636.1299999999</v>
      </c>
      <c r="CU105" s="10">
        <f t="shared" si="160"/>
        <v>-25300</v>
      </c>
      <c r="CW105">
        <f t="shared" si="161"/>
        <v>4738</v>
      </c>
      <c r="CY105" s="10">
        <f t="shared" si="162"/>
        <v>0</v>
      </c>
      <c r="DE105" s="10">
        <v>7112636.1299999999</v>
      </c>
      <c r="DF105" s="10">
        <v>0</v>
      </c>
      <c r="DG105" s="10">
        <v>146900</v>
      </c>
      <c r="DH105" s="10">
        <v>0</v>
      </c>
      <c r="DI105" s="10">
        <v>377267.25</v>
      </c>
      <c r="DJ105" s="10">
        <v>25300</v>
      </c>
      <c r="DK105" s="10">
        <v>10644.2</v>
      </c>
      <c r="DL105" s="10">
        <v>171213.54</v>
      </c>
      <c r="DM105">
        <v>63408.56</v>
      </c>
      <c r="DN105">
        <v>107804.98</v>
      </c>
      <c r="DO105" s="10">
        <v>257379.67</v>
      </c>
      <c r="DP105" s="10">
        <v>0</v>
      </c>
      <c r="DQ105" s="10">
        <v>26732.84</v>
      </c>
      <c r="DR105" s="10">
        <v>0</v>
      </c>
      <c r="DS105" s="10">
        <v>8484.42</v>
      </c>
      <c r="DT105" s="10">
        <v>0</v>
      </c>
      <c r="DU105" s="10">
        <v>0</v>
      </c>
      <c r="DV105" s="10">
        <v>0</v>
      </c>
      <c r="DW105" s="10">
        <v>0</v>
      </c>
      <c r="DX105">
        <v>0</v>
      </c>
      <c r="DY105" s="80">
        <v>-4738</v>
      </c>
      <c r="DZ105">
        <v>0</v>
      </c>
      <c r="EA105" s="10">
        <v>0</v>
      </c>
      <c r="EB105">
        <v>552</v>
      </c>
      <c r="EC105" s="68" t="e">
        <f>VLOOKUP(B105,#REF!,3,FALSE)</f>
        <v>#REF!</v>
      </c>
      <c r="ED105" t="e">
        <f>VLOOKUP(B105,#REF!,4,FALSE)</f>
        <v>#REF!</v>
      </c>
      <c r="EE105" t="e">
        <f>VLOOKUP(EC105,'[3]EDUBASE data 18.4.23'!$E$2:$AF$327,28,FALSE)</f>
        <v>#REF!</v>
      </c>
      <c r="EF105" t="str">
        <f>VLOOKUP(B105,'[4]CFR Report to DCSF'!$B$8:$EM$116,142,FALSE)</f>
        <v>bm@king-ed.suffolk.sch.uk</v>
      </c>
      <c r="EG105" t="e">
        <f>VLOOKUP(EC105,'[3]EDUBASE data 18.4.23'!$E$2:$AF$327,24,FALSE)</f>
        <v>#REF!</v>
      </c>
      <c r="ES105" t="s">
        <v>394</v>
      </c>
      <c r="ET105" t="s">
        <v>397</v>
      </c>
      <c r="EU105" s="9" t="s">
        <v>394</v>
      </c>
      <c r="EV105" t="s">
        <v>396</v>
      </c>
      <c r="EW105" t="s">
        <v>395</v>
      </c>
      <c r="EX105" t="s">
        <v>395</v>
      </c>
      <c r="EY105">
        <f>VLOOKUP(B105,'[2]22-23 Balances'!$E$5:$J$110,2,FALSE)</f>
        <v>482171.75999999978</v>
      </c>
      <c r="EZ105">
        <v>0</v>
      </c>
      <c r="FA105">
        <f>VLOOKUP(B105,'[4]CFR Report to DCSF'!$B$8:$IA$116,234,FALSE)</f>
        <v>53661.819999999992</v>
      </c>
      <c r="FB105" s="10">
        <f t="shared" si="163"/>
        <v>7112636.1299999999</v>
      </c>
      <c r="FC105" s="10">
        <f t="shared" si="164"/>
        <v>0</v>
      </c>
      <c r="FD105" s="10">
        <f t="shared" si="165"/>
        <v>146900</v>
      </c>
      <c r="FE105" s="10">
        <f t="shared" si="166"/>
        <v>0</v>
      </c>
      <c r="FF105" s="10">
        <f t="shared" si="167"/>
        <v>377267.25</v>
      </c>
      <c r="FG105" s="10">
        <f t="shared" si="168"/>
        <v>25300</v>
      </c>
      <c r="FH105" s="10">
        <f t="shared" si="169"/>
        <v>10644.2</v>
      </c>
      <c r="FI105" s="10">
        <f t="shared" si="170"/>
        <v>63408.56</v>
      </c>
      <c r="FJ105" s="10">
        <f t="shared" si="171"/>
        <v>107804.98</v>
      </c>
      <c r="FK105" s="10">
        <f t="shared" si="172"/>
        <v>257379.67</v>
      </c>
      <c r="FL105" s="10">
        <f t="shared" si="173"/>
        <v>0</v>
      </c>
      <c r="FM105" s="10">
        <f t="shared" si="174"/>
        <v>26732.84</v>
      </c>
      <c r="FN105" s="10">
        <f t="shared" si="175"/>
        <v>0</v>
      </c>
      <c r="FO105" s="10">
        <f t="shared" si="176"/>
        <v>8484.42</v>
      </c>
      <c r="FP105" s="10">
        <f t="shared" si="177"/>
        <v>0</v>
      </c>
      <c r="FQ105" s="10">
        <f t="shared" si="178"/>
        <v>0</v>
      </c>
      <c r="FR105" s="10">
        <f t="shared" si="179"/>
        <v>0</v>
      </c>
      <c r="FS105">
        <f t="shared" si="180"/>
        <v>0</v>
      </c>
      <c r="FT105" s="4">
        <f t="shared" si="181"/>
        <v>-4738</v>
      </c>
      <c r="FU105">
        <f t="shared" si="182"/>
        <v>0</v>
      </c>
      <c r="FV105">
        <f t="shared" si="183"/>
        <v>0</v>
      </c>
      <c r="FW105" s="10">
        <f t="shared" si="184"/>
        <v>3842343.74</v>
      </c>
      <c r="FX105" s="10">
        <f t="shared" si="185"/>
        <v>120322.89</v>
      </c>
      <c r="FY105" s="158">
        <v>1201612.75</v>
      </c>
      <c r="FZ105" s="10">
        <f t="shared" si="186"/>
        <v>400552.61</v>
      </c>
      <c r="GA105" s="10">
        <f t="shared" si="187"/>
        <v>677895.98</v>
      </c>
      <c r="GB105" s="10">
        <f t="shared" si="188"/>
        <v>165037.04</v>
      </c>
      <c r="GC105" s="90">
        <v>106832.73000000001</v>
      </c>
      <c r="GD105" s="90">
        <v>80946.12</v>
      </c>
      <c r="GE105" s="158">
        <v>14323.65</v>
      </c>
      <c r="GF105" s="10">
        <f t="shared" si="189"/>
        <v>6871.25</v>
      </c>
      <c r="GG105" s="10">
        <f t="shared" si="190"/>
        <v>18017.84</v>
      </c>
      <c r="GH105" s="10">
        <f t="shared" si="191"/>
        <v>109436.83</v>
      </c>
      <c r="GI105" s="90">
        <v>29793.15000000014</v>
      </c>
      <c r="GJ105" s="10">
        <f t="shared" si="192"/>
        <v>8129.52</v>
      </c>
      <c r="GK105" s="10">
        <f t="shared" si="193"/>
        <v>13867.76</v>
      </c>
      <c r="GL105" s="10">
        <f t="shared" si="194"/>
        <v>150543.25</v>
      </c>
      <c r="GM105" s="10">
        <f t="shared" si="195"/>
        <v>0</v>
      </c>
      <c r="GN105" s="10">
        <f t="shared" si="196"/>
        <v>67581.19</v>
      </c>
      <c r="GO105" s="80">
        <f t="shared" si="197"/>
        <v>309461.71999999997</v>
      </c>
      <c r="GP105" s="10">
        <f t="shared" si="198"/>
        <v>96127.18</v>
      </c>
      <c r="GQ105" s="10">
        <f t="shared" si="199"/>
        <v>93128.54</v>
      </c>
      <c r="GR105" s="10">
        <f t="shared" si="200"/>
        <v>25581.06</v>
      </c>
      <c r="GS105" s="10">
        <f t="shared" si="201"/>
        <v>23900</v>
      </c>
      <c r="GT105" s="10">
        <f t="shared" si="202"/>
        <v>2023.34</v>
      </c>
      <c r="GU105" s="10">
        <f t="shared" si="203"/>
        <v>177032.87</v>
      </c>
      <c r="GV105" s="10">
        <f t="shared" si="204"/>
        <v>85304.42</v>
      </c>
      <c r="GW105" s="10">
        <f t="shared" si="205"/>
        <v>73636.33</v>
      </c>
      <c r="GX105" s="10">
        <f t="shared" si="206"/>
        <v>64875.67</v>
      </c>
      <c r="GY105">
        <v>0</v>
      </c>
      <c r="GZ105" s="10">
        <f t="shared" si="207"/>
        <v>0</v>
      </c>
      <c r="HA105" s="10">
        <f t="shared" si="208"/>
        <v>0</v>
      </c>
      <c r="HB105" s="10">
        <f t="shared" si="209"/>
        <v>0</v>
      </c>
      <c r="HC105" s="10">
        <f t="shared" si="210"/>
        <v>0</v>
      </c>
      <c r="HD105" s="10">
        <v>69254.33</v>
      </c>
      <c r="HE105" s="10">
        <v>130000</v>
      </c>
      <c r="HF105">
        <v>0</v>
      </c>
      <c r="HG105">
        <v>1</v>
      </c>
      <c r="HH105">
        <v>0</v>
      </c>
      <c r="HI105">
        <f t="shared" si="212"/>
        <v>162451.79999999999</v>
      </c>
      <c r="HJ105">
        <f t="shared" si="213"/>
        <v>34351</v>
      </c>
      <c r="HK105">
        <f t="shared" si="214"/>
        <v>38200</v>
      </c>
      <c r="HM105" s="10">
        <f>VLOOKUP(B105,'[2]22-23 Balances'!$E$5:$J$110,6,FALSE)</f>
        <v>648812.37999999803</v>
      </c>
      <c r="HN105" s="10">
        <f>VLOOKUP(B105,'carry forward data'!A110:G291,7,FALSE)</f>
        <v>17913.350000000006</v>
      </c>
      <c r="HW105" s="10">
        <f t="shared" si="215"/>
        <v>0</v>
      </c>
      <c r="HY105" s="10">
        <f t="shared" si="216"/>
        <v>2.9103830456733704E-11</v>
      </c>
      <c r="IC105">
        <f t="shared" si="217"/>
        <v>482171.75999999978</v>
      </c>
      <c r="ID105" s="10">
        <f t="shared" si="218"/>
        <v>8131820.0499999998</v>
      </c>
      <c r="IE105" s="10">
        <f t="shared" si="219"/>
        <v>7965179.4300000006</v>
      </c>
      <c r="IF105" s="10">
        <f t="shared" si="220"/>
        <v>648812.37999999803</v>
      </c>
    </row>
    <row r="106" spans="1:240" x14ac:dyDescent="0.25">
      <c r="A106" s="4" t="s">
        <v>247</v>
      </c>
      <c r="B106" s="81" t="s">
        <v>346</v>
      </c>
      <c r="C106" s="72">
        <v>-109998.79</v>
      </c>
      <c r="D106" s="72">
        <v>0</v>
      </c>
      <c r="E106" s="72">
        <v>-42933.34</v>
      </c>
      <c r="F106" s="72">
        <v>0</v>
      </c>
      <c r="G106" s="72">
        <v>-40523.75</v>
      </c>
      <c r="H106" s="72">
        <v>0</v>
      </c>
      <c r="I106" s="72">
        <v>-1856.53</v>
      </c>
      <c r="J106" s="72">
        <v>-38326.85</v>
      </c>
      <c r="K106" s="72">
        <v>-50962.65</v>
      </c>
      <c r="L106" s="72">
        <v>0</v>
      </c>
      <c r="M106" s="72">
        <v>0</v>
      </c>
      <c r="N106" s="72">
        <v>-93132.15</v>
      </c>
      <c r="O106" s="72">
        <v>-5691.15</v>
      </c>
      <c r="P106" s="72">
        <v>0</v>
      </c>
      <c r="Q106" s="72">
        <v>0</v>
      </c>
      <c r="R106" s="72">
        <v>0</v>
      </c>
      <c r="S106" s="72">
        <v>0</v>
      </c>
      <c r="T106" s="72">
        <v>1435517.91</v>
      </c>
      <c r="U106" s="72">
        <v>20691.849999999999</v>
      </c>
      <c r="V106" s="72">
        <v>0</v>
      </c>
      <c r="W106" s="72">
        <v>19139.509999999998</v>
      </c>
      <c r="X106" s="72">
        <v>107343.58</v>
      </c>
      <c r="Y106" s="72">
        <v>48725.96</v>
      </c>
      <c r="Z106" s="72">
        <v>1257.51</v>
      </c>
      <c r="AA106" s="72">
        <v>1731.22</v>
      </c>
      <c r="AB106" s="72">
        <v>140955.78</v>
      </c>
      <c r="AC106" s="72">
        <v>0</v>
      </c>
      <c r="AD106" s="72">
        <v>0</v>
      </c>
      <c r="AE106" s="72">
        <v>43629.85</v>
      </c>
      <c r="AF106" s="72">
        <v>46517.09</v>
      </c>
      <c r="AG106" s="72">
        <v>47179.45</v>
      </c>
      <c r="AH106" s="72">
        <v>9667.65</v>
      </c>
      <c r="AI106" s="72">
        <v>14312.82</v>
      </c>
      <c r="AJ106" s="72">
        <v>0</v>
      </c>
      <c r="AK106" s="72">
        <v>11957.89</v>
      </c>
      <c r="AL106" s="72">
        <v>139218.88</v>
      </c>
      <c r="AM106" s="72">
        <v>9983.36</v>
      </c>
      <c r="AN106" s="72">
        <v>28104.59</v>
      </c>
      <c r="AO106" s="72">
        <v>57877.01</v>
      </c>
      <c r="AP106" s="72">
        <v>11287.64</v>
      </c>
      <c r="AQ106" s="72">
        <v>1096026.79</v>
      </c>
      <c r="AR106" s="72">
        <v>30458.12</v>
      </c>
      <c r="AS106" s="72">
        <v>14667.8</v>
      </c>
      <c r="AT106" s="72">
        <v>29788.17</v>
      </c>
      <c r="AU106" s="72">
        <v>14332.19</v>
      </c>
      <c r="AV106" s="72">
        <v>0</v>
      </c>
      <c r="AW106" s="72">
        <v>48701.35</v>
      </c>
      <c r="AX106" s="72">
        <v>0</v>
      </c>
      <c r="AY106" s="72">
        <v>0</v>
      </c>
      <c r="AZ106" s="72">
        <v>0</v>
      </c>
      <c r="BA106" s="72">
        <v>0</v>
      </c>
      <c r="BC106" s="10">
        <f>VLOOKUP(B106,[1]Sheet1!$A$11:$G$222,5,FALSE)</f>
        <v>3045648.7600000007</v>
      </c>
      <c r="BE106">
        <v>0</v>
      </c>
      <c r="BF106">
        <v>0</v>
      </c>
      <c r="BG106">
        <v>0</v>
      </c>
      <c r="BH106">
        <v>0</v>
      </c>
      <c r="BI106">
        <f t="shared" si="222"/>
        <v>0</v>
      </c>
      <c r="BJ106">
        <v>0</v>
      </c>
      <c r="BK106">
        <v>0</v>
      </c>
      <c r="BL106">
        <f t="shared" si="223"/>
        <v>0</v>
      </c>
      <c r="BM106">
        <v>0</v>
      </c>
      <c r="BN106">
        <v>0</v>
      </c>
      <c r="BO106">
        <f t="shared" si="224"/>
        <v>0</v>
      </c>
      <c r="BP106">
        <f t="shared" si="225"/>
        <v>0</v>
      </c>
      <c r="BR106" s="10">
        <f t="shared" si="150"/>
        <v>0</v>
      </c>
      <c r="BS106">
        <f t="shared" si="226"/>
        <v>0</v>
      </c>
      <c r="BT106">
        <f t="shared" si="152"/>
        <v>0</v>
      </c>
      <c r="BU106" s="10">
        <f t="shared" si="153"/>
        <v>-93132.15</v>
      </c>
      <c r="BV106" s="10">
        <f t="shared" si="154"/>
        <v>139218.88</v>
      </c>
      <c r="BX106" s="10">
        <f t="shared" si="155"/>
        <v>3045648.76</v>
      </c>
      <c r="BY106" s="10">
        <f t="shared" si="227"/>
        <v>3045648.76</v>
      </c>
      <c r="BZ106" s="10">
        <f t="shared" si="157"/>
        <v>3045648.7600000007</v>
      </c>
      <c r="CB106" s="10">
        <f t="shared" si="158"/>
        <v>0</v>
      </c>
      <c r="CC106">
        <v>0</v>
      </c>
      <c r="CD106">
        <v>0</v>
      </c>
      <c r="CE106" s="73">
        <v>553</v>
      </c>
      <c r="CF106">
        <v>0</v>
      </c>
      <c r="CG106">
        <v>0</v>
      </c>
      <c r="CH106">
        <v>0</v>
      </c>
      <c r="CI106">
        <v>0</v>
      </c>
      <c r="CK106" s="10">
        <f>VLOOKUP(CE106,'[2]Budget Share 22-23'!$B$6:$BV$326,73,FALSE)</f>
        <v>2149067.0138502065</v>
      </c>
      <c r="CL106" s="10">
        <f>VLOOKUP(CE106,'[2]Budget Share 22-23'!$B$6:$BV$326,57,FALSE)</f>
        <v>315574.16666666669</v>
      </c>
      <c r="CM106" s="10">
        <v>0</v>
      </c>
      <c r="CN106" s="10">
        <v>-4305</v>
      </c>
      <c r="CO106">
        <v>0</v>
      </c>
      <c r="CP106" s="10">
        <v>0</v>
      </c>
      <c r="CQ106" s="10">
        <v>0</v>
      </c>
      <c r="CR106" s="10">
        <v>0</v>
      </c>
      <c r="CS106" s="10"/>
      <c r="CT106" s="10">
        <f t="shared" si="159"/>
        <v>2259065.8038502065</v>
      </c>
      <c r="CU106" s="10">
        <f t="shared" si="160"/>
        <v>0</v>
      </c>
      <c r="CW106">
        <f t="shared" si="161"/>
        <v>0</v>
      </c>
      <c r="CY106" s="10">
        <f t="shared" si="162"/>
        <v>0</v>
      </c>
      <c r="DE106" s="10">
        <v>2259065.8038502065</v>
      </c>
      <c r="DF106" s="10">
        <v>315574.16666666669</v>
      </c>
      <c r="DG106" s="10">
        <v>42933.34</v>
      </c>
      <c r="DH106" s="10">
        <v>0</v>
      </c>
      <c r="DI106" s="10">
        <v>40523.75</v>
      </c>
      <c r="DJ106" s="10">
        <v>0</v>
      </c>
      <c r="DK106" s="10">
        <v>1856.53</v>
      </c>
      <c r="DL106" s="10">
        <v>38326.85</v>
      </c>
      <c r="DM106">
        <v>1400</v>
      </c>
      <c r="DN106">
        <v>36926.85</v>
      </c>
      <c r="DO106" s="10">
        <v>50962.65</v>
      </c>
      <c r="DP106" s="10">
        <v>0</v>
      </c>
      <c r="DQ106" s="10">
        <v>0</v>
      </c>
      <c r="DR106" s="10">
        <v>93132.15</v>
      </c>
      <c r="DS106" s="10">
        <v>5691.15</v>
      </c>
      <c r="DT106" s="10">
        <v>0</v>
      </c>
      <c r="DU106" s="10">
        <v>0</v>
      </c>
      <c r="DV106" s="10">
        <v>0</v>
      </c>
      <c r="DW106" s="10">
        <v>0</v>
      </c>
      <c r="DX106">
        <v>0</v>
      </c>
      <c r="DY106" s="10">
        <v>0</v>
      </c>
      <c r="DZ106">
        <v>0</v>
      </c>
      <c r="EA106" s="10">
        <v>0</v>
      </c>
      <c r="EB106">
        <v>553</v>
      </c>
      <c r="EC106" s="68" t="e">
        <f>VLOOKUP(B106,#REF!,3,FALSE)</f>
        <v>#REF!</v>
      </c>
      <c r="ED106" t="e">
        <f>VLOOKUP(B106,#REF!,4,FALSE)</f>
        <v>#REF!</v>
      </c>
      <c r="EE106" t="e">
        <f>VLOOKUP(EC106,'[3]EDUBASE data 18.4.23'!$E$2:$AF$327,28,FALSE)</f>
        <v>#REF!</v>
      </c>
      <c r="EF106" t="str">
        <f>VLOOKUP(B106,'[4]CFR Report to DCSF'!$B$8:$EM$116,142,FALSE)</f>
        <v>ckennedy@st-benedicts.suffolk.sch.uk</v>
      </c>
      <c r="EG106" t="e">
        <f>VLOOKUP(EC106,'[3]EDUBASE data 18.4.23'!$E$2:$AF$327,24,FALSE)</f>
        <v>#REF!</v>
      </c>
      <c r="ES106" t="s">
        <v>394</v>
      </c>
      <c r="ET106" t="s">
        <v>397</v>
      </c>
      <c r="EU106" s="9" t="s">
        <v>395</v>
      </c>
      <c r="EV106" t="s">
        <v>396</v>
      </c>
      <c r="EW106" t="s">
        <v>395</v>
      </c>
      <c r="EX106" t="s">
        <v>395</v>
      </c>
      <c r="EY106">
        <f>VLOOKUP(B106,'[2]22-23 Balances'!$E$5:$J$110,2,FALSE)</f>
        <v>663392.68000000203</v>
      </c>
      <c r="EZ106">
        <v>0</v>
      </c>
      <c r="FA106">
        <f>VLOOKUP(B106,'[4]CFR Report to DCSF'!$B$8:$IA$116,234,FALSE)</f>
        <v>11252.65</v>
      </c>
      <c r="FB106" s="10">
        <f>DE106-FC106</f>
        <v>1943491.6371835398</v>
      </c>
      <c r="FC106" s="10">
        <f t="shared" ref="FC106:FH108" si="228">DF106</f>
        <v>315574.16666666669</v>
      </c>
      <c r="FD106" s="10">
        <f t="shared" si="228"/>
        <v>42933.34</v>
      </c>
      <c r="FE106" s="10">
        <f t="shared" si="228"/>
        <v>0</v>
      </c>
      <c r="FF106" s="10">
        <f t="shared" si="228"/>
        <v>40523.75</v>
      </c>
      <c r="FG106" s="10">
        <f t="shared" si="228"/>
        <v>0</v>
      </c>
      <c r="FH106" s="10">
        <f t="shared" si="228"/>
        <v>1856.53</v>
      </c>
      <c r="FI106" s="10">
        <f t="shared" si="170"/>
        <v>1400</v>
      </c>
      <c r="FJ106" s="10">
        <f t="shared" si="171"/>
        <v>36926.85</v>
      </c>
      <c r="FK106" s="10">
        <f t="shared" si="172"/>
        <v>50962.65</v>
      </c>
      <c r="FL106" s="10">
        <f t="shared" si="173"/>
        <v>0</v>
      </c>
      <c r="FM106" s="10">
        <f t="shared" si="174"/>
        <v>0</v>
      </c>
      <c r="FN106" s="10">
        <f t="shared" si="175"/>
        <v>93132.15</v>
      </c>
      <c r="FO106" s="10">
        <f t="shared" si="176"/>
        <v>5691.15</v>
      </c>
      <c r="FP106" s="10">
        <f t="shared" si="177"/>
        <v>0</v>
      </c>
      <c r="FQ106" s="10">
        <f t="shared" si="178"/>
        <v>0</v>
      </c>
      <c r="FR106" s="10">
        <f t="shared" si="179"/>
        <v>0</v>
      </c>
      <c r="FS106">
        <f t="shared" si="180"/>
        <v>0</v>
      </c>
      <c r="FT106">
        <f t="shared" si="181"/>
        <v>0</v>
      </c>
      <c r="FU106">
        <f t="shared" si="182"/>
        <v>0</v>
      </c>
      <c r="FV106">
        <f t="shared" si="183"/>
        <v>0</v>
      </c>
      <c r="FW106" s="10">
        <f t="shared" si="184"/>
        <v>1435517.91</v>
      </c>
      <c r="FX106" s="10">
        <f t="shared" si="185"/>
        <v>20691.849999999999</v>
      </c>
      <c r="FY106" s="158">
        <v>179244.49</v>
      </c>
      <c r="FZ106" s="10">
        <f t="shared" si="186"/>
        <v>19139.509999999998</v>
      </c>
      <c r="GA106" s="10">
        <f t="shared" si="187"/>
        <v>107343.58</v>
      </c>
      <c r="GB106" s="10">
        <f t="shared" si="188"/>
        <v>48725.96</v>
      </c>
      <c r="GC106" s="90">
        <v>1257.51</v>
      </c>
      <c r="GD106" s="90">
        <v>1731.22</v>
      </c>
      <c r="GE106" s="158">
        <v>3641.36</v>
      </c>
      <c r="GF106" s="10">
        <f t="shared" si="189"/>
        <v>0</v>
      </c>
      <c r="GG106" s="10">
        <f t="shared" si="190"/>
        <v>0</v>
      </c>
      <c r="GH106" s="10">
        <f t="shared" si="191"/>
        <v>43629.85</v>
      </c>
      <c r="GI106" s="90">
        <v>4587.0200000000041</v>
      </c>
      <c r="GJ106" s="10">
        <f t="shared" si="192"/>
        <v>47179.45</v>
      </c>
      <c r="GK106" s="10">
        <f t="shared" si="193"/>
        <v>9667.65</v>
      </c>
      <c r="GL106" s="10">
        <f t="shared" si="194"/>
        <v>14312.82</v>
      </c>
      <c r="GM106" s="10">
        <f t="shared" si="195"/>
        <v>0</v>
      </c>
      <c r="GN106" s="10">
        <f t="shared" si="196"/>
        <v>11957.89</v>
      </c>
      <c r="GO106" s="80">
        <f t="shared" si="197"/>
        <v>139218.88</v>
      </c>
      <c r="GP106" s="10">
        <f t="shared" si="198"/>
        <v>9983.36</v>
      </c>
      <c r="GQ106" s="10">
        <f t="shared" si="199"/>
        <v>28104.59</v>
      </c>
      <c r="GR106" s="10">
        <f t="shared" si="200"/>
        <v>57877.01</v>
      </c>
      <c r="GS106" s="10">
        <f t="shared" si="201"/>
        <v>11287.64</v>
      </c>
      <c r="GT106" s="80">
        <f>AQ106+(CC106+CD106)-233189.07</f>
        <v>862837.72</v>
      </c>
      <c r="GU106" s="10">
        <f t="shared" si="203"/>
        <v>30458.12</v>
      </c>
      <c r="GV106" s="10">
        <f t="shared" si="204"/>
        <v>14667.8</v>
      </c>
      <c r="GW106" s="10">
        <f t="shared" si="205"/>
        <v>29788.17</v>
      </c>
      <c r="GX106" s="10">
        <f t="shared" si="206"/>
        <v>14332.19</v>
      </c>
      <c r="GY106">
        <v>0</v>
      </c>
      <c r="GZ106" s="10">
        <f t="shared" si="207"/>
        <v>0</v>
      </c>
      <c r="HA106" s="10">
        <f t="shared" si="208"/>
        <v>48701.35</v>
      </c>
      <c r="HB106" s="10">
        <f t="shared" si="209"/>
        <v>0</v>
      </c>
      <c r="HC106" s="10">
        <f t="shared" si="210"/>
        <v>0</v>
      </c>
      <c r="HD106" s="10">
        <v>23284.44</v>
      </c>
      <c r="HE106" s="10">
        <f>BF106</f>
        <v>0</v>
      </c>
      <c r="HF106">
        <v>0</v>
      </c>
      <c r="HG106">
        <v>1</v>
      </c>
      <c r="HH106">
        <v>0</v>
      </c>
      <c r="HI106" s="91">
        <v>34537.089999999997</v>
      </c>
      <c r="HJ106">
        <f t="shared" si="213"/>
        <v>0</v>
      </c>
      <c r="HK106">
        <f t="shared" si="214"/>
        <v>0</v>
      </c>
      <c r="HM106" s="80">
        <v>0</v>
      </c>
      <c r="HN106" s="154">
        <f>FA106+HD106-HI106</f>
        <v>0</v>
      </c>
      <c r="HW106" s="10">
        <f t="shared" si="215"/>
        <v>3.8502085953950882E-3</v>
      </c>
      <c r="HY106" s="90">
        <f t="shared" si="216"/>
        <v>0</v>
      </c>
      <c r="HZ106" t="s">
        <v>460</v>
      </c>
      <c r="IA106" t="s">
        <v>462</v>
      </c>
      <c r="IB106" s="4" t="s">
        <v>247</v>
      </c>
      <c r="IC106">
        <f t="shared" si="217"/>
        <v>663392.68000000203</v>
      </c>
      <c r="ID106" s="10">
        <f t="shared" si="218"/>
        <v>2532492.223850206</v>
      </c>
      <c r="IE106" s="10">
        <f t="shared" si="219"/>
        <v>3195884.8999999994</v>
      </c>
      <c r="IF106" s="10">
        <f t="shared" si="220"/>
        <v>3.8502085953950882E-3</v>
      </c>
    </row>
    <row r="107" spans="1:240" x14ac:dyDescent="0.25">
      <c r="B107" s="71" t="s">
        <v>347</v>
      </c>
      <c r="C107" s="72">
        <v>-350735.24</v>
      </c>
      <c r="D107" s="72">
        <v>0</v>
      </c>
      <c r="E107" s="72">
        <v>-78566.67</v>
      </c>
      <c r="F107" s="72">
        <v>0</v>
      </c>
      <c r="G107" s="72">
        <v>-281166.25</v>
      </c>
      <c r="H107" s="72">
        <v>0</v>
      </c>
      <c r="I107" s="72">
        <v>48835.67</v>
      </c>
      <c r="J107" s="72">
        <v>-195932.85</v>
      </c>
      <c r="K107" s="72">
        <v>-1283.68</v>
      </c>
      <c r="L107" s="72">
        <v>0</v>
      </c>
      <c r="M107" s="72">
        <v>-9210</v>
      </c>
      <c r="N107" s="72">
        <v>-177895.45</v>
      </c>
      <c r="O107" s="72">
        <v>-5930.34</v>
      </c>
      <c r="P107" s="72">
        <v>0</v>
      </c>
      <c r="Q107" s="72">
        <v>0</v>
      </c>
      <c r="R107" s="72">
        <v>0</v>
      </c>
      <c r="S107" s="72">
        <v>0</v>
      </c>
      <c r="T107" s="72">
        <v>5657695.3099999996</v>
      </c>
      <c r="U107" s="72">
        <v>31881.39</v>
      </c>
      <c r="V107" s="72">
        <v>0</v>
      </c>
      <c r="W107" s="72">
        <v>155731.41</v>
      </c>
      <c r="X107" s="72">
        <v>648502.87</v>
      </c>
      <c r="Y107" s="72">
        <v>0</v>
      </c>
      <c r="Z107" s="72">
        <v>8707.06</v>
      </c>
      <c r="AA107" s="72">
        <v>123669.52</v>
      </c>
      <c r="AB107" s="72">
        <v>720642.18</v>
      </c>
      <c r="AC107" s="72">
        <v>0</v>
      </c>
      <c r="AD107" s="72">
        <v>16988.63</v>
      </c>
      <c r="AE107" s="72">
        <v>114925.22</v>
      </c>
      <c r="AF107" s="72">
        <v>346615.33</v>
      </c>
      <c r="AG107" s="72">
        <v>241680.76</v>
      </c>
      <c r="AH107" s="72">
        <v>23038.11</v>
      </c>
      <c r="AI107" s="72">
        <v>242663.3</v>
      </c>
      <c r="AJ107" s="72">
        <v>0</v>
      </c>
      <c r="AK107" s="72">
        <v>33552.04</v>
      </c>
      <c r="AL107" s="72">
        <v>373870.5</v>
      </c>
      <c r="AM107" s="72">
        <v>93042.82</v>
      </c>
      <c r="AN107" s="72">
        <v>171608.23</v>
      </c>
      <c r="AO107" s="72">
        <v>147574.12</v>
      </c>
      <c r="AP107" s="72">
        <v>31570</v>
      </c>
      <c r="AQ107" s="72">
        <v>37689.040000000001</v>
      </c>
      <c r="AR107" s="72">
        <v>61223.94</v>
      </c>
      <c r="AS107" s="72">
        <v>97818.78</v>
      </c>
      <c r="AT107" s="72">
        <v>85745.91</v>
      </c>
      <c r="AU107" s="72">
        <v>74069.58</v>
      </c>
      <c r="AV107" s="72">
        <v>0</v>
      </c>
      <c r="AW107" s="72">
        <v>168370.77</v>
      </c>
      <c r="AX107" s="72">
        <v>0</v>
      </c>
      <c r="AY107" s="72">
        <v>0</v>
      </c>
      <c r="AZ107" s="72">
        <v>-64555.97</v>
      </c>
      <c r="BA107" s="72">
        <v>52441.760000000002</v>
      </c>
      <c r="BC107" s="10">
        <f>VLOOKUP(B107,[1]Sheet1!$A$11:$G$222,5,FALSE)</f>
        <v>8501441.5700000022</v>
      </c>
      <c r="BE107">
        <v>-158216.97999999998</v>
      </c>
      <c r="BF107">
        <v>0</v>
      </c>
      <c r="BG107">
        <v>12230.820000000002</v>
      </c>
      <c r="BH107">
        <v>0</v>
      </c>
      <c r="BI107">
        <f t="shared" si="222"/>
        <v>12230.820000000002</v>
      </c>
      <c r="BJ107">
        <v>0</v>
      </c>
      <c r="BK107">
        <v>0</v>
      </c>
      <c r="BL107">
        <f t="shared" si="223"/>
        <v>0</v>
      </c>
      <c r="BM107">
        <v>0</v>
      </c>
      <c r="BN107">
        <v>0</v>
      </c>
      <c r="BO107">
        <f t="shared" si="224"/>
        <v>0</v>
      </c>
      <c r="BP107">
        <f t="shared" si="225"/>
        <v>-145986.15999999997</v>
      </c>
      <c r="BR107" s="10">
        <f t="shared" si="150"/>
        <v>-12114.21</v>
      </c>
      <c r="BS107">
        <f t="shared" si="226"/>
        <v>-12114.21</v>
      </c>
      <c r="BT107">
        <f t="shared" si="152"/>
        <v>0</v>
      </c>
      <c r="BU107" s="10">
        <f t="shared" si="153"/>
        <v>-190009.66</v>
      </c>
      <c r="BV107" s="10">
        <f t="shared" si="154"/>
        <v>373870.5</v>
      </c>
      <c r="BX107" s="10">
        <f t="shared" si="155"/>
        <v>8644877.7999999989</v>
      </c>
      <c r="BY107" s="10">
        <f t="shared" si="227"/>
        <v>8498891.6399999987</v>
      </c>
      <c r="BZ107" s="10">
        <f t="shared" si="157"/>
        <v>8501441.5700000022</v>
      </c>
      <c r="CB107" s="10">
        <f t="shared" si="158"/>
        <v>-2549.9300000034273</v>
      </c>
      <c r="CC107">
        <f>625+1000+100+824.93</f>
        <v>2549.9299999999998</v>
      </c>
      <c r="CD107">
        <v>0</v>
      </c>
      <c r="CE107" s="73">
        <v>560</v>
      </c>
      <c r="CF107">
        <v>912338.57999999449</v>
      </c>
      <c r="CG107">
        <v>805298.26999999769</v>
      </c>
      <c r="CH107">
        <v>7566.050000000002</v>
      </c>
      <c r="CI107">
        <v>153552.21000000002</v>
      </c>
      <c r="CK107" s="10">
        <f>VLOOKUP(CE107,'[2]Budget Share 22-23'!$B$6:$BV$326,73,FALSE)-CL107</f>
        <v>7238148</v>
      </c>
      <c r="CL107" s="10">
        <f>VLOOKUP(CE107,'[2]Budget Share 22-23'!$B$6:$BV$326,57,FALSE)</f>
        <v>1302239</v>
      </c>
      <c r="CM107" s="10">
        <v>0</v>
      </c>
      <c r="CN107" s="10">
        <v>-7864</v>
      </c>
      <c r="CO107">
        <v>0</v>
      </c>
      <c r="CP107" s="10">
        <v>0</v>
      </c>
      <c r="CQ107" s="10">
        <v>0</v>
      </c>
      <c r="CR107" s="10">
        <v>0</v>
      </c>
      <c r="CS107" s="10"/>
      <c r="CT107" s="10">
        <f t="shared" si="159"/>
        <v>7588883.2400000002</v>
      </c>
      <c r="CU107" s="10">
        <f t="shared" si="160"/>
        <v>0</v>
      </c>
      <c r="CW107">
        <f t="shared" si="161"/>
        <v>0</v>
      </c>
      <c r="CY107" s="10">
        <f t="shared" si="162"/>
        <v>0</v>
      </c>
      <c r="DE107" s="10">
        <f>CT107</f>
        <v>7588883.2400000002</v>
      </c>
      <c r="DF107" s="10">
        <v>1302239</v>
      </c>
      <c r="DG107" s="10">
        <v>78566.67</v>
      </c>
      <c r="DH107" s="10">
        <v>0</v>
      </c>
      <c r="DI107" s="10">
        <v>281166.25</v>
      </c>
      <c r="DJ107" s="10">
        <v>0</v>
      </c>
      <c r="DK107" s="80">
        <v>-48835.67</v>
      </c>
      <c r="DL107" s="10">
        <v>195932.85</v>
      </c>
      <c r="DM107">
        <v>18867.919999999998</v>
      </c>
      <c r="DN107">
        <v>177064.93</v>
      </c>
      <c r="DO107" s="10">
        <v>1283.68</v>
      </c>
      <c r="DP107" s="10">
        <v>0</v>
      </c>
      <c r="DQ107" s="10">
        <v>9210</v>
      </c>
      <c r="DR107" s="10">
        <v>190009.66</v>
      </c>
      <c r="DS107" s="10">
        <v>5930.34</v>
      </c>
      <c r="DT107" s="10">
        <v>0</v>
      </c>
      <c r="DU107" s="10">
        <v>0</v>
      </c>
      <c r="DV107" s="10">
        <v>0</v>
      </c>
      <c r="DW107" s="10">
        <v>0</v>
      </c>
      <c r="DX107">
        <v>0</v>
      </c>
      <c r="DY107" s="10">
        <v>0</v>
      </c>
      <c r="DZ107">
        <v>0</v>
      </c>
      <c r="EA107" s="10">
        <v>0</v>
      </c>
      <c r="EB107">
        <v>560</v>
      </c>
      <c r="EC107" s="68" t="e">
        <f>VLOOKUP(B107,#REF!,3,FALSE)</f>
        <v>#REF!</v>
      </c>
      <c r="ED107" t="e">
        <f>VLOOKUP(B107,#REF!,4,FALSE)</f>
        <v>#REF!</v>
      </c>
      <c r="EE107" t="e">
        <f>VLOOKUP(EC107,'[3]EDUBASE data 18.4.23'!$E$2:$AF$327,28,FALSE)</f>
        <v>#REF!</v>
      </c>
      <c r="EF107" t="str">
        <f>VLOOKUP(B107,'[4]CFR Report to DCSF'!$B$8:$EM$116,142,FALSE)</f>
        <v>lynda.lodge@thurstoncollege.suffolk.sch.uk</v>
      </c>
      <c r="EG107" t="e">
        <f>VLOOKUP(EC107,'[3]EDUBASE data 18.4.23'!$E$2:$AF$327,24,FALSE)</f>
        <v>#REF!</v>
      </c>
      <c r="ES107" t="s">
        <v>394</v>
      </c>
      <c r="ET107" t="s">
        <v>397</v>
      </c>
      <c r="EU107" s="9" t="s">
        <v>394</v>
      </c>
      <c r="EV107" t="s">
        <v>396</v>
      </c>
      <c r="EW107" t="s">
        <v>395</v>
      </c>
      <c r="EX107" t="s">
        <v>395</v>
      </c>
      <c r="EY107">
        <f>VLOOKUP(B107,'[2]22-23 Balances'!$E$5:$J$110,2,FALSE)</f>
        <v>912338.57999999449</v>
      </c>
      <c r="EZ107">
        <v>0</v>
      </c>
      <c r="FA107">
        <f>VLOOKUP(B107,'[4]CFR Report to DCSF'!$B$8:$IA$116,234,FALSE)</f>
        <v>7566.050000000002</v>
      </c>
      <c r="FB107" s="10">
        <f>DE107</f>
        <v>7588883.2400000002</v>
      </c>
      <c r="FC107" s="10">
        <f t="shared" si="228"/>
        <v>1302239</v>
      </c>
      <c r="FD107" s="10">
        <f t="shared" si="228"/>
        <v>78566.67</v>
      </c>
      <c r="FE107" s="10">
        <f t="shared" si="228"/>
        <v>0</v>
      </c>
      <c r="FF107" s="10">
        <f t="shared" si="228"/>
        <v>281166.25</v>
      </c>
      <c r="FG107" s="10">
        <f t="shared" si="228"/>
        <v>0</v>
      </c>
      <c r="FH107" s="80">
        <f>DK107+62411.77</f>
        <v>13576.099999999999</v>
      </c>
      <c r="FI107" s="10">
        <f t="shared" si="170"/>
        <v>18867.919999999998</v>
      </c>
      <c r="FJ107" s="10">
        <f t="shared" si="171"/>
        <v>177064.93</v>
      </c>
      <c r="FK107" s="10">
        <f t="shared" si="172"/>
        <v>1283.68</v>
      </c>
      <c r="FL107" s="10">
        <f t="shared" si="173"/>
        <v>0</v>
      </c>
      <c r="FM107" s="10">
        <f t="shared" si="174"/>
        <v>9210</v>
      </c>
      <c r="FN107" s="10">
        <f t="shared" si="175"/>
        <v>190009.66</v>
      </c>
      <c r="FO107" s="10">
        <f t="shared" si="176"/>
        <v>5930.34</v>
      </c>
      <c r="FP107" s="10">
        <f t="shared" si="177"/>
        <v>0</v>
      </c>
      <c r="FQ107" s="10">
        <f t="shared" si="178"/>
        <v>0</v>
      </c>
      <c r="FR107" s="10">
        <f t="shared" si="179"/>
        <v>0</v>
      </c>
      <c r="FS107">
        <f t="shared" si="180"/>
        <v>0</v>
      </c>
      <c r="FT107">
        <f t="shared" si="181"/>
        <v>0</v>
      </c>
      <c r="FU107">
        <f t="shared" si="182"/>
        <v>0</v>
      </c>
      <c r="FV107">
        <f t="shared" si="183"/>
        <v>0</v>
      </c>
      <c r="FW107" s="10">
        <f t="shared" si="184"/>
        <v>5657695.3099999996</v>
      </c>
      <c r="FX107" s="10">
        <f t="shared" si="185"/>
        <v>31881.39</v>
      </c>
      <c r="FY107" s="158">
        <v>998134.12000000058</v>
      </c>
      <c r="FZ107" s="10">
        <f t="shared" si="186"/>
        <v>155731.41</v>
      </c>
      <c r="GA107" s="10">
        <f t="shared" si="187"/>
        <v>648502.87</v>
      </c>
      <c r="GB107" s="10">
        <f t="shared" si="188"/>
        <v>0</v>
      </c>
      <c r="GC107" s="90">
        <v>8348.57</v>
      </c>
      <c r="GD107" s="90">
        <v>124028.01000000001</v>
      </c>
      <c r="GE107" s="158">
        <v>19025.330000000002</v>
      </c>
      <c r="GF107" s="10">
        <f t="shared" si="189"/>
        <v>0</v>
      </c>
      <c r="GG107" s="10">
        <f t="shared" si="190"/>
        <v>16988.63</v>
      </c>
      <c r="GH107" s="10">
        <f t="shared" si="191"/>
        <v>114925.22</v>
      </c>
      <c r="GI107" s="90">
        <v>50098.059999999474</v>
      </c>
      <c r="GJ107" s="10">
        <f t="shared" si="192"/>
        <v>241680.76</v>
      </c>
      <c r="GK107" s="10">
        <f t="shared" si="193"/>
        <v>23038.11</v>
      </c>
      <c r="GL107" s="10">
        <f t="shared" si="194"/>
        <v>242663.3</v>
      </c>
      <c r="GM107" s="10">
        <f t="shared" si="195"/>
        <v>0</v>
      </c>
      <c r="GN107" s="10">
        <f t="shared" si="196"/>
        <v>33552.04</v>
      </c>
      <c r="GO107" s="80">
        <f t="shared" si="197"/>
        <v>373870.5</v>
      </c>
      <c r="GP107" s="10">
        <f t="shared" si="198"/>
        <v>93042.82</v>
      </c>
      <c r="GQ107" s="10">
        <f t="shared" si="199"/>
        <v>171608.23</v>
      </c>
      <c r="GR107" s="10">
        <f t="shared" si="200"/>
        <v>147574.12</v>
      </c>
      <c r="GS107" s="10">
        <f t="shared" si="201"/>
        <v>31570</v>
      </c>
      <c r="GT107" s="10">
        <f t="shared" si="202"/>
        <v>40238.97</v>
      </c>
      <c r="GU107" s="10">
        <f t="shared" si="203"/>
        <v>61223.94</v>
      </c>
      <c r="GV107" s="10">
        <f t="shared" si="204"/>
        <v>97818.78</v>
      </c>
      <c r="GW107" s="10">
        <f t="shared" si="205"/>
        <v>85745.91</v>
      </c>
      <c r="GX107" s="10">
        <f t="shared" si="206"/>
        <v>74069.58</v>
      </c>
      <c r="GY107">
        <v>0</v>
      </c>
      <c r="GZ107" s="10">
        <f t="shared" si="207"/>
        <v>0</v>
      </c>
      <c r="HA107" s="10">
        <f t="shared" si="208"/>
        <v>168370.77</v>
      </c>
      <c r="HB107" s="10">
        <f t="shared" si="209"/>
        <v>0</v>
      </c>
      <c r="HC107" s="10">
        <f t="shared" si="210"/>
        <v>0</v>
      </c>
      <c r="HD107" s="80">
        <f>158216.98-62411.77</f>
        <v>95805.210000000021</v>
      </c>
      <c r="HE107" s="10">
        <f>BF107</f>
        <v>0</v>
      </c>
      <c r="HF107">
        <v>0</v>
      </c>
      <c r="HG107">
        <v>1</v>
      </c>
      <c r="HH107">
        <v>0</v>
      </c>
      <c r="HI107">
        <f t="shared" si="212"/>
        <v>12230.820000000002</v>
      </c>
      <c r="HJ107">
        <f t="shared" si="213"/>
        <v>0</v>
      </c>
      <c r="HK107">
        <f t="shared" si="214"/>
        <v>0</v>
      </c>
      <c r="HM107" s="10">
        <v>867710.04</v>
      </c>
      <c r="HN107" s="10">
        <f>VLOOKUP(B107,'carry forward data'!A112:G293,7,FALSE)</f>
        <v>91140.440000000017</v>
      </c>
      <c r="HW107" s="10">
        <f t="shared" si="215"/>
        <v>-0.42000000458210707</v>
      </c>
      <c r="HY107" s="10">
        <f t="shared" si="216"/>
        <v>0</v>
      </c>
      <c r="IA107" t="s">
        <v>465</v>
      </c>
      <c r="IC107">
        <f t="shared" si="217"/>
        <v>912338.57999999449</v>
      </c>
      <c r="ID107" s="10">
        <f t="shared" si="218"/>
        <v>9666797.7899999991</v>
      </c>
      <c r="IE107" s="10">
        <f t="shared" si="219"/>
        <v>9711426.7499999981</v>
      </c>
      <c r="IF107" s="10">
        <f t="shared" si="220"/>
        <v>867709.61999999546</v>
      </c>
    </row>
    <row r="108" spans="1:240" x14ac:dyDescent="0.25">
      <c r="B108" s="71" t="s">
        <v>348</v>
      </c>
      <c r="C108" s="72">
        <v>-70105.48</v>
      </c>
      <c r="D108" s="72">
        <v>0</v>
      </c>
      <c r="E108" s="72">
        <v>-924746.35</v>
      </c>
      <c r="F108" s="72">
        <v>0</v>
      </c>
      <c r="G108" s="72">
        <v>-72988</v>
      </c>
      <c r="H108" s="72">
        <v>-20067</v>
      </c>
      <c r="I108" s="72">
        <v>0</v>
      </c>
      <c r="J108" s="72">
        <v>-38727.839999999997</v>
      </c>
      <c r="K108" s="72">
        <v>-6613.01</v>
      </c>
      <c r="L108" s="72">
        <v>0</v>
      </c>
      <c r="M108" s="72">
        <v>-3001</v>
      </c>
      <c r="N108" s="72">
        <v>-1247.5</v>
      </c>
      <c r="O108" s="72">
        <v>-8171.02</v>
      </c>
      <c r="P108" s="72">
        <v>0</v>
      </c>
      <c r="Q108" s="72">
        <v>0</v>
      </c>
      <c r="R108" s="72">
        <v>0</v>
      </c>
      <c r="S108" s="72">
        <v>0</v>
      </c>
      <c r="T108" s="72">
        <v>733684</v>
      </c>
      <c r="U108" s="72">
        <v>0</v>
      </c>
      <c r="V108" s="72">
        <v>0</v>
      </c>
      <c r="W108" s="72">
        <v>29243.61</v>
      </c>
      <c r="X108" s="72">
        <v>131311.21</v>
      </c>
      <c r="Y108" s="72">
        <v>0</v>
      </c>
      <c r="Z108" s="72">
        <v>28218.240000000002</v>
      </c>
      <c r="AA108" s="72">
        <v>22536.03</v>
      </c>
      <c r="AB108" s="72">
        <v>919917.96</v>
      </c>
      <c r="AC108" s="72">
        <v>477.25</v>
      </c>
      <c r="AD108" s="72">
        <v>0</v>
      </c>
      <c r="AE108" s="72">
        <v>28816.799999999999</v>
      </c>
      <c r="AF108" s="72">
        <v>15646.81</v>
      </c>
      <c r="AG108" s="72">
        <v>33414.089999999997</v>
      </c>
      <c r="AH108" s="72">
        <v>3750.49</v>
      </c>
      <c r="AI108" s="72">
        <v>29131.7</v>
      </c>
      <c r="AJ108" s="72">
        <v>0</v>
      </c>
      <c r="AK108" s="72">
        <v>7870.66</v>
      </c>
      <c r="AL108" s="72">
        <v>24713.29</v>
      </c>
      <c r="AM108" s="72">
        <v>7275.39</v>
      </c>
      <c r="AN108" s="72">
        <v>898.55</v>
      </c>
      <c r="AO108" s="72">
        <v>9875.89</v>
      </c>
      <c r="AP108" s="72">
        <v>1660</v>
      </c>
      <c r="AQ108" s="72">
        <v>123.54</v>
      </c>
      <c r="AR108" s="72">
        <v>32894.870000000003</v>
      </c>
      <c r="AS108" s="72">
        <v>0</v>
      </c>
      <c r="AT108" s="72">
        <v>52393.06</v>
      </c>
      <c r="AU108" s="72">
        <v>21827.18</v>
      </c>
      <c r="AV108" s="72">
        <v>0</v>
      </c>
      <c r="AW108" s="72">
        <v>2602.65</v>
      </c>
      <c r="AX108" s="72">
        <v>0</v>
      </c>
      <c r="AY108" s="72">
        <v>0</v>
      </c>
      <c r="AZ108" s="72">
        <v>-777.65</v>
      </c>
      <c r="BA108" s="72">
        <v>815.25</v>
      </c>
      <c r="BC108" s="10">
        <f>VLOOKUP(B108,[1]Sheet1!$A$11:$G$222,5,FALSE)</f>
        <v>975464.29999999958</v>
      </c>
      <c r="BE108">
        <v>-26243.769999999997</v>
      </c>
      <c r="BF108">
        <v>0</v>
      </c>
      <c r="BG108">
        <v>2882</v>
      </c>
      <c r="BH108">
        <v>0</v>
      </c>
      <c r="BI108">
        <f t="shared" si="222"/>
        <v>2882</v>
      </c>
      <c r="BJ108">
        <v>6172.4</v>
      </c>
      <c r="BK108">
        <v>0</v>
      </c>
      <c r="BL108">
        <f t="shared" si="223"/>
        <v>6172.4</v>
      </c>
      <c r="BM108">
        <v>0</v>
      </c>
      <c r="BN108">
        <v>0</v>
      </c>
      <c r="BO108">
        <f t="shared" si="224"/>
        <v>0</v>
      </c>
      <c r="BP108">
        <f t="shared" si="225"/>
        <v>-17189.369999999995</v>
      </c>
      <c r="BR108" s="10">
        <f t="shared" si="150"/>
        <v>37.600000000000023</v>
      </c>
      <c r="BS108">
        <f t="shared" si="226"/>
        <v>0</v>
      </c>
      <c r="BT108">
        <f t="shared" si="152"/>
        <v>37.600000000000023</v>
      </c>
      <c r="BU108" s="10">
        <f t="shared" si="153"/>
        <v>-1247.5</v>
      </c>
      <c r="BV108" s="10">
        <f t="shared" si="154"/>
        <v>24750.89</v>
      </c>
      <c r="BX108" s="10">
        <f t="shared" si="155"/>
        <v>992653.67</v>
      </c>
      <c r="BY108" s="10">
        <f t="shared" si="227"/>
        <v>975464.3</v>
      </c>
      <c r="BZ108" s="10">
        <f t="shared" si="157"/>
        <v>975464.29999999958</v>
      </c>
      <c r="CB108" s="10">
        <f t="shared" si="158"/>
        <v>0</v>
      </c>
      <c r="CC108">
        <v>0</v>
      </c>
      <c r="CD108">
        <v>0</v>
      </c>
      <c r="CE108" s="73">
        <v>579</v>
      </c>
      <c r="CF108">
        <v>552482.00000000047</v>
      </c>
      <c r="CG108">
        <v>419830.33000000042</v>
      </c>
      <c r="CH108">
        <v>44051.69</v>
      </c>
      <c r="CI108">
        <v>61241.060000000005</v>
      </c>
      <c r="CK108" s="10">
        <f>VLOOKUP(CE108,'[2]Budget Share 22-23'!$B$6:$BV$326,73,FALSE)</f>
        <v>860002</v>
      </c>
      <c r="CL108" s="10">
        <f>VLOOKUP(CE108,'[2]Budget Share 22-23'!$B$6:$BV$326,57,FALSE)</f>
        <v>0</v>
      </c>
      <c r="CM108" s="10">
        <v>0</v>
      </c>
      <c r="CN108" s="10">
        <v>-15049.14</v>
      </c>
      <c r="CO108">
        <v>0</v>
      </c>
      <c r="CP108" s="10">
        <v>0</v>
      </c>
      <c r="CQ108" s="10">
        <v>-16562</v>
      </c>
      <c r="CR108" s="10">
        <v>-3505</v>
      </c>
      <c r="CS108" s="10"/>
      <c r="CT108" s="10">
        <f t="shared" si="159"/>
        <v>930107.48</v>
      </c>
      <c r="CU108" s="10">
        <f t="shared" si="160"/>
        <v>0</v>
      </c>
      <c r="CW108">
        <f t="shared" si="161"/>
        <v>0</v>
      </c>
      <c r="CY108" s="10">
        <f t="shared" si="162"/>
        <v>-20067</v>
      </c>
      <c r="DE108" s="10">
        <v>930107.48</v>
      </c>
      <c r="DF108" s="10">
        <v>0</v>
      </c>
      <c r="DG108" s="10">
        <v>924746.35</v>
      </c>
      <c r="DH108" s="10">
        <v>0</v>
      </c>
      <c r="DI108" s="10">
        <v>72988</v>
      </c>
      <c r="DJ108" s="10">
        <v>0</v>
      </c>
      <c r="DK108" s="10">
        <v>0</v>
      </c>
      <c r="DL108" s="10">
        <v>38727.839999999997</v>
      </c>
      <c r="DM108">
        <v>7315.09</v>
      </c>
      <c r="DN108">
        <v>31412.75</v>
      </c>
      <c r="DO108" s="10">
        <v>6613.01</v>
      </c>
      <c r="DP108" s="10">
        <v>0</v>
      </c>
      <c r="DQ108" s="10">
        <v>3001</v>
      </c>
      <c r="DR108" s="10">
        <v>1247.5</v>
      </c>
      <c r="DS108" s="10">
        <v>8171.02</v>
      </c>
      <c r="DT108" s="10">
        <v>0</v>
      </c>
      <c r="DU108" s="10">
        <v>0</v>
      </c>
      <c r="DV108" s="10">
        <v>0</v>
      </c>
      <c r="DW108" s="10">
        <v>0</v>
      </c>
      <c r="DX108">
        <v>0</v>
      </c>
      <c r="DY108" s="10">
        <v>0</v>
      </c>
      <c r="DZ108">
        <v>0</v>
      </c>
      <c r="EA108" s="10">
        <v>20067</v>
      </c>
      <c r="EB108">
        <v>579</v>
      </c>
      <c r="EC108" s="68" t="e">
        <f>VLOOKUP(B108,#REF!,3,FALSE)</f>
        <v>#REF!</v>
      </c>
      <c r="ED108" t="e">
        <f>VLOOKUP(B108,#REF!,4,FALSE)</f>
        <v>#REF!</v>
      </c>
      <c r="EE108" t="e">
        <f>VLOOKUP(EC108,'[3]EDUBASE data 18.4.23'!$E$2:$AF$327,28,FALSE)</f>
        <v>#REF!</v>
      </c>
      <c r="EF108" t="str">
        <f>VLOOKUP(B108,'[4]CFR Report to DCSF'!$B$8:$EM$116,142,FALSE)</f>
        <v>admin@hillside.suffolk.sch.uk</v>
      </c>
      <c r="EG108" t="e">
        <f>VLOOKUP(EC108,'[3]EDUBASE data 18.4.23'!$E$2:$AF$327,24,FALSE)</f>
        <v>#REF!</v>
      </c>
      <c r="ES108" t="s">
        <v>394</v>
      </c>
      <c r="ET108" t="s">
        <v>397</v>
      </c>
      <c r="EU108" s="9" t="s">
        <v>394</v>
      </c>
      <c r="EV108" t="s">
        <v>396</v>
      </c>
      <c r="EW108" t="s">
        <v>395</v>
      </c>
      <c r="EX108" t="s">
        <v>395</v>
      </c>
      <c r="EY108">
        <f>VLOOKUP(B108,'[2]22-23 Balances'!$E$5:$J$110,2,FALSE)</f>
        <v>552481.54000000027</v>
      </c>
      <c r="EZ108">
        <v>0</v>
      </c>
      <c r="FA108">
        <f>VLOOKUP(B108,'[4]CFR Report to DCSF'!$B$8:$IA$116,234,FALSE)</f>
        <v>44051.69</v>
      </c>
      <c r="FB108" s="10">
        <f>DE108</f>
        <v>930107.48</v>
      </c>
      <c r="FC108" s="10">
        <f t="shared" si="228"/>
        <v>0</v>
      </c>
      <c r="FD108" s="10">
        <f t="shared" si="228"/>
        <v>924746.35</v>
      </c>
      <c r="FE108" s="10">
        <f t="shared" si="228"/>
        <v>0</v>
      </c>
      <c r="FF108" s="10">
        <f t="shared" si="228"/>
        <v>72988</v>
      </c>
      <c r="FG108" s="10">
        <f t="shared" si="228"/>
        <v>0</v>
      </c>
      <c r="FH108" s="10">
        <f t="shared" si="228"/>
        <v>0</v>
      </c>
      <c r="FI108" s="10">
        <f t="shared" si="170"/>
        <v>7315.09</v>
      </c>
      <c r="FJ108" s="10">
        <f t="shared" si="171"/>
        <v>31412.75</v>
      </c>
      <c r="FK108" s="10">
        <f t="shared" si="172"/>
        <v>6613.01</v>
      </c>
      <c r="FL108" s="10">
        <f t="shared" si="173"/>
        <v>0</v>
      </c>
      <c r="FM108" s="10">
        <f t="shared" si="174"/>
        <v>3001</v>
      </c>
      <c r="FN108" s="10">
        <f t="shared" si="175"/>
        <v>1247.5</v>
      </c>
      <c r="FO108" s="10">
        <f t="shared" si="176"/>
        <v>8171.02</v>
      </c>
      <c r="FP108" s="10">
        <f t="shared" si="177"/>
        <v>0</v>
      </c>
      <c r="FQ108" s="10">
        <f t="shared" si="178"/>
        <v>0</v>
      </c>
      <c r="FR108" s="10">
        <f t="shared" si="179"/>
        <v>0</v>
      </c>
      <c r="FS108">
        <f t="shared" si="180"/>
        <v>0</v>
      </c>
      <c r="FT108">
        <f t="shared" si="181"/>
        <v>0</v>
      </c>
      <c r="FU108">
        <f t="shared" si="182"/>
        <v>0</v>
      </c>
      <c r="FV108">
        <f t="shared" si="183"/>
        <v>20067</v>
      </c>
      <c r="FW108" s="10">
        <f t="shared" si="184"/>
        <v>733684</v>
      </c>
      <c r="FX108" s="10">
        <f t="shared" si="185"/>
        <v>0</v>
      </c>
      <c r="FY108" s="158">
        <v>908045.50999999989</v>
      </c>
      <c r="FZ108" s="10">
        <f t="shared" si="186"/>
        <v>29243.61</v>
      </c>
      <c r="GA108" s="10">
        <f t="shared" si="187"/>
        <v>131311.21</v>
      </c>
      <c r="GB108" s="10">
        <f t="shared" si="188"/>
        <v>0</v>
      </c>
      <c r="GC108" s="90">
        <v>38861.949999999968</v>
      </c>
      <c r="GD108" s="90">
        <v>11892.320000000029</v>
      </c>
      <c r="GE108" s="158">
        <v>23652.180000000004</v>
      </c>
      <c r="GF108" s="10">
        <f t="shared" si="189"/>
        <v>477.25</v>
      </c>
      <c r="GG108" s="10">
        <f t="shared" si="190"/>
        <v>0</v>
      </c>
      <c r="GH108" s="10">
        <f t="shared" si="191"/>
        <v>28816.799999999999</v>
      </c>
      <c r="GI108" s="90">
        <v>3867.0799999999963</v>
      </c>
      <c r="GJ108" s="10">
        <f t="shared" si="192"/>
        <v>33414.089999999997</v>
      </c>
      <c r="GK108" s="10">
        <f t="shared" si="193"/>
        <v>3750.49</v>
      </c>
      <c r="GL108" s="10">
        <f t="shared" si="194"/>
        <v>29131.7</v>
      </c>
      <c r="GM108" s="10">
        <f t="shared" si="195"/>
        <v>0</v>
      </c>
      <c r="GN108" s="10">
        <f t="shared" si="196"/>
        <v>7870.66</v>
      </c>
      <c r="GO108" s="80">
        <f t="shared" si="197"/>
        <v>24750.89</v>
      </c>
      <c r="GP108" s="10">
        <f t="shared" si="198"/>
        <v>7275.39</v>
      </c>
      <c r="GQ108" s="10">
        <f t="shared" si="199"/>
        <v>898.55</v>
      </c>
      <c r="GR108" s="10">
        <f t="shared" si="200"/>
        <v>9875.89</v>
      </c>
      <c r="GS108" s="10">
        <f t="shared" si="201"/>
        <v>1660</v>
      </c>
      <c r="GT108" s="10">
        <f t="shared" si="202"/>
        <v>123.54</v>
      </c>
      <c r="GU108" s="10">
        <f t="shared" si="203"/>
        <v>32894.870000000003</v>
      </c>
      <c r="GV108" s="10">
        <f t="shared" si="204"/>
        <v>0</v>
      </c>
      <c r="GW108" s="10">
        <f t="shared" si="205"/>
        <v>52393.06</v>
      </c>
      <c r="GX108" s="10">
        <f t="shared" si="206"/>
        <v>21827.18</v>
      </c>
      <c r="GY108">
        <v>0</v>
      </c>
      <c r="GZ108" s="10">
        <f t="shared" si="207"/>
        <v>0</v>
      </c>
      <c r="HA108" s="10">
        <f t="shared" si="208"/>
        <v>2602.65</v>
      </c>
      <c r="HB108" s="10">
        <f t="shared" si="209"/>
        <v>0</v>
      </c>
      <c r="HC108" s="10">
        <f t="shared" si="210"/>
        <v>0</v>
      </c>
      <c r="HD108" s="10">
        <v>26243.77</v>
      </c>
      <c r="HE108" s="10">
        <f>BF108</f>
        <v>0</v>
      </c>
      <c r="HF108">
        <v>0</v>
      </c>
      <c r="HG108">
        <v>1</v>
      </c>
      <c r="HH108">
        <v>0</v>
      </c>
      <c r="HI108">
        <f t="shared" si="212"/>
        <v>2882</v>
      </c>
      <c r="HJ108">
        <f t="shared" si="213"/>
        <v>6172.4</v>
      </c>
      <c r="HK108">
        <f t="shared" si="214"/>
        <v>0</v>
      </c>
      <c r="HM108" s="10">
        <f>VLOOKUP(B108,'[2]22-23 Balances'!$E$5:$J$110,6,FALSE)</f>
        <v>419829.87000000104</v>
      </c>
      <c r="HN108" s="10">
        <f>VLOOKUP(B108,'carry forward data'!A113:G294,7,FALSE)</f>
        <v>61241.06</v>
      </c>
      <c r="HW108" s="10">
        <f t="shared" si="215"/>
        <v>-4.6566128730773926E-10</v>
      </c>
      <c r="HY108" s="10">
        <f t="shared" si="216"/>
        <v>0</v>
      </c>
      <c r="IC108">
        <f t="shared" si="217"/>
        <v>552481.54000000027</v>
      </c>
      <c r="ID108" s="10">
        <f t="shared" si="218"/>
        <v>2005669.2000000002</v>
      </c>
      <c r="IE108" s="10">
        <f t="shared" si="219"/>
        <v>2138320.8699999996</v>
      </c>
      <c r="IF108" s="10">
        <f t="shared" si="220"/>
        <v>419829.87000000058</v>
      </c>
    </row>
    <row r="110" spans="1:240" x14ac:dyDescent="0.25">
      <c r="FW110" s="10">
        <f>SUM(FW8:FW109)</f>
        <v>73419472.540000007</v>
      </c>
      <c r="FX110" s="10">
        <f t="shared" ref="FX110:HC110" si="229">SUM(FX8:FX109)</f>
        <v>1115498.02</v>
      </c>
      <c r="FY110" s="10">
        <f t="shared" si="229"/>
        <v>26423271.670000006</v>
      </c>
      <c r="FZ110" s="10">
        <f t="shared" si="229"/>
        <v>2976138.6399999992</v>
      </c>
      <c r="GA110" s="10">
        <f t="shared" si="229"/>
        <v>8721159.0799999982</v>
      </c>
      <c r="GB110" s="10">
        <f t="shared" si="229"/>
        <v>989988.04</v>
      </c>
      <c r="GC110" s="10">
        <f t="shared" si="229"/>
        <v>3581753.24</v>
      </c>
      <c r="GD110" s="10">
        <f t="shared" si="229"/>
        <v>920471.55999999994</v>
      </c>
      <c r="GE110" s="10">
        <f t="shared" si="229"/>
        <v>1036383.9299999998</v>
      </c>
      <c r="GF110" s="10">
        <f t="shared" si="229"/>
        <v>693633.37999999989</v>
      </c>
      <c r="GG110" s="10">
        <f t="shared" si="229"/>
        <v>515578.36</v>
      </c>
      <c r="GH110" s="10">
        <f t="shared" si="229"/>
        <v>1929110.2600000007</v>
      </c>
      <c r="GI110" s="10">
        <f t="shared" si="229"/>
        <v>592386.88999999966</v>
      </c>
      <c r="GJ110" s="10">
        <f t="shared" si="229"/>
        <v>1804954.5599999994</v>
      </c>
      <c r="GK110" s="10">
        <f t="shared" si="229"/>
        <v>350801.56999999995</v>
      </c>
      <c r="GL110" s="10">
        <f t="shared" si="229"/>
        <v>2738068.1</v>
      </c>
      <c r="GM110" s="10">
        <f t="shared" si="229"/>
        <v>0</v>
      </c>
      <c r="GN110" s="10">
        <f t="shared" si="229"/>
        <v>889482.30999999982</v>
      </c>
      <c r="GO110" s="10">
        <f t="shared" si="229"/>
        <v>5508163.8299999982</v>
      </c>
      <c r="GP110" s="10">
        <f t="shared" si="229"/>
        <v>1370072.4</v>
      </c>
      <c r="GQ110" s="10">
        <f t="shared" si="229"/>
        <v>566575</v>
      </c>
      <c r="GR110" s="10">
        <f t="shared" si="229"/>
        <v>1530854.3699999999</v>
      </c>
      <c r="GS110" s="10">
        <f t="shared" si="229"/>
        <v>522995.37</v>
      </c>
      <c r="GT110" s="10">
        <f t="shared" si="229"/>
        <v>1413456.9200000002</v>
      </c>
      <c r="GU110" s="10">
        <f t="shared" si="229"/>
        <v>5251715.7700000042</v>
      </c>
      <c r="GV110" s="10">
        <f t="shared" si="229"/>
        <v>1406474.11</v>
      </c>
      <c r="GW110" s="10">
        <f t="shared" si="229"/>
        <v>1907998.1399999994</v>
      </c>
      <c r="GX110" s="10">
        <f t="shared" si="229"/>
        <v>2051704.1699999995</v>
      </c>
      <c r="GY110" s="10">
        <f t="shared" si="229"/>
        <v>0</v>
      </c>
      <c r="GZ110" s="10">
        <f t="shared" si="229"/>
        <v>0</v>
      </c>
      <c r="HA110" s="10">
        <f t="shared" si="229"/>
        <v>1763290.5100000002</v>
      </c>
      <c r="HB110" s="10">
        <f t="shared" si="229"/>
        <v>0</v>
      </c>
      <c r="HC110" s="10">
        <f t="shared" si="229"/>
        <v>0</v>
      </c>
    </row>
    <row r="111" spans="1:240" x14ac:dyDescent="0.25">
      <c r="CM111" s="10"/>
      <c r="CN111" s="10"/>
      <c r="CO111" s="10"/>
      <c r="CP111" s="10"/>
      <c r="CQ111" s="10"/>
      <c r="CR111" s="10"/>
    </row>
    <row r="112" spans="1:240" x14ac:dyDescent="0.25">
      <c r="BE112">
        <f t="shared" ref="BE112:BP112" si="230">SUM(BE8:BE108)</f>
        <v>-3192860.6000000006</v>
      </c>
      <c r="BF112">
        <f t="shared" si="230"/>
        <v>-136667</v>
      </c>
      <c r="BG112">
        <f t="shared" si="230"/>
        <v>1620846.9500000002</v>
      </c>
      <c r="BH112">
        <f t="shared" si="230"/>
        <v>0</v>
      </c>
      <c r="BI112">
        <f t="shared" si="230"/>
        <v>1620846.9500000002</v>
      </c>
      <c r="BJ112">
        <f t="shared" si="230"/>
        <v>133199.37</v>
      </c>
      <c r="BK112">
        <f t="shared" si="230"/>
        <v>0</v>
      </c>
      <c r="BL112">
        <f t="shared" si="230"/>
        <v>133199.37</v>
      </c>
      <c r="BM112">
        <f t="shared" si="230"/>
        <v>326917.44999999995</v>
      </c>
      <c r="BN112">
        <f t="shared" si="230"/>
        <v>0</v>
      </c>
      <c r="BO112">
        <f t="shared" si="230"/>
        <v>326917.44999999995</v>
      </c>
      <c r="BP112">
        <f t="shared" si="230"/>
        <v>-1248563.83</v>
      </c>
      <c r="CM112" s="10">
        <f t="shared" ref="CM112:CR112" si="231">SUM(CM8:CM111)</f>
        <v>-2186258.6800000002</v>
      </c>
      <c r="CN112" s="10">
        <f t="shared" si="231"/>
        <v>-85371.44</v>
      </c>
      <c r="CO112" s="10">
        <f t="shared" si="231"/>
        <v>4738</v>
      </c>
      <c r="CP112" s="10">
        <f t="shared" si="231"/>
        <v>-186000</v>
      </c>
      <c r="CQ112" s="10">
        <f t="shared" si="231"/>
        <v>-1492817</v>
      </c>
      <c r="CR112" s="10">
        <f t="shared" si="231"/>
        <v>-2671882</v>
      </c>
    </row>
  </sheetData>
  <autoFilter ref="A6:HZ108" xr:uid="{E6E667BA-B981-4E9B-9F2B-360314C431B1}"/>
  <mergeCells count="17">
    <mergeCell ref="HL5:HQ5"/>
    <mergeCell ref="HR5:HR6"/>
    <mergeCell ref="EY5:FA5"/>
    <mergeCell ref="FB5:FV5"/>
    <mergeCell ref="FW5:HC5"/>
    <mergeCell ref="HD5:HF5"/>
    <mergeCell ref="HG5:HK5"/>
    <mergeCell ref="CK4:CN4"/>
    <mergeCell ref="BG5:BI5"/>
    <mergeCell ref="BJ5:BL5"/>
    <mergeCell ref="BM5:BO5"/>
    <mergeCell ref="EC5:EX5"/>
    <mergeCell ref="C4:BA4"/>
    <mergeCell ref="BE4:BP4"/>
    <mergeCell ref="BR4:BV4"/>
    <mergeCell ref="BX4:BZ4"/>
    <mergeCell ref="CF4:CI4"/>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19D06-D0F9-49EE-9FE2-86189566E8EB}">
  <dimension ref="A1:H206"/>
  <sheetViews>
    <sheetView workbookViewId="0">
      <pane xSplit="7" ySplit="10" topLeftCell="H23" activePane="bottomRight" state="frozen"/>
      <selection pane="topRight" activeCell="H1" sqref="H1"/>
      <selection pane="bottomLeft" activeCell="A11" sqref="A11"/>
      <selection pane="bottomRight" activeCell="F31" sqref="F31:F32"/>
    </sheetView>
  </sheetViews>
  <sheetFormatPr defaultRowHeight="15" x14ac:dyDescent="0.25"/>
  <cols>
    <col min="1" max="1" width="16.7109375" customWidth="1"/>
    <col min="2" max="2" width="10.7109375" customWidth="1"/>
    <col min="3" max="3" width="31.28515625" customWidth="1"/>
    <col min="4" max="4" width="19.85546875" customWidth="1"/>
    <col min="5" max="5" width="22.140625" customWidth="1"/>
    <col min="6" max="7" width="18.28515625" customWidth="1"/>
    <col min="8" max="8" width="2.28515625" customWidth="1"/>
  </cols>
  <sheetData>
    <row r="1" spans="1:8" x14ac:dyDescent="0.25">
      <c r="A1" s="193"/>
      <c r="B1" s="194"/>
      <c r="C1" s="199" t="s">
        <v>399</v>
      </c>
      <c r="D1" s="200"/>
      <c r="E1" s="201"/>
      <c r="F1" s="187" t="s">
        <v>400</v>
      </c>
      <c r="G1" s="188"/>
    </row>
    <row r="2" spans="1:8" x14ac:dyDescent="0.25">
      <c r="A2" s="195"/>
      <c r="B2" s="196"/>
      <c r="C2" s="202"/>
      <c r="D2" s="203"/>
      <c r="E2" s="204"/>
      <c r="F2" s="208" t="s">
        <v>401</v>
      </c>
      <c r="G2" s="209"/>
    </row>
    <row r="3" spans="1:8" x14ac:dyDescent="0.25">
      <c r="A3" s="195"/>
      <c r="B3" s="196"/>
      <c r="C3" s="202"/>
      <c r="D3" s="203"/>
      <c r="E3" s="204"/>
      <c r="F3" s="83"/>
      <c r="G3" s="84"/>
    </row>
    <row r="4" spans="1:8" x14ac:dyDescent="0.25">
      <c r="A4" s="195"/>
      <c r="B4" s="196"/>
      <c r="C4" s="202"/>
      <c r="D4" s="203"/>
      <c r="E4" s="204"/>
      <c r="F4" s="83"/>
      <c r="G4" s="84"/>
    </row>
    <row r="5" spans="1:8" x14ac:dyDescent="0.25">
      <c r="A5" s="195"/>
      <c r="B5" s="196"/>
      <c r="C5" s="202"/>
      <c r="D5" s="203"/>
      <c r="E5" s="204"/>
      <c r="F5" s="83"/>
      <c r="G5" s="84"/>
    </row>
    <row r="6" spans="1:8" x14ac:dyDescent="0.25">
      <c r="A6" s="195"/>
      <c r="B6" s="196"/>
      <c r="C6" s="202"/>
      <c r="D6" s="203"/>
      <c r="E6" s="204"/>
      <c r="F6" s="83"/>
      <c r="G6" s="84"/>
    </row>
    <row r="7" spans="1:8" x14ac:dyDescent="0.25">
      <c r="A7" s="197"/>
      <c r="B7" s="198"/>
      <c r="C7" s="205"/>
      <c r="D7" s="206"/>
      <c r="E7" s="207"/>
      <c r="F7" s="85"/>
      <c r="G7" s="86"/>
    </row>
    <row r="8" spans="1:8" x14ac:dyDescent="0.25">
      <c r="A8" s="210"/>
      <c r="B8" s="210"/>
      <c r="C8" s="210"/>
      <c r="D8" s="210"/>
      <c r="E8" s="210"/>
      <c r="F8" s="210"/>
      <c r="G8" s="210"/>
      <c r="H8" s="210"/>
    </row>
    <row r="9" spans="1:8" x14ac:dyDescent="0.25">
      <c r="A9" s="211" t="s">
        <v>402</v>
      </c>
      <c r="B9" s="211"/>
      <c r="C9" s="211"/>
      <c r="D9" s="211"/>
      <c r="E9" s="211"/>
      <c r="F9" s="211"/>
      <c r="G9" s="211"/>
      <c r="H9" s="211"/>
    </row>
    <row r="10" spans="1:8" ht="24" x14ac:dyDescent="0.25">
      <c r="A10" s="87" t="s">
        <v>392</v>
      </c>
      <c r="B10" s="183" t="s">
        <v>403</v>
      </c>
      <c r="C10" s="184"/>
      <c r="D10" s="87" t="s">
        <v>404</v>
      </c>
      <c r="E10" s="87" t="s">
        <v>405</v>
      </c>
      <c r="F10" s="87" t="s">
        <v>406</v>
      </c>
      <c r="G10" s="87" t="s">
        <v>407</v>
      </c>
    </row>
    <row r="11" spans="1:8" x14ac:dyDescent="0.25">
      <c r="A11" s="185" t="s">
        <v>248</v>
      </c>
      <c r="B11" s="187" t="s">
        <v>408</v>
      </c>
      <c r="C11" s="188"/>
      <c r="D11" s="191">
        <v>0</v>
      </c>
      <c r="E11" s="191">
        <v>-16786.59</v>
      </c>
      <c r="F11" s="191">
        <v>21248.799999999999</v>
      </c>
      <c r="G11" s="191">
        <v>38035.39</v>
      </c>
    </row>
    <row r="12" spans="1:8" x14ac:dyDescent="0.25">
      <c r="A12" s="186"/>
      <c r="B12" s="189"/>
      <c r="C12" s="190"/>
      <c r="D12" s="192"/>
      <c r="E12" s="192"/>
      <c r="F12" s="192"/>
      <c r="G12" s="192"/>
    </row>
    <row r="13" spans="1:8" x14ac:dyDescent="0.25">
      <c r="A13" s="185" t="s">
        <v>249</v>
      </c>
      <c r="B13" s="187" t="s">
        <v>238</v>
      </c>
      <c r="C13" s="188"/>
      <c r="D13" s="191">
        <v>0</v>
      </c>
      <c r="E13" s="191">
        <v>-6408.6500000000015</v>
      </c>
      <c r="F13" s="191">
        <v>13925.7</v>
      </c>
      <c r="G13" s="191">
        <v>20334.349999999999</v>
      </c>
    </row>
    <row r="14" spans="1:8" x14ac:dyDescent="0.25">
      <c r="A14" s="186"/>
      <c r="B14" s="189"/>
      <c r="C14" s="190"/>
      <c r="D14" s="192"/>
      <c r="E14" s="192"/>
      <c r="F14" s="192"/>
      <c r="G14" s="192"/>
    </row>
    <row r="15" spans="1:8" x14ac:dyDescent="0.25">
      <c r="A15" s="185" t="s">
        <v>250</v>
      </c>
      <c r="B15" s="187" t="s">
        <v>409</v>
      </c>
      <c r="C15" s="188"/>
      <c r="D15" s="191">
        <v>-77518.09</v>
      </c>
      <c r="E15" s="191">
        <v>-63952.789999999921</v>
      </c>
      <c r="F15" s="191">
        <v>6751.25</v>
      </c>
      <c r="G15" s="191">
        <v>70704.039999999921</v>
      </c>
    </row>
    <row r="16" spans="1:8" x14ac:dyDescent="0.25">
      <c r="A16" s="186"/>
      <c r="B16" s="189"/>
      <c r="C16" s="190"/>
      <c r="D16" s="192"/>
      <c r="E16" s="192"/>
      <c r="F16" s="192"/>
      <c r="G16" s="192"/>
    </row>
    <row r="17" spans="1:7" x14ac:dyDescent="0.25">
      <c r="A17" s="185" t="s">
        <v>251</v>
      </c>
      <c r="B17" s="187" t="s">
        <v>410</v>
      </c>
      <c r="C17" s="188"/>
      <c r="D17" s="191">
        <v>0</v>
      </c>
      <c r="E17" s="191">
        <v>-7181.1200000000026</v>
      </c>
      <c r="F17" s="191">
        <v>39889.68</v>
      </c>
      <c r="G17" s="191">
        <v>47070.8</v>
      </c>
    </row>
    <row r="18" spans="1:7" x14ac:dyDescent="0.25">
      <c r="A18" s="186"/>
      <c r="B18" s="189"/>
      <c r="C18" s="190"/>
      <c r="D18" s="192"/>
      <c r="E18" s="192"/>
      <c r="F18" s="192"/>
      <c r="G18" s="192"/>
    </row>
    <row r="19" spans="1:7" x14ac:dyDescent="0.25">
      <c r="A19" s="185" t="s">
        <v>252</v>
      </c>
      <c r="B19" s="187" t="s">
        <v>411</v>
      </c>
      <c r="C19" s="188"/>
      <c r="D19" s="191">
        <v>0</v>
      </c>
      <c r="E19" s="191">
        <v>0</v>
      </c>
      <c r="F19" s="191">
        <v>47.77</v>
      </c>
      <c r="G19" s="191">
        <v>47.77</v>
      </c>
    </row>
    <row r="20" spans="1:7" x14ac:dyDescent="0.25">
      <c r="A20" s="186"/>
      <c r="B20" s="189"/>
      <c r="C20" s="190"/>
      <c r="D20" s="192"/>
      <c r="E20" s="192"/>
      <c r="F20" s="192"/>
      <c r="G20" s="192"/>
    </row>
    <row r="21" spans="1:7" x14ac:dyDescent="0.25">
      <c r="A21" s="185" t="s">
        <v>254</v>
      </c>
      <c r="B21" s="187" t="s">
        <v>412</v>
      </c>
      <c r="C21" s="188"/>
      <c r="D21" s="191">
        <v>0</v>
      </c>
      <c r="E21" s="191">
        <v>-11664.289999999999</v>
      </c>
      <c r="F21" s="191">
        <v>19160.88</v>
      </c>
      <c r="G21" s="191">
        <v>30825.17</v>
      </c>
    </row>
    <row r="22" spans="1:7" x14ac:dyDescent="0.25">
      <c r="A22" s="186"/>
      <c r="B22" s="189"/>
      <c r="C22" s="190"/>
      <c r="D22" s="192"/>
      <c r="E22" s="192"/>
      <c r="F22" s="192"/>
      <c r="G22" s="192"/>
    </row>
    <row r="23" spans="1:7" x14ac:dyDescent="0.25">
      <c r="A23" s="185" t="s">
        <v>256</v>
      </c>
      <c r="B23" s="187" t="s">
        <v>413</v>
      </c>
      <c r="C23" s="188"/>
      <c r="D23" s="191">
        <v>0</v>
      </c>
      <c r="E23" s="191">
        <v>-11478.87</v>
      </c>
      <c r="F23" s="191">
        <v>9546.5499999999993</v>
      </c>
      <c r="G23" s="191">
        <v>21025.42</v>
      </c>
    </row>
    <row r="24" spans="1:7" x14ac:dyDescent="0.25">
      <c r="A24" s="186"/>
      <c r="B24" s="189"/>
      <c r="C24" s="190"/>
      <c r="D24" s="192"/>
      <c r="E24" s="192"/>
      <c r="F24" s="192"/>
      <c r="G24" s="192"/>
    </row>
    <row r="25" spans="1:7" x14ac:dyDescent="0.25">
      <c r="A25" s="185" t="s">
        <v>257</v>
      </c>
      <c r="B25" s="187" t="s">
        <v>226</v>
      </c>
      <c r="C25" s="188"/>
      <c r="D25" s="191">
        <v>0</v>
      </c>
      <c r="E25" s="191">
        <v>-24442.06</v>
      </c>
      <c r="F25" s="191">
        <v>12794.810000000001</v>
      </c>
      <c r="G25" s="191">
        <v>37236.870000000003</v>
      </c>
    </row>
    <row r="26" spans="1:7" x14ac:dyDescent="0.25">
      <c r="A26" s="186"/>
      <c r="B26" s="189"/>
      <c r="C26" s="190"/>
      <c r="D26" s="192"/>
      <c r="E26" s="192"/>
      <c r="F26" s="192"/>
      <c r="G26" s="192"/>
    </row>
    <row r="27" spans="1:7" x14ac:dyDescent="0.25">
      <c r="A27" s="185" t="s">
        <v>258</v>
      </c>
      <c r="B27" s="187" t="s">
        <v>414</v>
      </c>
      <c r="C27" s="188"/>
      <c r="D27" s="191">
        <v>0</v>
      </c>
      <c r="E27" s="191">
        <v>-15241.279999999999</v>
      </c>
      <c r="F27" s="191">
        <v>0</v>
      </c>
      <c r="G27" s="191">
        <v>15241.28</v>
      </c>
    </row>
    <row r="28" spans="1:7" x14ac:dyDescent="0.25">
      <c r="A28" s="186"/>
      <c r="B28" s="189"/>
      <c r="C28" s="190"/>
      <c r="D28" s="192"/>
      <c r="E28" s="192"/>
      <c r="F28" s="192"/>
      <c r="G28" s="192"/>
    </row>
    <row r="29" spans="1:7" x14ac:dyDescent="0.25">
      <c r="A29" s="185" t="s">
        <v>259</v>
      </c>
      <c r="B29" s="187" t="s">
        <v>415</v>
      </c>
      <c r="C29" s="188"/>
      <c r="D29" s="191">
        <v>0</v>
      </c>
      <c r="E29" s="191">
        <v>-7553.9299999999994</v>
      </c>
      <c r="F29" s="191">
        <v>37284.229999999996</v>
      </c>
      <c r="G29" s="191">
        <v>44838.16</v>
      </c>
    </row>
    <row r="30" spans="1:7" x14ac:dyDescent="0.25">
      <c r="A30" s="186"/>
      <c r="B30" s="189"/>
      <c r="C30" s="190"/>
      <c r="D30" s="192"/>
      <c r="E30" s="192"/>
      <c r="F30" s="192"/>
      <c r="G30" s="192"/>
    </row>
    <row r="31" spans="1:7" x14ac:dyDescent="0.25">
      <c r="A31" s="185" t="s">
        <v>260</v>
      </c>
      <c r="B31" s="187" t="s">
        <v>416</v>
      </c>
      <c r="C31" s="188"/>
      <c r="D31" s="191">
        <v>0</v>
      </c>
      <c r="E31" s="191">
        <v>-11600.79</v>
      </c>
      <c r="F31" s="191">
        <v>0</v>
      </c>
      <c r="G31" s="191">
        <v>11600.79</v>
      </c>
    </row>
    <row r="32" spans="1:7" x14ac:dyDescent="0.25">
      <c r="A32" s="186"/>
      <c r="B32" s="189"/>
      <c r="C32" s="190"/>
      <c r="D32" s="192"/>
      <c r="E32" s="192"/>
      <c r="F32" s="192"/>
      <c r="G32" s="192"/>
    </row>
    <row r="33" spans="1:7" x14ac:dyDescent="0.25">
      <c r="A33" s="185" t="s">
        <v>261</v>
      </c>
      <c r="B33" s="187" t="s">
        <v>417</v>
      </c>
      <c r="C33" s="188"/>
      <c r="D33" s="191">
        <v>0</v>
      </c>
      <c r="E33" s="191">
        <v>-16724.04</v>
      </c>
      <c r="F33" s="191">
        <v>10773.18</v>
      </c>
      <c r="G33" s="191">
        <v>27497.22</v>
      </c>
    </row>
    <row r="34" spans="1:7" x14ac:dyDescent="0.25">
      <c r="A34" s="186"/>
      <c r="B34" s="189"/>
      <c r="C34" s="190"/>
      <c r="D34" s="192"/>
      <c r="E34" s="192"/>
      <c r="F34" s="192"/>
      <c r="G34" s="192"/>
    </row>
    <row r="35" spans="1:7" x14ac:dyDescent="0.25">
      <c r="A35" s="185" t="s">
        <v>262</v>
      </c>
      <c r="B35" s="187" t="s">
        <v>418</v>
      </c>
      <c r="C35" s="188"/>
      <c r="D35" s="191">
        <v>0</v>
      </c>
      <c r="E35" s="191">
        <v>-9132.36</v>
      </c>
      <c r="F35" s="191">
        <v>15167.690000000002</v>
      </c>
      <c r="G35" s="191">
        <v>24300.050000000003</v>
      </c>
    </row>
    <row r="36" spans="1:7" x14ac:dyDescent="0.25">
      <c r="A36" s="186"/>
      <c r="B36" s="189"/>
      <c r="C36" s="190"/>
      <c r="D36" s="192"/>
      <c r="E36" s="192"/>
      <c r="F36" s="192"/>
      <c r="G36" s="192"/>
    </row>
    <row r="37" spans="1:7" x14ac:dyDescent="0.25">
      <c r="A37" s="185" t="s">
        <v>263</v>
      </c>
      <c r="B37" s="187" t="s">
        <v>219</v>
      </c>
      <c r="C37" s="188"/>
      <c r="D37" s="191">
        <v>0</v>
      </c>
      <c r="E37" s="191">
        <v>-6398.68</v>
      </c>
      <c r="F37" s="191">
        <v>78094.78</v>
      </c>
      <c r="G37" s="191">
        <v>84493.459999999992</v>
      </c>
    </row>
    <row r="38" spans="1:7" x14ac:dyDescent="0.25">
      <c r="A38" s="186"/>
      <c r="B38" s="189"/>
      <c r="C38" s="190"/>
      <c r="D38" s="192"/>
      <c r="E38" s="192"/>
      <c r="F38" s="192"/>
      <c r="G38" s="192"/>
    </row>
    <row r="39" spans="1:7" x14ac:dyDescent="0.25">
      <c r="A39" s="185" t="s">
        <v>264</v>
      </c>
      <c r="B39" s="187" t="s">
        <v>419</v>
      </c>
      <c r="C39" s="188"/>
      <c r="D39" s="191">
        <v>0</v>
      </c>
      <c r="E39" s="191">
        <v>-15932.45</v>
      </c>
      <c r="F39" s="191">
        <v>16437.150000000001</v>
      </c>
      <c r="G39" s="191">
        <v>32369.600000000002</v>
      </c>
    </row>
    <row r="40" spans="1:7" x14ac:dyDescent="0.25">
      <c r="A40" s="186"/>
      <c r="B40" s="189"/>
      <c r="C40" s="190"/>
      <c r="D40" s="192"/>
      <c r="E40" s="192"/>
      <c r="F40" s="192"/>
      <c r="G40" s="192"/>
    </row>
    <row r="41" spans="1:7" x14ac:dyDescent="0.25">
      <c r="A41" s="185" t="s">
        <v>265</v>
      </c>
      <c r="B41" s="187" t="s">
        <v>239</v>
      </c>
      <c r="C41" s="188"/>
      <c r="D41" s="191">
        <v>0</v>
      </c>
      <c r="E41" s="191">
        <v>-3117.3900000000012</v>
      </c>
      <c r="F41" s="191">
        <v>12113.59</v>
      </c>
      <c r="G41" s="191">
        <v>15230.980000000001</v>
      </c>
    </row>
    <row r="42" spans="1:7" x14ac:dyDescent="0.25">
      <c r="A42" s="186"/>
      <c r="B42" s="189"/>
      <c r="C42" s="190"/>
      <c r="D42" s="192"/>
      <c r="E42" s="192"/>
      <c r="F42" s="192"/>
      <c r="G42" s="192"/>
    </row>
    <row r="43" spans="1:7" x14ac:dyDescent="0.25">
      <c r="A43" s="185" t="s">
        <v>266</v>
      </c>
      <c r="B43" s="187" t="s">
        <v>206</v>
      </c>
      <c r="C43" s="188"/>
      <c r="D43" s="191">
        <v>0</v>
      </c>
      <c r="E43" s="191">
        <v>-20647.829999999998</v>
      </c>
      <c r="F43" s="191">
        <v>1991.2999999999993</v>
      </c>
      <c r="G43" s="191">
        <v>22639.129999999997</v>
      </c>
    </row>
    <row r="44" spans="1:7" x14ac:dyDescent="0.25">
      <c r="A44" s="186"/>
      <c r="B44" s="189"/>
      <c r="C44" s="190"/>
      <c r="D44" s="192"/>
      <c r="E44" s="192"/>
      <c r="F44" s="192"/>
      <c r="G44" s="192"/>
    </row>
    <row r="45" spans="1:7" x14ac:dyDescent="0.25">
      <c r="A45" s="185" t="s">
        <v>267</v>
      </c>
      <c r="B45" s="187" t="s">
        <v>240</v>
      </c>
      <c r="C45" s="188"/>
      <c r="D45" s="191">
        <v>2172.29</v>
      </c>
      <c r="E45" s="191">
        <v>-483.57999999999811</v>
      </c>
      <c r="F45" s="191">
        <v>33477</v>
      </c>
      <c r="G45" s="191">
        <v>33960.58</v>
      </c>
    </row>
    <row r="46" spans="1:7" x14ac:dyDescent="0.25">
      <c r="A46" s="186"/>
      <c r="B46" s="189"/>
      <c r="C46" s="190"/>
      <c r="D46" s="192"/>
      <c r="E46" s="192"/>
      <c r="F46" s="192"/>
      <c r="G46" s="192"/>
    </row>
    <row r="47" spans="1:7" x14ac:dyDescent="0.25">
      <c r="A47" s="185" t="s">
        <v>268</v>
      </c>
      <c r="B47" s="187" t="s">
        <v>208</v>
      </c>
      <c r="C47" s="188"/>
      <c r="D47" s="191">
        <v>0</v>
      </c>
      <c r="E47" s="191">
        <v>-12170.14</v>
      </c>
      <c r="F47" s="191">
        <v>2026.04</v>
      </c>
      <c r="G47" s="191">
        <v>14196.18</v>
      </c>
    </row>
    <row r="48" spans="1:7" x14ac:dyDescent="0.25">
      <c r="A48" s="186"/>
      <c r="B48" s="189"/>
      <c r="C48" s="190"/>
      <c r="D48" s="192"/>
      <c r="E48" s="192"/>
      <c r="F48" s="192"/>
      <c r="G48" s="192"/>
    </row>
    <row r="49" spans="1:7" x14ac:dyDescent="0.25">
      <c r="A49" s="185" t="s">
        <v>269</v>
      </c>
      <c r="B49" s="187" t="s">
        <v>241</v>
      </c>
      <c r="C49" s="188"/>
      <c r="D49" s="191">
        <v>1091.56</v>
      </c>
      <c r="E49" s="191">
        <v>-19054.309999999998</v>
      </c>
      <c r="F49" s="191">
        <v>9995.86</v>
      </c>
      <c r="G49" s="191">
        <v>29050.170000000002</v>
      </c>
    </row>
    <row r="50" spans="1:7" x14ac:dyDescent="0.25">
      <c r="A50" s="186"/>
      <c r="B50" s="189"/>
      <c r="C50" s="190"/>
      <c r="D50" s="192"/>
      <c r="E50" s="192"/>
      <c r="F50" s="192"/>
      <c r="G50" s="192"/>
    </row>
    <row r="51" spans="1:7" x14ac:dyDescent="0.25">
      <c r="A51" s="185" t="s">
        <v>270</v>
      </c>
      <c r="B51" s="187" t="s">
        <v>211</v>
      </c>
      <c r="C51" s="188"/>
      <c r="D51" s="191">
        <v>0</v>
      </c>
      <c r="E51" s="191">
        <v>-7434.0400000000009</v>
      </c>
      <c r="F51" s="191">
        <v>10412.200000000001</v>
      </c>
      <c r="G51" s="191">
        <v>17846.240000000002</v>
      </c>
    </row>
    <row r="52" spans="1:7" x14ac:dyDescent="0.25">
      <c r="A52" s="186"/>
      <c r="B52" s="189"/>
      <c r="C52" s="190"/>
      <c r="D52" s="192"/>
      <c r="E52" s="192"/>
      <c r="F52" s="192"/>
      <c r="G52" s="192"/>
    </row>
    <row r="53" spans="1:7" x14ac:dyDescent="0.25">
      <c r="A53" s="185" t="s">
        <v>271</v>
      </c>
      <c r="B53" s="187" t="s">
        <v>242</v>
      </c>
      <c r="C53" s="188"/>
      <c r="D53" s="191">
        <v>0</v>
      </c>
      <c r="E53" s="191">
        <v>-20262</v>
      </c>
      <c r="F53" s="191">
        <v>14439.34</v>
      </c>
      <c r="G53" s="191">
        <v>34701.339999999997</v>
      </c>
    </row>
    <row r="54" spans="1:7" x14ac:dyDescent="0.25">
      <c r="A54" s="186"/>
      <c r="B54" s="189"/>
      <c r="C54" s="190"/>
      <c r="D54" s="192"/>
      <c r="E54" s="192"/>
      <c r="F54" s="192"/>
      <c r="G54" s="192"/>
    </row>
    <row r="55" spans="1:7" x14ac:dyDescent="0.25">
      <c r="A55" s="185" t="s">
        <v>272</v>
      </c>
      <c r="B55" s="187" t="s">
        <v>210</v>
      </c>
      <c r="C55" s="188"/>
      <c r="D55" s="191">
        <v>0</v>
      </c>
      <c r="E55" s="191">
        <v>-25083.74</v>
      </c>
      <c r="F55" s="191">
        <v>6973.75</v>
      </c>
      <c r="G55" s="191">
        <v>32057.49</v>
      </c>
    </row>
    <row r="56" spans="1:7" x14ac:dyDescent="0.25">
      <c r="A56" s="186"/>
      <c r="B56" s="189"/>
      <c r="C56" s="190"/>
      <c r="D56" s="192"/>
      <c r="E56" s="192"/>
      <c r="F56" s="192"/>
      <c r="G56" s="192"/>
    </row>
    <row r="57" spans="1:7" x14ac:dyDescent="0.25">
      <c r="A57" s="185" t="s">
        <v>273</v>
      </c>
      <c r="B57" s="187" t="s">
        <v>213</v>
      </c>
      <c r="C57" s="188"/>
      <c r="D57" s="191">
        <v>0</v>
      </c>
      <c r="E57" s="191">
        <v>14084.82</v>
      </c>
      <c r="F57" s="191">
        <v>33437.86</v>
      </c>
      <c r="G57" s="191">
        <v>19353.04</v>
      </c>
    </row>
    <row r="58" spans="1:7" x14ac:dyDescent="0.25">
      <c r="A58" s="186"/>
      <c r="B58" s="189"/>
      <c r="C58" s="190"/>
      <c r="D58" s="192"/>
      <c r="E58" s="192"/>
      <c r="F58" s="192"/>
      <c r="G58" s="192"/>
    </row>
    <row r="59" spans="1:7" x14ac:dyDescent="0.25">
      <c r="A59" s="185" t="s">
        <v>274</v>
      </c>
      <c r="B59" s="187" t="s">
        <v>221</v>
      </c>
      <c r="C59" s="188"/>
      <c r="D59" s="191">
        <v>0</v>
      </c>
      <c r="E59" s="191">
        <v>-20277.650000000001</v>
      </c>
      <c r="F59" s="191">
        <v>18525.5</v>
      </c>
      <c r="G59" s="191">
        <v>38803.15</v>
      </c>
    </row>
    <row r="60" spans="1:7" x14ac:dyDescent="0.25">
      <c r="A60" s="186"/>
      <c r="B60" s="189"/>
      <c r="C60" s="190"/>
      <c r="D60" s="192"/>
      <c r="E60" s="192"/>
      <c r="F60" s="192"/>
      <c r="G60" s="192"/>
    </row>
    <row r="61" spans="1:7" x14ac:dyDescent="0.25">
      <c r="A61" s="185" t="s">
        <v>275</v>
      </c>
      <c r="B61" s="187" t="s">
        <v>215</v>
      </c>
      <c r="C61" s="188"/>
      <c r="D61" s="191">
        <v>0</v>
      </c>
      <c r="E61" s="191">
        <v>-15801.069999999998</v>
      </c>
      <c r="F61" s="191">
        <v>668.5600000000004</v>
      </c>
      <c r="G61" s="191">
        <v>16469.63</v>
      </c>
    </row>
    <row r="62" spans="1:7" x14ac:dyDescent="0.25">
      <c r="A62" s="186"/>
      <c r="B62" s="189"/>
      <c r="C62" s="190"/>
      <c r="D62" s="192"/>
      <c r="E62" s="192"/>
      <c r="F62" s="192"/>
      <c r="G62" s="192"/>
    </row>
    <row r="63" spans="1:7" x14ac:dyDescent="0.25">
      <c r="A63" s="185" t="s">
        <v>276</v>
      </c>
      <c r="B63" s="187" t="s">
        <v>420</v>
      </c>
      <c r="C63" s="188"/>
      <c r="D63" s="191">
        <v>0</v>
      </c>
      <c r="E63" s="191">
        <v>-16074.34</v>
      </c>
      <c r="F63" s="191">
        <v>3772.9300000000003</v>
      </c>
      <c r="G63" s="191">
        <v>19847.27</v>
      </c>
    </row>
    <row r="64" spans="1:7" x14ac:dyDescent="0.25">
      <c r="A64" s="186"/>
      <c r="B64" s="189"/>
      <c r="C64" s="190"/>
      <c r="D64" s="192"/>
      <c r="E64" s="192"/>
      <c r="F64" s="192"/>
      <c r="G64" s="192"/>
    </row>
    <row r="65" spans="1:7" x14ac:dyDescent="0.25">
      <c r="A65" s="185" t="s">
        <v>277</v>
      </c>
      <c r="B65" s="187" t="s">
        <v>421</v>
      </c>
      <c r="C65" s="188"/>
      <c r="D65" s="191">
        <v>0</v>
      </c>
      <c r="E65" s="191">
        <v>-22813.94</v>
      </c>
      <c r="F65" s="191">
        <v>32.319999999999709</v>
      </c>
      <c r="G65" s="191">
        <v>22846.26</v>
      </c>
    </row>
    <row r="66" spans="1:7" x14ac:dyDescent="0.25">
      <c r="A66" s="186"/>
      <c r="B66" s="189"/>
      <c r="C66" s="190"/>
      <c r="D66" s="192"/>
      <c r="E66" s="192"/>
      <c r="F66" s="192"/>
      <c r="G66" s="192"/>
    </row>
    <row r="67" spans="1:7" x14ac:dyDescent="0.25">
      <c r="A67" s="185" t="s">
        <v>278</v>
      </c>
      <c r="B67" s="187" t="s">
        <v>217</v>
      </c>
      <c r="C67" s="188"/>
      <c r="D67" s="191">
        <v>-524</v>
      </c>
      <c r="E67" s="191">
        <v>-19604.490000000002</v>
      </c>
      <c r="F67" s="191">
        <v>-120.49</v>
      </c>
      <c r="G67" s="191">
        <v>19484</v>
      </c>
    </row>
    <row r="68" spans="1:7" x14ac:dyDescent="0.25">
      <c r="A68" s="186"/>
      <c r="B68" s="189"/>
      <c r="C68" s="190"/>
      <c r="D68" s="192"/>
      <c r="E68" s="192"/>
      <c r="F68" s="192"/>
      <c r="G68" s="192"/>
    </row>
    <row r="69" spans="1:7" x14ac:dyDescent="0.25">
      <c r="A69" s="185" t="s">
        <v>279</v>
      </c>
      <c r="B69" s="187" t="s">
        <v>218</v>
      </c>
      <c r="C69" s="188"/>
      <c r="D69" s="191">
        <v>0</v>
      </c>
      <c r="E69" s="191">
        <v>-11709.169999999998</v>
      </c>
      <c r="F69" s="191">
        <v>4091.7099999999991</v>
      </c>
      <c r="G69" s="191">
        <v>15800.880000000001</v>
      </c>
    </row>
    <row r="70" spans="1:7" x14ac:dyDescent="0.25">
      <c r="A70" s="186"/>
      <c r="B70" s="189"/>
      <c r="C70" s="190"/>
      <c r="D70" s="192"/>
      <c r="E70" s="192"/>
      <c r="F70" s="192"/>
      <c r="G70" s="192"/>
    </row>
    <row r="71" spans="1:7" x14ac:dyDescent="0.25">
      <c r="A71" s="185" t="s">
        <v>280</v>
      </c>
      <c r="B71" s="187" t="s">
        <v>243</v>
      </c>
      <c r="C71" s="188"/>
      <c r="D71" s="191">
        <v>0</v>
      </c>
      <c r="E71" s="191">
        <v>-14580.68</v>
      </c>
      <c r="F71" s="191">
        <v>0</v>
      </c>
      <c r="G71" s="191">
        <v>14580.68</v>
      </c>
    </row>
    <row r="72" spans="1:7" x14ac:dyDescent="0.25">
      <c r="A72" s="186"/>
      <c r="B72" s="189"/>
      <c r="C72" s="190"/>
      <c r="D72" s="192"/>
      <c r="E72" s="192"/>
      <c r="F72" s="192"/>
      <c r="G72" s="192"/>
    </row>
    <row r="73" spans="1:7" x14ac:dyDescent="0.25">
      <c r="A73" s="185" t="s">
        <v>281</v>
      </c>
      <c r="B73" s="187" t="s">
        <v>422</v>
      </c>
      <c r="C73" s="188"/>
      <c r="D73" s="191">
        <v>11484</v>
      </c>
      <c r="E73" s="191">
        <v>-15603.580000000002</v>
      </c>
      <c r="F73" s="191">
        <v>3805.3500000000004</v>
      </c>
      <c r="G73" s="191">
        <v>19408.93</v>
      </c>
    </row>
    <row r="74" spans="1:7" x14ac:dyDescent="0.25">
      <c r="A74" s="186"/>
      <c r="B74" s="189"/>
      <c r="C74" s="190"/>
      <c r="D74" s="192"/>
      <c r="E74" s="192"/>
      <c r="F74" s="192"/>
      <c r="G74" s="192"/>
    </row>
    <row r="75" spans="1:7" x14ac:dyDescent="0.25">
      <c r="A75" s="185" t="s">
        <v>282</v>
      </c>
      <c r="B75" s="187" t="s">
        <v>423</v>
      </c>
      <c r="C75" s="188"/>
      <c r="D75" s="191">
        <v>0</v>
      </c>
      <c r="E75" s="191">
        <v>-1796.6200000000008</v>
      </c>
      <c r="F75" s="191">
        <v>26563.25</v>
      </c>
      <c r="G75" s="191">
        <v>28359.870000000003</v>
      </c>
    </row>
    <row r="76" spans="1:7" x14ac:dyDescent="0.25">
      <c r="A76" s="186"/>
      <c r="B76" s="189"/>
      <c r="C76" s="190"/>
      <c r="D76" s="192"/>
      <c r="E76" s="192"/>
      <c r="F76" s="192"/>
      <c r="G76" s="192"/>
    </row>
    <row r="77" spans="1:7" x14ac:dyDescent="0.25">
      <c r="A77" s="185" t="s">
        <v>283</v>
      </c>
      <c r="B77" s="187" t="s">
        <v>244</v>
      </c>
      <c r="C77" s="188"/>
      <c r="D77" s="191">
        <v>0</v>
      </c>
      <c r="E77" s="191">
        <v>25315.67</v>
      </c>
      <c r="F77" s="191">
        <v>31136.18</v>
      </c>
      <c r="G77" s="191">
        <v>5820.51</v>
      </c>
    </row>
    <row r="78" spans="1:7" x14ac:dyDescent="0.25">
      <c r="A78" s="186"/>
      <c r="B78" s="189"/>
      <c r="C78" s="190"/>
      <c r="D78" s="192"/>
      <c r="E78" s="192"/>
      <c r="F78" s="192"/>
      <c r="G78" s="192"/>
    </row>
    <row r="79" spans="1:7" x14ac:dyDescent="0.25">
      <c r="A79" s="185" t="s">
        <v>284</v>
      </c>
      <c r="B79" s="187" t="s">
        <v>229</v>
      </c>
      <c r="C79" s="188"/>
      <c r="D79" s="191">
        <v>0</v>
      </c>
      <c r="E79" s="191">
        <v>-17702.370000000003</v>
      </c>
      <c r="F79" s="191">
        <v>18441.25</v>
      </c>
      <c r="G79" s="191">
        <v>36143.620000000003</v>
      </c>
    </row>
    <row r="80" spans="1:7" x14ac:dyDescent="0.25">
      <c r="A80" s="186"/>
      <c r="B80" s="189"/>
      <c r="C80" s="190"/>
      <c r="D80" s="192"/>
      <c r="E80" s="192"/>
      <c r="F80" s="192"/>
      <c r="G80" s="192"/>
    </row>
    <row r="81" spans="1:7" x14ac:dyDescent="0.25">
      <c r="A81" s="185" t="s">
        <v>288</v>
      </c>
      <c r="B81" s="187" t="s">
        <v>209</v>
      </c>
      <c r="C81" s="188"/>
      <c r="D81" s="191">
        <v>0</v>
      </c>
      <c r="E81" s="191">
        <v>-17421.28</v>
      </c>
      <c r="F81" s="191">
        <v>2242.58</v>
      </c>
      <c r="G81" s="191">
        <v>19663.86</v>
      </c>
    </row>
    <row r="82" spans="1:7" x14ac:dyDescent="0.25">
      <c r="A82" s="186"/>
      <c r="B82" s="189"/>
      <c r="C82" s="190"/>
      <c r="D82" s="192"/>
      <c r="E82" s="192"/>
      <c r="F82" s="192"/>
      <c r="G82" s="192"/>
    </row>
    <row r="83" spans="1:7" x14ac:dyDescent="0.25">
      <c r="A83" s="185" t="s">
        <v>289</v>
      </c>
      <c r="B83" s="187" t="s">
        <v>245</v>
      </c>
      <c r="C83" s="188"/>
      <c r="D83" s="191">
        <v>0</v>
      </c>
      <c r="E83" s="191">
        <v>68809.599999999991</v>
      </c>
      <c r="F83" s="191">
        <v>50842.54</v>
      </c>
      <c r="G83" s="191">
        <v>-17967.059999999994</v>
      </c>
    </row>
    <row r="84" spans="1:7" x14ac:dyDescent="0.25">
      <c r="A84" s="186"/>
      <c r="B84" s="189"/>
      <c r="C84" s="190"/>
      <c r="D84" s="192"/>
      <c r="E84" s="192"/>
      <c r="F84" s="192"/>
      <c r="G84" s="192"/>
    </row>
    <row r="85" spans="1:7" x14ac:dyDescent="0.25">
      <c r="A85" s="185" t="s">
        <v>290</v>
      </c>
      <c r="B85" s="187" t="s">
        <v>205</v>
      </c>
      <c r="C85" s="188"/>
      <c r="D85" s="191">
        <v>0</v>
      </c>
      <c r="E85" s="191">
        <v>-17428.45</v>
      </c>
      <c r="F85" s="191">
        <v>2461.4499999999998</v>
      </c>
      <c r="G85" s="191">
        <v>19889.900000000001</v>
      </c>
    </row>
    <row r="86" spans="1:7" x14ac:dyDescent="0.25">
      <c r="A86" s="186"/>
      <c r="B86" s="189"/>
      <c r="C86" s="190"/>
      <c r="D86" s="192"/>
      <c r="E86" s="192"/>
      <c r="F86" s="192"/>
      <c r="G86" s="192"/>
    </row>
    <row r="87" spans="1:7" x14ac:dyDescent="0.25">
      <c r="A87" s="185" t="s">
        <v>291</v>
      </c>
      <c r="B87" s="187" t="s">
        <v>207</v>
      </c>
      <c r="C87" s="188"/>
      <c r="D87" s="191">
        <v>0</v>
      </c>
      <c r="E87" s="191">
        <v>-25668.55</v>
      </c>
      <c r="F87" s="191">
        <v>1952.25</v>
      </c>
      <c r="G87" s="191">
        <v>27620.799999999999</v>
      </c>
    </row>
    <row r="88" spans="1:7" x14ac:dyDescent="0.25">
      <c r="A88" s="186"/>
      <c r="B88" s="189"/>
      <c r="C88" s="190"/>
      <c r="D88" s="192"/>
      <c r="E88" s="192"/>
      <c r="F88" s="192"/>
      <c r="G88" s="192"/>
    </row>
    <row r="89" spans="1:7" x14ac:dyDescent="0.25">
      <c r="A89" s="185" t="s">
        <v>292</v>
      </c>
      <c r="B89" s="187" t="s">
        <v>214</v>
      </c>
      <c r="C89" s="188"/>
      <c r="D89" s="191">
        <v>0</v>
      </c>
      <c r="E89" s="191">
        <v>4753.8700000000026</v>
      </c>
      <c r="F89" s="191">
        <v>13887.75</v>
      </c>
      <c r="G89" s="191">
        <v>9133.880000000001</v>
      </c>
    </row>
    <row r="90" spans="1:7" x14ac:dyDescent="0.25">
      <c r="A90" s="186"/>
      <c r="B90" s="189"/>
      <c r="C90" s="190"/>
      <c r="D90" s="192"/>
      <c r="E90" s="192"/>
      <c r="F90" s="192"/>
      <c r="G90" s="192"/>
    </row>
    <row r="91" spans="1:7" x14ac:dyDescent="0.25">
      <c r="A91" s="185" t="s">
        <v>293</v>
      </c>
      <c r="B91" s="187" t="s">
        <v>223</v>
      </c>
      <c r="C91" s="188"/>
      <c r="D91" s="191">
        <v>0</v>
      </c>
      <c r="E91" s="191">
        <v>-19072.22</v>
      </c>
      <c r="F91" s="191">
        <v>960.53000000000065</v>
      </c>
      <c r="G91" s="191">
        <v>20032.75</v>
      </c>
    </row>
    <row r="92" spans="1:7" x14ac:dyDescent="0.25">
      <c r="A92" s="186"/>
      <c r="B92" s="189"/>
      <c r="C92" s="190"/>
      <c r="D92" s="192"/>
      <c r="E92" s="192"/>
      <c r="F92" s="192"/>
      <c r="G92" s="192"/>
    </row>
    <row r="93" spans="1:7" x14ac:dyDescent="0.25">
      <c r="A93" s="185" t="s">
        <v>296</v>
      </c>
      <c r="B93" s="187" t="s">
        <v>231</v>
      </c>
      <c r="C93" s="188"/>
      <c r="D93" s="191">
        <v>0</v>
      </c>
      <c r="E93" s="191">
        <v>-13560.539999999999</v>
      </c>
      <c r="F93" s="191">
        <v>18129.75</v>
      </c>
      <c r="G93" s="191">
        <v>31690.29</v>
      </c>
    </row>
    <row r="94" spans="1:7" x14ac:dyDescent="0.25">
      <c r="A94" s="186"/>
      <c r="B94" s="189"/>
      <c r="C94" s="190"/>
      <c r="D94" s="192"/>
      <c r="E94" s="192"/>
      <c r="F94" s="192"/>
      <c r="G94" s="192"/>
    </row>
    <row r="95" spans="1:7" x14ac:dyDescent="0.25">
      <c r="A95" s="185" t="s">
        <v>297</v>
      </c>
      <c r="B95" s="187" t="s">
        <v>424</v>
      </c>
      <c r="C95" s="188"/>
      <c r="D95" s="191">
        <v>0</v>
      </c>
      <c r="E95" s="191">
        <v>-10515.81</v>
      </c>
      <c r="F95" s="191">
        <v>12026.720000000001</v>
      </c>
      <c r="G95" s="191">
        <v>22542.53</v>
      </c>
    </row>
    <row r="96" spans="1:7" x14ac:dyDescent="0.25">
      <c r="A96" s="186"/>
      <c r="B96" s="189"/>
      <c r="C96" s="190"/>
      <c r="D96" s="192"/>
      <c r="E96" s="192"/>
      <c r="F96" s="192"/>
      <c r="G96" s="192"/>
    </row>
    <row r="97" spans="1:7" x14ac:dyDescent="0.25">
      <c r="A97" s="185" t="s">
        <v>298</v>
      </c>
      <c r="B97" s="187" t="s">
        <v>246</v>
      </c>
      <c r="C97" s="188"/>
      <c r="D97" s="191">
        <v>0</v>
      </c>
      <c r="E97" s="191">
        <v>-14448.73</v>
      </c>
      <c r="F97" s="191">
        <v>591.99</v>
      </c>
      <c r="G97" s="191">
        <v>15040.72</v>
      </c>
    </row>
    <row r="98" spans="1:7" x14ac:dyDescent="0.25">
      <c r="A98" s="186"/>
      <c r="B98" s="189"/>
      <c r="C98" s="190"/>
      <c r="D98" s="192"/>
      <c r="E98" s="192"/>
      <c r="F98" s="192"/>
      <c r="G98" s="192"/>
    </row>
    <row r="99" spans="1:7" x14ac:dyDescent="0.25">
      <c r="A99" s="185" t="s">
        <v>299</v>
      </c>
      <c r="B99" s="187" t="s">
        <v>425</v>
      </c>
      <c r="C99" s="188"/>
      <c r="D99" s="191">
        <v>0</v>
      </c>
      <c r="E99" s="191">
        <v>-19065.21</v>
      </c>
      <c r="F99" s="191">
        <v>1893.62</v>
      </c>
      <c r="G99" s="191">
        <v>20958.830000000002</v>
      </c>
    </row>
    <row r="100" spans="1:7" x14ac:dyDescent="0.25">
      <c r="A100" s="186"/>
      <c r="B100" s="189"/>
      <c r="C100" s="190"/>
      <c r="D100" s="192"/>
      <c r="E100" s="192"/>
      <c r="F100" s="192"/>
      <c r="G100" s="192"/>
    </row>
    <row r="101" spans="1:7" x14ac:dyDescent="0.25">
      <c r="A101" s="185" t="s">
        <v>300</v>
      </c>
      <c r="B101" s="187" t="s">
        <v>233</v>
      </c>
      <c r="C101" s="188"/>
      <c r="D101" s="191">
        <v>0</v>
      </c>
      <c r="E101" s="191">
        <v>-16378.630000000001</v>
      </c>
      <c r="F101" s="191">
        <v>15419.57</v>
      </c>
      <c r="G101" s="191">
        <v>31798.2</v>
      </c>
    </row>
    <row r="102" spans="1:7" x14ac:dyDescent="0.25">
      <c r="A102" s="186"/>
      <c r="B102" s="189"/>
      <c r="C102" s="190"/>
      <c r="D102" s="192"/>
      <c r="E102" s="192"/>
      <c r="F102" s="192"/>
      <c r="G102" s="192"/>
    </row>
    <row r="103" spans="1:7" x14ac:dyDescent="0.25">
      <c r="A103" s="185" t="s">
        <v>301</v>
      </c>
      <c r="B103" s="187" t="s">
        <v>234</v>
      </c>
      <c r="C103" s="188"/>
      <c r="D103" s="191">
        <v>0</v>
      </c>
      <c r="E103" s="191">
        <v>-14367.43</v>
      </c>
      <c r="F103" s="191">
        <v>1479.7600000000002</v>
      </c>
      <c r="G103" s="191">
        <v>15847.189999999999</v>
      </c>
    </row>
    <row r="104" spans="1:7" x14ac:dyDescent="0.25">
      <c r="A104" s="186"/>
      <c r="B104" s="189"/>
      <c r="C104" s="190"/>
      <c r="D104" s="192"/>
      <c r="E104" s="192"/>
      <c r="F104" s="192"/>
      <c r="G104" s="192"/>
    </row>
    <row r="105" spans="1:7" x14ac:dyDescent="0.25">
      <c r="A105" s="185" t="s">
        <v>302</v>
      </c>
      <c r="B105" s="187" t="s">
        <v>235</v>
      </c>
      <c r="C105" s="188"/>
      <c r="D105" s="191">
        <v>0</v>
      </c>
      <c r="E105" s="191">
        <v>661.62999999999738</v>
      </c>
      <c r="F105" s="191">
        <v>40535.71</v>
      </c>
      <c r="G105" s="191">
        <v>39874.080000000002</v>
      </c>
    </row>
    <row r="106" spans="1:7" x14ac:dyDescent="0.25">
      <c r="A106" s="186"/>
      <c r="B106" s="189"/>
      <c r="C106" s="190"/>
      <c r="D106" s="192"/>
      <c r="E106" s="192"/>
      <c r="F106" s="192"/>
      <c r="G106" s="192"/>
    </row>
    <row r="107" spans="1:7" x14ac:dyDescent="0.25">
      <c r="A107" s="185" t="s">
        <v>303</v>
      </c>
      <c r="B107" s="187" t="s">
        <v>230</v>
      </c>
      <c r="C107" s="188"/>
      <c r="D107" s="191">
        <v>0</v>
      </c>
      <c r="E107" s="191">
        <v>-8308.0999999999985</v>
      </c>
      <c r="F107" s="191">
        <v>18275.05</v>
      </c>
      <c r="G107" s="191">
        <v>26583.15</v>
      </c>
    </row>
    <row r="108" spans="1:7" x14ac:dyDescent="0.25">
      <c r="A108" s="186"/>
      <c r="B108" s="189"/>
      <c r="C108" s="190"/>
      <c r="D108" s="192"/>
      <c r="E108" s="192"/>
      <c r="F108" s="192"/>
      <c r="G108" s="192"/>
    </row>
    <row r="109" spans="1:7" x14ac:dyDescent="0.25">
      <c r="A109" s="185" t="s">
        <v>304</v>
      </c>
      <c r="B109" s="187" t="s">
        <v>236</v>
      </c>
      <c r="C109" s="188"/>
      <c r="D109" s="191">
        <v>0</v>
      </c>
      <c r="E109" s="191">
        <v>-20543.79</v>
      </c>
      <c r="F109" s="191">
        <v>25521.98</v>
      </c>
      <c r="G109" s="191">
        <v>46065.770000000004</v>
      </c>
    </row>
    <row r="110" spans="1:7" x14ac:dyDescent="0.25">
      <c r="A110" s="186"/>
      <c r="B110" s="189"/>
      <c r="C110" s="190"/>
      <c r="D110" s="192"/>
      <c r="E110" s="192"/>
      <c r="F110" s="192"/>
      <c r="G110" s="192"/>
    </row>
    <row r="111" spans="1:7" x14ac:dyDescent="0.25">
      <c r="A111" s="185" t="s">
        <v>305</v>
      </c>
      <c r="B111" s="187" t="s">
        <v>222</v>
      </c>
      <c r="C111" s="188"/>
      <c r="D111" s="191">
        <v>2555.65</v>
      </c>
      <c r="E111" s="191">
        <v>-15941.449999999999</v>
      </c>
      <c r="F111" s="191">
        <v>-207.88999999999942</v>
      </c>
      <c r="G111" s="191">
        <v>15733.559999999998</v>
      </c>
    </row>
    <row r="112" spans="1:7" x14ac:dyDescent="0.25">
      <c r="A112" s="186"/>
      <c r="B112" s="189"/>
      <c r="C112" s="190"/>
      <c r="D112" s="192"/>
      <c r="E112" s="192"/>
      <c r="F112" s="192"/>
      <c r="G112" s="192"/>
    </row>
    <row r="113" spans="1:7" x14ac:dyDescent="0.25">
      <c r="A113" s="185" t="s">
        <v>306</v>
      </c>
      <c r="B113" s="187" t="s">
        <v>225</v>
      </c>
      <c r="C113" s="188"/>
      <c r="D113" s="191">
        <v>0</v>
      </c>
      <c r="E113" s="191">
        <v>-89939.95</v>
      </c>
      <c r="F113" s="191">
        <v>8745.8000000000029</v>
      </c>
      <c r="G113" s="191">
        <v>98685.75</v>
      </c>
    </row>
    <row r="114" spans="1:7" x14ac:dyDescent="0.25">
      <c r="A114" s="186"/>
      <c r="B114" s="189"/>
      <c r="C114" s="190"/>
      <c r="D114" s="192"/>
      <c r="E114" s="192"/>
      <c r="F114" s="192"/>
      <c r="G114" s="192"/>
    </row>
    <row r="115" spans="1:7" x14ac:dyDescent="0.25">
      <c r="A115" s="185" t="s">
        <v>307</v>
      </c>
      <c r="B115" s="187" t="s">
        <v>426</v>
      </c>
      <c r="C115" s="188"/>
      <c r="D115" s="191">
        <v>0</v>
      </c>
      <c r="E115" s="191">
        <v>-24615.94</v>
      </c>
      <c r="F115" s="191">
        <v>4831.1200000000008</v>
      </c>
      <c r="G115" s="191">
        <v>29447.06</v>
      </c>
    </row>
    <row r="116" spans="1:7" x14ac:dyDescent="0.25">
      <c r="A116" s="186"/>
      <c r="B116" s="189"/>
      <c r="C116" s="190"/>
      <c r="D116" s="192"/>
      <c r="E116" s="192"/>
      <c r="F116" s="192"/>
      <c r="G116" s="192"/>
    </row>
    <row r="117" spans="1:7" x14ac:dyDescent="0.25">
      <c r="A117" s="185" t="s">
        <v>308</v>
      </c>
      <c r="B117" s="187" t="s">
        <v>427</v>
      </c>
      <c r="C117" s="188"/>
      <c r="D117" s="191">
        <v>13299.87</v>
      </c>
      <c r="E117" s="191">
        <v>-19150.490000000002</v>
      </c>
      <c r="F117" s="191">
        <v>5245.75</v>
      </c>
      <c r="G117" s="191">
        <v>24396.239999999998</v>
      </c>
    </row>
    <row r="118" spans="1:7" x14ac:dyDescent="0.25">
      <c r="A118" s="186"/>
      <c r="B118" s="189"/>
      <c r="C118" s="190"/>
      <c r="D118" s="192"/>
      <c r="E118" s="192"/>
      <c r="F118" s="192"/>
      <c r="G118" s="192"/>
    </row>
    <row r="119" spans="1:7" x14ac:dyDescent="0.25">
      <c r="A119" s="185" t="s">
        <v>309</v>
      </c>
      <c r="B119" s="187" t="s">
        <v>428</v>
      </c>
      <c r="C119" s="188"/>
      <c r="D119" s="191">
        <v>0</v>
      </c>
      <c r="E119" s="191">
        <v>9095.09</v>
      </c>
      <c r="F119" s="191">
        <v>12046.599999999999</v>
      </c>
      <c r="G119" s="191">
        <v>2951.51</v>
      </c>
    </row>
    <row r="120" spans="1:7" x14ac:dyDescent="0.25">
      <c r="A120" s="186"/>
      <c r="B120" s="189"/>
      <c r="C120" s="190"/>
      <c r="D120" s="192"/>
      <c r="E120" s="192"/>
      <c r="F120" s="192"/>
      <c r="G120" s="192"/>
    </row>
    <row r="121" spans="1:7" x14ac:dyDescent="0.25">
      <c r="A121" s="185" t="s">
        <v>310</v>
      </c>
      <c r="B121" s="187" t="s">
        <v>429</v>
      </c>
      <c r="C121" s="188"/>
      <c r="D121" s="191">
        <v>0</v>
      </c>
      <c r="E121" s="191">
        <v>-741.37999999999738</v>
      </c>
      <c r="F121" s="191">
        <v>377.4399999999996</v>
      </c>
      <c r="G121" s="191">
        <v>1118.8199999999997</v>
      </c>
    </row>
    <row r="122" spans="1:7" x14ac:dyDescent="0.25">
      <c r="A122" s="186"/>
      <c r="B122" s="189"/>
      <c r="C122" s="190"/>
      <c r="D122" s="192"/>
      <c r="E122" s="192"/>
      <c r="F122" s="192"/>
      <c r="G122" s="192"/>
    </row>
    <row r="123" spans="1:7" x14ac:dyDescent="0.25">
      <c r="A123" s="185" t="s">
        <v>311</v>
      </c>
      <c r="B123" s="187" t="s">
        <v>430</v>
      </c>
      <c r="C123" s="188"/>
      <c r="D123" s="191">
        <v>0</v>
      </c>
      <c r="E123" s="191">
        <v>-14728.059999999998</v>
      </c>
      <c r="F123" s="191">
        <v>10409.779999999999</v>
      </c>
      <c r="G123" s="191">
        <v>25137.839999999997</v>
      </c>
    </row>
    <row r="124" spans="1:7" x14ac:dyDescent="0.25">
      <c r="A124" s="186"/>
      <c r="B124" s="189"/>
      <c r="C124" s="190"/>
      <c r="D124" s="192"/>
      <c r="E124" s="192"/>
      <c r="F124" s="192"/>
      <c r="G124" s="192"/>
    </row>
    <row r="125" spans="1:7" x14ac:dyDescent="0.25">
      <c r="A125" s="185" t="s">
        <v>312</v>
      </c>
      <c r="B125" s="187" t="s">
        <v>431</v>
      </c>
      <c r="C125" s="188"/>
      <c r="D125" s="191">
        <v>0</v>
      </c>
      <c r="E125" s="191">
        <v>-17760.620000000003</v>
      </c>
      <c r="F125" s="191">
        <v>8174.6100000000006</v>
      </c>
      <c r="G125" s="191">
        <v>25935.230000000003</v>
      </c>
    </row>
    <row r="126" spans="1:7" x14ac:dyDescent="0.25">
      <c r="A126" s="186"/>
      <c r="B126" s="189"/>
      <c r="C126" s="190"/>
      <c r="D126" s="192"/>
      <c r="E126" s="192"/>
      <c r="F126" s="192"/>
      <c r="G126" s="192"/>
    </row>
    <row r="127" spans="1:7" x14ac:dyDescent="0.25">
      <c r="A127" s="185" t="s">
        <v>313</v>
      </c>
      <c r="B127" s="187" t="s">
        <v>432</v>
      </c>
      <c r="C127" s="188"/>
      <c r="D127" s="191">
        <v>0</v>
      </c>
      <c r="E127" s="191">
        <v>-22152.81</v>
      </c>
      <c r="F127" s="191">
        <v>24349.25</v>
      </c>
      <c r="G127" s="191">
        <v>46502.06</v>
      </c>
    </row>
    <row r="128" spans="1:7" x14ac:dyDescent="0.25">
      <c r="A128" s="186"/>
      <c r="B128" s="189"/>
      <c r="C128" s="190"/>
      <c r="D128" s="192"/>
      <c r="E128" s="192"/>
      <c r="F128" s="192"/>
      <c r="G128" s="192"/>
    </row>
    <row r="129" spans="1:7" x14ac:dyDescent="0.25">
      <c r="A129" s="185" t="s">
        <v>314</v>
      </c>
      <c r="B129" s="187" t="s">
        <v>433</v>
      </c>
      <c r="C129" s="188"/>
      <c r="D129" s="191">
        <v>0</v>
      </c>
      <c r="E129" s="191">
        <v>-21836.14</v>
      </c>
      <c r="F129" s="191">
        <v>6947.25</v>
      </c>
      <c r="G129" s="191">
        <v>28783.39</v>
      </c>
    </row>
    <row r="130" spans="1:7" x14ac:dyDescent="0.25">
      <c r="A130" s="186"/>
      <c r="B130" s="189"/>
      <c r="C130" s="190"/>
      <c r="D130" s="192"/>
      <c r="E130" s="192"/>
      <c r="F130" s="192"/>
      <c r="G130" s="192"/>
    </row>
    <row r="131" spans="1:7" x14ac:dyDescent="0.25">
      <c r="A131" s="185" t="s">
        <v>317</v>
      </c>
      <c r="B131" s="187" t="s">
        <v>434</v>
      </c>
      <c r="C131" s="188"/>
      <c r="D131" s="191">
        <v>0</v>
      </c>
      <c r="E131" s="191">
        <v>-3809.0600000000013</v>
      </c>
      <c r="F131" s="191">
        <v>10539.029999999999</v>
      </c>
      <c r="G131" s="191">
        <v>14348.09</v>
      </c>
    </row>
    <row r="132" spans="1:7" x14ac:dyDescent="0.25">
      <c r="A132" s="186"/>
      <c r="B132" s="189"/>
      <c r="C132" s="190"/>
      <c r="D132" s="192"/>
      <c r="E132" s="192"/>
      <c r="F132" s="192"/>
      <c r="G132" s="192"/>
    </row>
    <row r="133" spans="1:7" x14ac:dyDescent="0.25">
      <c r="A133" s="185" t="s">
        <v>318</v>
      </c>
      <c r="B133" s="187" t="s">
        <v>435</v>
      </c>
      <c r="C133" s="188"/>
      <c r="D133" s="191">
        <v>0</v>
      </c>
      <c r="E133" s="191">
        <v>-15130.52</v>
      </c>
      <c r="F133" s="191">
        <v>32801.11</v>
      </c>
      <c r="G133" s="191">
        <v>47931.630000000005</v>
      </c>
    </row>
    <row r="134" spans="1:7" x14ac:dyDescent="0.25">
      <c r="A134" s="186"/>
      <c r="B134" s="189"/>
      <c r="C134" s="190"/>
      <c r="D134" s="192"/>
      <c r="E134" s="192"/>
      <c r="F134" s="192"/>
      <c r="G134" s="192"/>
    </row>
    <row r="135" spans="1:7" x14ac:dyDescent="0.25">
      <c r="A135" s="185" t="s">
        <v>319</v>
      </c>
      <c r="B135" s="187" t="s">
        <v>436</v>
      </c>
      <c r="C135" s="188"/>
      <c r="D135" s="191">
        <v>0</v>
      </c>
      <c r="E135" s="191">
        <v>-13465.55</v>
      </c>
      <c r="F135" s="191">
        <v>11521.220000000001</v>
      </c>
      <c r="G135" s="191">
        <v>24986.770000000004</v>
      </c>
    </row>
    <row r="136" spans="1:7" x14ac:dyDescent="0.25">
      <c r="A136" s="186"/>
      <c r="B136" s="189"/>
      <c r="C136" s="190"/>
      <c r="D136" s="192"/>
      <c r="E136" s="192"/>
      <c r="F136" s="192"/>
      <c r="G136" s="192"/>
    </row>
    <row r="137" spans="1:7" x14ac:dyDescent="0.25">
      <c r="A137" s="185" t="s">
        <v>320</v>
      </c>
      <c r="B137" s="187" t="s">
        <v>437</v>
      </c>
      <c r="C137" s="188"/>
      <c r="D137" s="191">
        <v>0</v>
      </c>
      <c r="E137" s="191">
        <v>-12111.7</v>
      </c>
      <c r="F137" s="191">
        <v>19972.25</v>
      </c>
      <c r="G137" s="191">
        <v>32083.95</v>
      </c>
    </row>
    <row r="138" spans="1:7" x14ac:dyDescent="0.25">
      <c r="A138" s="186"/>
      <c r="B138" s="189"/>
      <c r="C138" s="190"/>
      <c r="D138" s="192"/>
      <c r="E138" s="192"/>
      <c r="F138" s="192"/>
      <c r="G138" s="192"/>
    </row>
    <row r="139" spans="1:7" x14ac:dyDescent="0.25">
      <c r="A139" s="185" t="s">
        <v>321</v>
      </c>
      <c r="B139" s="187" t="s">
        <v>438</v>
      </c>
      <c r="C139" s="188"/>
      <c r="D139" s="191">
        <v>0</v>
      </c>
      <c r="E139" s="191">
        <v>0</v>
      </c>
      <c r="F139" s="191">
        <v>167</v>
      </c>
      <c r="G139" s="191">
        <v>167</v>
      </c>
    </row>
    <row r="140" spans="1:7" x14ac:dyDescent="0.25">
      <c r="A140" s="186"/>
      <c r="B140" s="189"/>
      <c r="C140" s="190"/>
      <c r="D140" s="192"/>
      <c r="E140" s="192"/>
      <c r="F140" s="192"/>
      <c r="G140" s="192"/>
    </row>
    <row r="141" spans="1:7" x14ac:dyDescent="0.25">
      <c r="A141" s="185" t="s">
        <v>322</v>
      </c>
      <c r="B141" s="187" t="s">
        <v>439</v>
      </c>
      <c r="C141" s="188"/>
      <c r="D141" s="191">
        <v>0</v>
      </c>
      <c r="E141" s="191">
        <v>-23258.99</v>
      </c>
      <c r="F141" s="191">
        <v>23849.8</v>
      </c>
      <c r="G141" s="191">
        <v>47108.79</v>
      </c>
    </row>
    <row r="142" spans="1:7" x14ac:dyDescent="0.25">
      <c r="A142" s="186"/>
      <c r="B142" s="189"/>
      <c r="C142" s="190"/>
      <c r="D142" s="192"/>
      <c r="E142" s="192"/>
      <c r="F142" s="192"/>
      <c r="G142" s="192"/>
    </row>
    <row r="143" spans="1:7" x14ac:dyDescent="0.25">
      <c r="A143" s="185" t="s">
        <v>323</v>
      </c>
      <c r="B143" s="187" t="s">
        <v>228</v>
      </c>
      <c r="C143" s="188"/>
      <c r="D143" s="191">
        <v>0</v>
      </c>
      <c r="E143" s="191">
        <v>-23690.45</v>
      </c>
      <c r="F143" s="191">
        <v>3128.68</v>
      </c>
      <c r="G143" s="191">
        <v>26819.13</v>
      </c>
    </row>
    <row r="144" spans="1:7" x14ac:dyDescent="0.25">
      <c r="A144" s="186"/>
      <c r="B144" s="189"/>
      <c r="C144" s="190"/>
      <c r="D144" s="192"/>
      <c r="E144" s="192"/>
      <c r="F144" s="192"/>
      <c r="G144" s="192"/>
    </row>
    <row r="145" spans="1:7" x14ac:dyDescent="0.25">
      <c r="A145" s="185" t="s">
        <v>324</v>
      </c>
      <c r="B145" s="187" t="s">
        <v>440</v>
      </c>
      <c r="C145" s="188"/>
      <c r="D145" s="191">
        <v>0</v>
      </c>
      <c r="E145" s="191">
        <v>-8824.7099999999991</v>
      </c>
      <c r="F145" s="191">
        <v>9964.16</v>
      </c>
      <c r="G145" s="191">
        <v>18788.87</v>
      </c>
    </row>
    <row r="146" spans="1:7" x14ac:dyDescent="0.25">
      <c r="A146" s="186"/>
      <c r="B146" s="189"/>
      <c r="C146" s="190"/>
      <c r="D146" s="192"/>
      <c r="E146" s="192"/>
      <c r="F146" s="192"/>
      <c r="G146" s="192"/>
    </row>
    <row r="147" spans="1:7" x14ac:dyDescent="0.25">
      <c r="A147" s="185" t="s">
        <v>325</v>
      </c>
      <c r="B147" s="187" t="s">
        <v>441</v>
      </c>
      <c r="C147" s="188"/>
      <c r="D147" s="191">
        <v>0</v>
      </c>
      <c r="E147" s="191">
        <v>-7758.9399999999987</v>
      </c>
      <c r="F147" s="191">
        <v>3777.3999999999996</v>
      </c>
      <c r="G147" s="191">
        <v>11536.339999999998</v>
      </c>
    </row>
    <row r="148" spans="1:7" x14ac:dyDescent="0.25">
      <c r="A148" s="186"/>
      <c r="B148" s="189"/>
      <c r="C148" s="190"/>
      <c r="D148" s="192"/>
      <c r="E148" s="192"/>
      <c r="F148" s="192"/>
      <c r="G148" s="192"/>
    </row>
    <row r="149" spans="1:7" x14ac:dyDescent="0.25">
      <c r="A149" s="185" t="s">
        <v>326</v>
      </c>
      <c r="B149" s="187" t="s">
        <v>442</v>
      </c>
      <c r="C149" s="188"/>
      <c r="D149" s="191">
        <v>0</v>
      </c>
      <c r="E149" s="191">
        <v>-15417.02</v>
      </c>
      <c r="F149" s="191">
        <v>5144.2199999999993</v>
      </c>
      <c r="G149" s="191">
        <v>20561.240000000002</v>
      </c>
    </row>
    <row r="150" spans="1:7" x14ac:dyDescent="0.25">
      <c r="A150" s="186"/>
      <c r="B150" s="189"/>
      <c r="C150" s="190"/>
      <c r="D150" s="192"/>
      <c r="E150" s="192"/>
      <c r="F150" s="192"/>
      <c r="G150" s="192"/>
    </row>
    <row r="151" spans="1:7" x14ac:dyDescent="0.25">
      <c r="A151" s="185" t="s">
        <v>327</v>
      </c>
      <c r="B151" s="187" t="s">
        <v>443</v>
      </c>
      <c r="C151" s="188"/>
      <c r="D151" s="191">
        <v>0</v>
      </c>
      <c r="E151" s="191">
        <v>-1284.2200000000012</v>
      </c>
      <c r="F151" s="191">
        <v>15753.119999999999</v>
      </c>
      <c r="G151" s="191">
        <v>17037.34</v>
      </c>
    </row>
    <row r="152" spans="1:7" x14ac:dyDescent="0.25">
      <c r="A152" s="186"/>
      <c r="B152" s="189"/>
      <c r="C152" s="190"/>
      <c r="D152" s="192"/>
      <c r="E152" s="192"/>
      <c r="F152" s="192"/>
      <c r="G152" s="192"/>
    </row>
    <row r="153" spans="1:7" x14ac:dyDescent="0.25">
      <c r="A153" s="185" t="s">
        <v>328</v>
      </c>
      <c r="B153" s="187" t="s">
        <v>444</v>
      </c>
      <c r="C153" s="188"/>
      <c r="D153" s="191">
        <v>0</v>
      </c>
      <c r="E153" s="191">
        <v>-10085.27</v>
      </c>
      <c r="F153" s="191">
        <v>11756.849999999999</v>
      </c>
      <c r="G153" s="191">
        <v>21842.120000000003</v>
      </c>
    </row>
    <row r="154" spans="1:7" x14ac:dyDescent="0.25">
      <c r="A154" s="186"/>
      <c r="B154" s="189"/>
      <c r="C154" s="190"/>
      <c r="D154" s="192"/>
      <c r="E154" s="192"/>
      <c r="F154" s="192"/>
      <c r="G154" s="192"/>
    </row>
    <row r="155" spans="1:7" x14ac:dyDescent="0.25">
      <c r="A155" s="185" t="s">
        <v>329</v>
      </c>
      <c r="B155" s="187" t="s">
        <v>445</v>
      </c>
      <c r="C155" s="188"/>
      <c r="D155" s="191">
        <v>0</v>
      </c>
      <c r="E155" s="191">
        <v>-2532.380000000001</v>
      </c>
      <c r="F155" s="191">
        <v>21507.85</v>
      </c>
      <c r="G155" s="191">
        <v>24040.23</v>
      </c>
    </row>
    <row r="156" spans="1:7" x14ac:dyDescent="0.25">
      <c r="A156" s="186"/>
      <c r="B156" s="189"/>
      <c r="C156" s="190"/>
      <c r="D156" s="192"/>
      <c r="E156" s="192"/>
      <c r="F156" s="192"/>
      <c r="G156" s="192"/>
    </row>
    <row r="157" spans="1:7" x14ac:dyDescent="0.25">
      <c r="A157" s="185" t="s">
        <v>330</v>
      </c>
      <c r="B157" s="187" t="s">
        <v>220</v>
      </c>
      <c r="C157" s="188"/>
      <c r="D157" s="191">
        <v>0</v>
      </c>
      <c r="E157" s="191">
        <v>-15337.84</v>
      </c>
      <c r="F157" s="191">
        <v>321.06999999999971</v>
      </c>
      <c r="G157" s="191">
        <v>15658.91</v>
      </c>
    </row>
    <row r="158" spans="1:7" x14ac:dyDescent="0.25">
      <c r="A158" s="186"/>
      <c r="B158" s="189"/>
      <c r="C158" s="190"/>
      <c r="D158" s="192"/>
      <c r="E158" s="192"/>
      <c r="F158" s="192"/>
      <c r="G158" s="192"/>
    </row>
    <row r="159" spans="1:7" x14ac:dyDescent="0.25">
      <c r="A159" s="185" t="s">
        <v>331</v>
      </c>
      <c r="B159" s="187" t="s">
        <v>446</v>
      </c>
      <c r="C159" s="188"/>
      <c r="D159" s="191">
        <v>0</v>
      </c>
      <c r="E159" s="191">
        <v>-16964.38</v>
      </c>
      <c r="F159" s="191">
        <v>7184.09</v>
      </c>
      <c r="G159" s="191">
        <v>24148.47</v>
      </c>
    </row>
    <row r="160" spans="1:7" x14ac:dyDescent="0.25">
      <c r="A160" s="186"/>
      <c r="B160" s="189"/>
      <c r="C160" s="190"/>
      <c r="D160" s="192"/>
      <c r="E160" s="192"/>
      <c r="F160" s="192"/>
      <c r="G160" s="192"/>
    </row>
    <row r="161" spans="1:7" x14ac:dyDescent="0.25">
      <c r="A161" s="185" t="s">
        <v>332</v>
      </c>
      <c r="B161" s="187" t="s">
        <v>447</v>
      </c>
      <c r="C161" s="188"/>
      <c r="D161" s="191">
        <v>0</v>
      </c>
      <c r="E161" s="191">
        <v>-24205.03</v>
      </c>
      <c r="F161" s="191">
        <v>13403.23</v>
      </c>
      <c r="G161" s="191">
        <v>37608.26</v>
      </c>
    </row>
    <row r="162" spans="1:7" x14ac:dyDescent="0.25">
      <c r="A162" s="186"/>
      <c r="B162" s="189"/>
      <c r="C162" s="190"/>
      <c r="D162" s="192"/>
      <c r="E162" s="192"/>
      <c r="F162" s="192"/>
      <c r="G162" s="192"/>
    </row>
    <row r="163" spans="1:7" x14ac:dyDescent="0.25">
      <c r="A163" s="185" t="s">
        <v>333</v>
      </c>
      <c r="B163" s="187" t="s">
        <v>448</v>
      </c>
      <c r="C163" s="188"/>
      <c r="D163" s="191">
        <v>0</v>
      </c>
      <c r="E163" s="191">
        <v>-5488.5599999999977</v>
      </c>
      <c r="F163" s="191">
        <v>2071.6800000000003</v>
      </c>
      <c r="G163" s="191">
        <v>7560.2400000000007</v>
      </c>
    </row>
    <row r="164" spans="1:7" x14ac:dyDescent="0.25">
      <c r="A164" s="186"/>
      <c r="B164" s="189"/>
      <c r="C164" s="190"/>
      <c r="D164" s="192"/>
      <c r="E164" s="192"/>
      <c r="F164" s="192"/>
      <c r="G164" s="192"/>
    </row>
    <row r="165" spans="1:7" x14ac:dyDescent="0.25">
      <c r="A165" s="185" t="s">
        <v>334</v>
      </c>
      <c r="B165" s="187" t="s">
        <v>449</v>
      </c>
      <c r="C165" s="188"/>
      <c r="D165" s="191">
        <v>0</v>
      </c>
      <c r="E165" s="191">
        <v>-7966.52</v>
      </c>
      <c r="F165" s="191">
        <v>7900.91</v>
      </c>
      <c r="G165" s="191">
        <v>15867.43</v>
      </c>
    </row>
    <row r="166" spans="1:7" x14ac:dyDescent="0.25">
      <c r="A166" s="186"/>
      <c r="B166" s="189"/>
      <c r="C166" s="190"/>
      <c r="D166" s="192"/>
      <c r="E166" s="192"/>
      <c r="F166" s="192"/>
      <c r="G166" s="192"/>
    </row>
    <row r="167" spans="1:7" x14ac:dyDescent="0.25">
      <c r="A167" s="185" t="s">
        <v>335</v>
      </c>
      <c r="B167" s="187" t="s">
        <v>224</v>
      </c>
      <c r="C167" s="188"/>
      <c r="D167" s="191">
        <v>0</v>
      </c>
      <c r="E167" s="191">
        <v>-14787.240000000002</v>
      </c>
      <c r="F167" s="191">
        <v>7800.4400000000005</v>
      </c>
      <c r="G167" s="191">
        <v>22587.68</v>
      </c>
    </row>
    <row r="168" spans="1:7" x14ac:dyDescent="0.25">
      <c r="A168" s="186"/>
      <c r="B168" s="189"/>
      <c r="C168" s="190"/>
      <c r="D168" s="192"/>
      <c r="E168" s="192"/>
      <c r="F168" s="192"/>
      <c r="G168" s="192"/>
    </row>
    <row r="169" spans="1:7" x14ac:dyDescent="0.25">
      <c r="A169" s="185" t="s">
        <v>336</v>
      </c>
      <c r="B169" s="187" t="s">
        <v>212</v>
      </c>
      <c r="C169" s="188"/>
      <c r="D169" s="191">
        <v>0</v>
      </c>
      <c r="E169" s="191">
        <v>-20387.240000000002</v>
      </c>
      <c r="F169" s="191">
        <v>77181.97</v>
      </c>
      <c r="G169" s="191">
        <v>97569.21</v>
      </c>
    </row>
    <row r="170" spans="1:7" x14ac:dyDescent="0.25">
      <c r="A170" s="186"/>
      <c r="B170" s="189"/>
      <c r="C170" s="190"/>
      <c r="D170" s="192"/>
      <c r="E170" s="192"/>
      <c r="F170" s="192"/>
      <c r="G170" s="192"/>
    </row>
    <row r="171" spans="1:7" x14ac:dyDescent="0.25">
      <c r="A171" s="185" t="s">
        <v>337</v>
      </c>
      <c r="B171" s="187" t="s">
        <v>227</v>
      </c>
      <c r="C171" s="188"/>
      <c r="D171" s="191">
        <v>0</v>
      </c>
      <c r="E171" s="191">
        <v>-14249.380000000001</v>
      </c>
      <c r="F171" s="191">
        <v>14729.86</v>
      </c>
      <c r="G171" s="191">
        <v>28979.24</v>
      </c>
    </row>
    <row r="172" spans="1:7" x14ac:dyDescent="0.25">
      <c r="A172" s="186"/>
      <c r="B172" s="189"/>
      <c r="C172" s="190"/>
      <c r="D172" s="192"/>
      <c r="E172" s="192"/>
      <c r="F172" s="192"/>
      <c r="G172" s="192"/>
    </row>
    <row r="173" spans="1:7" x14ac:dyDescent="0.25">
      <c r="A173" s="185" t="s">
        <v>338</v>
      </c>
      <c r="B173" s="187" t="s">
        <v>450</v>
      </c>
      <c r="C173" s="188"/>
      <c r="D173" s="191">
        <v>0</v>
      </c>
      <c r="E173" s="191">
        <v>-20512.48</v>
      </c>
      <c r="F173" s="191">
        <v>13203.760000000002</v>
      </c>
      <c r="G173" s="191">
        <v>33716.240000000005</v>
      </c>
    </row>
    <row r="174" spans="1:7" x14ac:dyDescent="0.25">
      <c r="A174" s="186"/>
      <c r="B174" s="189"/>
      <c r="C174" s="190"/>
      <c r="D174" s="192"/>
      <c r="E174" s="192"/>
      <c r="F174" s="192"/>
      <c r="G174" s="192"/>
    </row>
    <row r="175" spans="1:7" x14ac:dyDescent="0.25">
      <c r="A175" s="185" t="s">
        <v>339</v>
      </c>
      <c r="B175" s="187" t="s">
        <v>451</v>
      </c>
      <c r="C175" s="188"/>
      <c r="D175" s="191">
        <v>0</v>
      </c>
      <c r="E175" s="191">
        <v>-15592.600000000002</v>
      </c>
      <c r="F175" s="191">
        <v>294.72999999999956</v>
      </c>
      <c r="G175" s="191">
        <v>15887.33</v>
      </c>
    </row>
    <row r="176" spans="1:7" x14ac:dyDescent="0.25">
      <c r="A176" s="186"/>
      <c r="B176" s="189"/>
      <c r="C176" s="190"/>
      <c r="D176" s="192"/>
      <c r="E176" s="192"/>
      <c r="F176" s="192"/>
      <c r="G176" s="192"/>
    </row>
    <row r="177" spans="1:7" x14ac:dyDescent="0.25">
      <c r="A177" s="185" t="s">
        <v>340</v>
      </c>
      <c r="B177" s="187" t="s">
        <v>452</v>
      </c>
      <c r="C177" s="188"/>
      <c r="D177" s="191">
        <v>0</v>
      </c>
      <c r="E177" s="191">
        <v>-11395.34</v>
      </c>
      <c r="F177" s="191">
        <v>2175.8700000000008</v>
      </c>
      <c r="G177" s="191">
        <v>13571.210000000001</v>
      </c>
    </row>
    <row r="178" spans="1:7" x14ac:dyDescent="0.25">
      <c r="A178" s="186"/>
      <c r="B178" s="189"/>
      <c r="C178" s="190"/>
      <c r="D178" s="192"/>
      <c r="E178" s="192"/>
      <c r="F178" s="192"/>
      <c r="G178" s="192"/>
    </row>
    <row r="179" spans="1:7" x14ac:dyDescent="0.25">
      <c r="A179" s="185" t="s">
        <v>341</v>
      </c>
      <c r="B179" s="187" t="s">
        <v>453</v>
      </c>
      <c r="C179" s="188"/>
      <c r="D179" s="191">
        <v>0</v>
      </c>
      <c r="E179" s="191">
        <v>-11647.330000000002</v>
      </c>
      <c r="F179" s="191">
        <v>42331.97</v>
      </c>
      <c r="G179" s="191">
        <v>53979.3</v>
      </c>
    </row>
    <row r="180" spans="1:7" x14ac:dyDescent="0.25">
      <c r="A180" s="186"/>
      <c r="B180" s="189"/>
      <c r="C180" s="190"/>
      <c r="D180" s="192"/>
      <c r="E180" s="192"/>
      <c r="F180" s="192"/>
      <c r="G180" s="192"/>
    </row>
    <row r="181" spans="1:7" x14ac:dyDescent="0.25">
      <c r="A181" s="185" t="s">
        <v>342</v>
      </c>
      <c r="B181" s="187" t="s">
        <v>454</v>
      </c>
      <c r="C181" s="188"/>
      <c r="D181" s="191">
        <v>0</v>
      </c>
      <c r="E181" s="191">
        <v>4734.7299999999996</v>
      </c>
      <c r="F181" s="191">
        <v>61446.81</v>
      </c>
      <c r="G181" s="191">
        <v>56712.08</v>
      </c>
    </row>
    <row r="182" spans="1:7" x14ac:dyDescent="0.25">
      <c r="A182" s="186"/>
      <c r="B182" s="189"/>
      <c r="C182" s="190"/>
      <c r="D182" s="192"/>
      <c r="E182" s="192"/>
      <c r="F182" s="192"/>
      <c r="G182" s="192"/>
    </row>
    <row r="183" spans="1:7" x14ac:dyDescent="0.25">
      <c r="A183" s="185" t="s">
        <v>343</v>
      </c>
      <c r="B183" s="187" t="s">
        <v>455</v>
      </c>
      <c r="C183" s="188"/>
      <c r="D183" s="191">
        <v>0</v>
      </c>
      <c r="E183" s="191">
        <v>-14331.36</v>
      </c>
      <c r="F183" s="191">
        <v>0</v>
      </c>
      <c r="G183" s="191">
        <v>14331.36</v>
      </c>
    </row>
    <row r="184" spans="1:7" x14ac:dyDescent="0.25">
      <c r="A184" s="186"/>
      <c r="B184" s="189"/>
      <c r="C184" s="190"/>
      <c r="D184" s="192"/>
      <c r="E184" s="192"/>
      <c r="F184" s="192"/>
      <c r="G184" s="192"/>
    </row>
    <row r="185" spans="1:7" x14ac:dyDescent="0.25">
      <c r="A185" s="185" t="s">
        <v>344</v>
      </c>
      <c r="B185" s="187" t="s">
        <v>456</v>
      </c>
      <c r="C185" s="188"/>
      <c r="D185" s="191">
        <v>1744.03</v>
      </c>
      <c r="E185" s="191">
        <v>-5997.6499999999978</v>
      </c>
      <c r="F185" s="191">
        <v>17928.349999999999</v>
      </c>
      <c r="G185" s="191">
        <v>23926</v>
      </c>
    </row>
    <row r="186" spans="1:7" x14ac:dyDescent="0.25">
      <c r="A186" s="186"/>
      <c r="B186" s="189"/>
      <c r="C186" s="190"/>
      <c r="D186" s="192"/>
      <c r="E186" s="192"/>
      <c r="F186" s="192"/>
      <c r="G186" s="192"/>
    </row>
    <row r="187" spans="1:7" x14ac:dyDescent="0.25">
      <c r="A187" s="185" t="s">
        <v>345</v>
      </c>
      <c r="B187" s="187" t="s">
        <v>457</v>
      </c>
      <c r="C187" s="188"/>
      <c r="D187" s="191">
        <v>0</v>
      </c>
      <c r="E187" s="191">
        <v>35748.469999999972</v>
      </c>
      <c r="F187" s="191">
        <v>53661.820000000007</v>
      </c>
      <c r="G187" s="191">
        <v>17913.350000000006</v>
      </c>
    </row>
    <row r="188" spans="1:7" x14ac:dyDescent="0.25">
      <c r="A188" s="186"/>
      <c r="B188" s="189"/>
      <c r="C188" s="190"/>
      <c r="D188" s="192"/>
      <c r="E188" s="192"/>
      <c r="F188" s="192"/>
      <c r="G188" s="192"/>
    </row>
    <row r="189" spans="1:7" x14ac:dyDescent="0.25">
      <c r="A189" s="185" t="s">
        <v>347</v>
      </c>
      <c r="B189" s="187" t="s">
        <v>232</v>
      </c>
      <c r="C189" s="188"/>
      <c r="D189" s="212">
        <v>-62411.77</v>
      </c>
      <c r="E189" s="212">
        <f>-145986.16-D189</f>
        <v>-83574.390000000014</v>
      </c>
      <c r="F189" s="212">
        <v>7566.0500000000029</v>
      </c>
      <c r="G189" s="212">
        <f>F189-E189</f>
        <v>91140.440000000017</v>
      </c>
    </row>
    <row r="190" spans="1:7" x14ac:dyDescent="0.25">
      <c r="A190" s="186"/>
      <c r="B190" s="189"/>
      <c r="C190" s="190"/>
      <c r="D190" s="213"/>
      <c r="E190" s="213"/>
      <c r="F190" s="213"/>
      <c r="G190" s="213"/>
    </row>
    <row r="191" spans="1:7" x14ac:dyDescent="0.25">
      <c r="A191" s="185" t="s">
        <v>348</v>
      </c>
      <c r="B191" s="187" t="s">
        <v>216</v>
      </c>
      <c r="C191" s="188"/>
      <c r="D191" s="191">
        <v>0</v>
      </c>
      <c r="E191" s="191">
        <v>-17189.370000000003</v>
      </c>
      <c r="F191" s="191">
        <v>44051.69</v>
      </c>
      <c r="G191" s="191">
        <v>61241.06</v>
      </c>
    </row>
    <row r="192" spans="1:7" x14ac:dyDescent="0.25">
      <c r="A192" s="186"/>
      <c r="B192" s="189"/>
      <c r="C192" s="190"/>
      <c r="D192" s="192"/>
      <c r="E192" s="192"/>
      <c r="F192" s="192"/>
      <c r="G192" s="192"/>
    </row>
    <row r="193" spans="1:8" x14ac:dyDescent="0.25">
      <c r="A193" s="211" t="s">
        <v>402</v>
      </c>
      <c r="B193" s="211"/>
      <c r="C193" s="211"/>
      <c r="D193" s="211"/>
      <c r="E193" s="211"/>
      <c r="F193" s="211"/>
      <c r="G193" s="211"/>
      <c r="H193" s="211"/>
    </row>
    <row r="194" spans="1:8" x14ac:dyDescent="0.25">
      <c r="A194" s="214"/>
      <c r="B194" s="214"/>
      <c r="C194" s="214"/>
      <c r="D194" s="214"/>
      <c r="E194" s="214"/>
      <c r="F194" s="214"/>
      <c r="G194" s="214"/>
      <c r="H194" s="214"/>
    </row>
    <row r="195" spans="1:8" x14ac:dyDescent="0.25">
      <c r="A195" s="214"/>
      <c r="B195" s="214"/>
      <c r="C195" s="214"/>
      <c r="D195" s="214"/>
      <c r="E195" s="214"/>
      <c r="F195" s="214"/>
      <c r="G195" s="214"/>
      <c r="H195" s="214"/>
    </row>
    <row r="196" spans="1:8" x14ac:dyDescent="0.25">
      <c r="A196" s="214"/>
      <c r="B196" s="214"/>
      <c r="C196" s="214"/>
      <c r="D196" s="214"/>
      <c r="E196" s="214"/>
      <c r="F196" s="214"/>
      <c r="G196" s="214"/>
      <c r="H196" s="214"/>
    </row>
    <row r="197" spans="1:8" x14ac:dyDescent="0.25">
      <c r="A197" s="214"/>
      <c r="B197" s="214"/>
      <c r="C197" s="214"/>
      <c r="D197" s="214"/>
      <c r="E197" s="214"/>
      <c r="F197" s="214"/>
      <c r="G197" s="214"/>
      <c r="H197" s="214"/>
    </row>
    <row r="198" spans="1:8" x14ac:dyDescent="0.25">
      <c r="A198" s="214"/>
      <c r="B198" s="214"/>
      <c r="C198" s="214"/>
      <c r="D198" s="214"/>
      <c r="E198" s="214"/>
      <c r="F198" s="214"/>
      <c r="G198" s="214"/>
      <c r="H198" s="214"/>
    </row>
    <row r="199" spans="1:8" x14ac:dyDescent="0.25">
      <c r="A199" s="214"/>
      <c r="B199" s="214"/>
      <c r="C199" s="214"/>
      <c r="D199" s="214"/>
      <c r="E199" s="214"/>
      <c r="F199" s="214"/>
      <c r="G199" s="214"/>
      <c r="H199" s="214"/>
    </row>
    <row r="200" spans="1:8" x14ac:dyDescent="0.25">
      <c r="A200" s="214"/>
      <c r="B200" s="214"/>
      <c r="C200" s="214"/>
      <c r="D200" s="214"/>
      <c r="E200" s="214"/>
      <c r="F200" s="214"/>
      <c r="G200" s="214"/>
      <c r="H200" s="214"/>
    </row>
    <row r="201" spans="1:8" x14ac:dyDescent="0.25">
      <c r="A201" s="214"/>
      <c r="B201" s="214"/>
      <c r="C201" s="214"/>
      <c r="D201" s="214"/>
      <c r="E201" s="214"/>
      <c r="F201" s="214"/>
      <c r="G201" s="214"/>
      <c r="H201" s="214"/>
    </row>
    <row r="202" spans="1:8" x14ac:dyDescent="0.25">
      <c r="A202" s="214"/>
      <c r="B202" s="214"/>
      <c r="C202" s="214"/>
      <c r="D202" s="214"/>
      <c r="E202" s="214"/>
      <c r="F202" s="214"/>
      <c r="G202" s="214"/>
      <c r="H202" s="214"/>
    </row>
    <row r="203" spans="1:8" x14ac:dyDescent="0.25">
      <c r="A203" s="214"/>
      <c r="B203" s="214"/>
      <c r="C203" s="214"/>
      <c r="D203" s="214"/>
      <c r="E203" s="214"/>
      <c r="F203" s="214"/>
      <c r="G203" s="214"/>
      <c r="H203" s="214"/>
    </row>
    <row r="204" spans="1:8" x14ac:dyDescent="0.25">
      <c r="A204" s="214"/>
      <c r="B204" s="214"/>
      <c r="C204" s="214"/>
      <c r="D204" s="214"/>
      <c r="E204" s="214"/>
      <c r="F204" s="214"/>
      <c r="G204" s="214"/>
      <c r="H204" s="214"/>
    </row>
    <row r="205" spans="1:8" x14ac:dyDescent="0.25">
      <c r="A205" s="214"/>
      <c r="B205" s="214"/>
      <c r="C205" s="214"/>
      <c r="D205" s="214"/>
      <c r="E205" s="214"/>
      <c r="F205" s="214"/>
      <c r="G205" s="214"/>
      <c r="H205" s="214"/>
    </row>
    <row r="206" spans="1:8" x14ac:dyDescent="0.25">
      <c r="A206" s="214"/>
      <c r="B206" s="214"/>
      <c r="C206" s="214"/>
      <c r="D206" s="214"/>
      <c r="E206" s="214"/>
      <c r="F206" s="214"/>
      <c r="G206" s="214"/>
      <c r="H206" s="214"/>
    </row>
  </sheetData>
  <mergeCells count="567">
    <mergeCell ref="A205:H205"/>
    <mergeCell ref="A206:H206"/>
    <mergeCell ref="A199:H199"/>
    <mergeCell ref="A200:H200"/>
    <mergeCell ref="A201:H201"/>
    <mergeCell ref="A202:H202"/>
    <mergeCell ref="A203:H203"/>
    <mergeCell ref="A204:H204"/>
    <mergeCell ref="A193:H193"/>
    <mergeCell ref="A194:H194"/>
    <mergeCell ref="A195:H195"/>
    <mergeCell ref="A196:H196"/>
    <mergeCell ref="A197:H197"/>
    <mergeCell ref="A198:H198"/>
    <mergeCell ref="A191:A192"/>
    <mergeCell ref="B191:C192"/>
    <mergeCell ref="D191:D192"/>
    <mergeCell ref="E191:E192"/>
    <mergeCell ref="F191:F192"/>
    <mergeCell ref="G191:G192"/>
    <mergeCell ref="A189:A190"/>
    <mergeCell ref="B189:C190"/>
    <mergeCell ref="D189:D190"/>
    <mergeCell ref="E189:E190"/>
    <mergeCell ref="F189:F190"/>
    <mergeCell ref="G189:G190"/>
    <mergeCell ref="A187:A188"/>
    <mergeCell ref="B187:C188"/>
    <mergeCell ref="D187:D188"/>
    <mergeCell ref="E187:E188"/>
    <mergeCell ref="F187:F188"/>
    <mergeCell ref="G187:G188"/>
    <mergeCell ref="A185:A186"/>
    <mergeCell ref="B185:C186"/>
    <mergeCell ref="D185:D186"/>
    <mergeCell ref="E185:E186"/>
    <mergeCell ref="F185:F186"/>
    <mergeCell ref="G185:G186"/>
    <mergeCell ref="A183:A184"/>
    <mergeCell ref="B183:C184"/>
    <mergeCell ref="D183:D184"/>
    <mergeCell ref="E183:E184"/>
    <mergeCell ref="F183:F184"/>
    <mergeCell ref="G183:G184"/>
    <mergeCell ref="A181:A182"/>
    <mergeCell ref="B181:C182"/>
    <mergeCell ref="D181:D182"/>
    <mergeCell ref="E181:E182"/>
    <mergeCell ref="F181:F182"/>
    <mergeCell ref="G181:G182"/>
    <mergeCell ref="A179:A180"/>
    <mergeCell ref="B179:C180"/>
    <mergeCell ref="D179:D180"/>
    <mergeCell ref="E179:E180"/>
    <mergeCell ref="F179:F180"/>
    <mergeCell ref="G179:G180"/>
    <mergeCell ref="A177:A178"/>
    <mergeCell ref="B177:C178"/>
    <mergeCell ref="D177:D178"/>
    <mergeCell ref="E177:E178"/>
    <mergeCell ref="F177:F178"/>
    <mergeCell ref="G177:G178"/>
    <mergeCell ref="A175:A176"/>
    <mergeCell ref="B175:C176"/>
    <mergeCell ref="D175:D176"/>
    <mergeCell ref="E175:E176"/>
    <mergeCell ref="F175:F176"/>
    <mergeCell ref="G175:G176"/>
    <mergeCell ref="A173:A174"/>
    <mergeCell ref="B173:C174"/>
    <mergeCell ref="D173:D174"/>
    <mergeCell ref="E173:E174"/>
    <mergeCell ref="F173:F174"/>
    <mergeCell ref="G173:G174"/>
    <mergeCell ref="A171:A172"/>
    <mergeCell ref="B171:C172"/>
    <mergeCell ref="D171:D172"/>
    <mergeCell ref="E171:E172"/>
    <mergeCell ref="F171:F172"/>
    <mergeCell ref="G171:G172"/>
    <mergeCell ref="A169:A170"/>
    <mergeCell ref="B169:C170"/>
    <mergeCell ref="D169:D170"/>
    <mergeCell ref="E169:E170"/>
    <mergeCell ref="F169:F170"/>
    <mergeCell ref="G169:G170"/>
    <mergeCell ref="A167:A168"/>
    <mergeCell ref="B167:C168"/>
    <mergeCell ref="D167:D168"/>
    <mergeCell ref="E167:E168"/>
    <mergeCell ref="F167:F168"/>
    <mergeCell ref="G167:G168"/>
    <mergeCell ref="A165:A166"/>
    <mergeCell ref="B165:C166"/>
    <mergeCell ref="D165:D166"/>
    <mergeCell ref="E165:E166"/>
    <mergeCell ref="F165:F166"/>
    <mergeCell ref="G165:G166"/>
    <mergeCell ref="A163:A164"/>
    <mergeCell ref="B163:C164"/>
    <mergeCell ref="D163:D164"/>
    <mergeCell ref="E163:E164"/>
    <mergeCell ref="F163:F164"/>
    <mergeCell ref="G163:G164"/>
    <mergeCell ref="A161:A162"/>
    <mergeCell ref="B161:C162"/>
    <mergeCell ref="D161:D162"/>
    <mergeCell ref="E161:E162"/>
    <mergeCell ref="F161:F162"/>
    <mergeCell ref="G161:G162"/>
    <mergeCell ref="A159:A160"/>
    <mergeCell ref="B159:C160"/>
    <mergeCell ref="D159:D160"/>
    <mergeCell ref="E159:E160"/>
    <mergeCell ref="F159:F160"/>
    <mergeCell ref="G159:G160"/>
    <mergeCell ref="A157:A158"/>
    <mergeCell ref="B157:C158"/>
    <mergeCell ref="D157:D158"/>
    <mergeCell ref="E157:E158"/>
    <mergeCell ref="F157:F158"/>
    <mergeCell ref="G157:G158"/>
    <mergeCell ref="A155:A156"/>
    <mergeCell ref="B155:C156"/>
    <mergeCell ref="D155:D156"/>
    <mergeCell ref="E155:E156"/>
    <mergeCell ref="F155:F156"/>
    <mergeCell ref="G155:G156"/>
    <mergeCell ref="A153:A154"/>
    <mergeCell ref="B153:C154"/>
    <mergeCell ref="D153:D154"/>
    <mergeCell ref="E153:E154"/>
    <mergeCell ref="F153:F154"/>
    <mergeCell ref="G153:G154"/>
    <mergeCell ref="A151:A152"/>
    <mergeCell ref="B151:C152"/>
    <mergeCell ref="D151:D152"/>
    <mergeCell ref="E151:E152"/>
    <mergeCell ref="F151:F152"/>
    <mergeCell ref="G151:G152"/>
    <mergeCell ref="A149:A150"/>
    <mergeCell ref="B149:C150"/>
    <mergeCell ref="D149:D150"/>
    <mergeCell ref="E149:E150"/>
    <mergeCell ref="F149:F150"/>
    <mergeCell ref="G149:G150"/>
    <mergeCell ref="A147:A148"/>
    <mergeCell ref="B147:C148"/>
    <mergeCell ref="D147:D148"/>
    <mergeCell ref="E147:E148"/>
    <mergeCell ref="F147:F148"/>
    <mergeCell ref="G147:G148"/>
    <mergeCell ref="A145:A146"/>
    <mergeCell ref="B145:C146"/>
    <mergeCell ref="D145:D146"/>
    <mergeCell ref="E145:E146"/>
    <mergeCell ref="F145:F146"/>
    <mergeCell ref="G145:G146"/>
    <mergeCell ref="A143:A144"/>
    <mergeCell ref="B143:C144"/>
    <mergeCell ref="D143:D144"/>
    <mergeCell ref="E143:E144"/>
    <mergeCell ref="F143:F144"/>
    <mergeCell ref="G143:G144"/>
    <mergeCell ref="A141:A142"/>
    <mergeCell ref="B141:C142"/>
    <mergeCell ref="D141:D142"/>
    <mergeCell ref="E141:E142"/>
    <mergeCell ref="F141:F142"/>
    <mergeCell ref="G141:G142"/>
    <mergeCell ref="A139:A140"/>
    <mergeCell ref="B139:C140"/>
    <mergeCell ref="D139:D140"/>
    <mergeCell ref="E139:E140"/>
    <mergeCell ref="F139:F140"/>
    <mergeCell ref="G139:G140"/>
    <mergeCell ref="A137:A138"/>
    <mergeCell ref="B137:C138"/>
    <mergeCell ref="D137:D138"/>
    <mergeCell ref="E137:E138"/>
    <mergeCell ref="F137:F138"/>
    <mergeCell ref="G137:G138"/>
    <mergeCell ref="A135:A136"/>
    <mergeCell ref="B135:C136"/>
    <mergeCell ref="D135:D136"/>
    <mergeCell ref="E135:E136"/>
    <mergeCell ref="F135:F136"/>
    <mergeCell ref="G135:G136"/>
    <mergeCell ref="A133:A134"/>
    <mergeCell ref="B133:C134"/>
    <mergeCell ref="D133:D134"/>
    <mergeCell ref="E133:E134"/>
    <mergeCell ref="F133:F134"/>
    <mergeCell ref="G133:G134"/>
    <mergeCell ref="A131:A132"/>
    <mergeCell ref="B131:C132"/>
    <mergeCell ref="D131:D132"/>
    <mergeCell ref="E131:E132"/>
    <mergeCell ref="F131:F132"/>
    <mergeCell ref="G131:G132"/>
    <mergeCell ref="A129:A130"/>
    <mergeCell ref="B129:C130"/>
    <mergeCell ref="D129:D130"/>
    <mergeCell ref="E129:E130"/>
    <mergeCell ref="F129:F130"/>
    <mergeCell ref="G129:G130"/>
    <mergeCell ref="A127:A128"/>
    <mergeCell ref="B127:C128"/>
    <mergeCell ref="D127:D128"/>
    <mergeCell ref="E127:E128"/>
    <mergeCell ref="F127:F128"/>
    <mergeCell ref="G127:G128"/>
    <mergeCell ref="A125:A126"/>
    <mergeCell ref="B125:C126"/>
    <mergeCell ref="D125:D126"/>
    <mergeCell ref="E125:E126"/>
    <mergeCell ref="F125:F126"/>
    <mergeCell ref="G125:G126"/>
    <mergeCell ref="A123:A124"/>
    <mergeCell ref="B123:C124"/>
    <mergeCell ref="D123:D124"/>
    <mergeCell ref="E123:E124"/>
    <mergeCell ref="F123:F124"/>
    <mergeCell ref="G123:G124"/>
    <mergeCell ref="A121:A122"/>
    <mergeCell ref="B121:C122"/>
    <mergeCell ref="D121:D122"/>
    <mergeCell ref="E121:E122"/>
    <mergeCell ref="F121:F122"/>
    <mergeCell ref="G121:G122"/>
    <mergeCell ref="A119:A120"/>
    <mergeCell ref="B119:C120"/>
    <mergeCell ref="D119:D120"/>
    <mergeCell ref="E119:E120"/>
    <mergeCell ref="F119:F120"/>
    <mergeCell ref="G119:G120"/>
    <mergeCell ref="A117:A118"/>
    <mergeCell ref="B117:C118"/>
    <mergeCell ref="D117:D118"/>
    <mergeCell ref="E117:E118"/>
    <mergeCell ref="F117:F118"/>
    <mergeCell ref="G117:G118"/>
    <mergeCell ref="A115:A116"/>
    <mergeCell ref="B115:C116"/>
    <mergeCell ref="D115:D116"/>
    <mergeCell ref="E115:E116"/>
    <mergeCell ref="F115:F116"/>
    <mergeCell ref="G115:G116"/>
    <mergeCell ref="A113:A114"/>
    <mergeCell ref="B113:C114"/>
    <mergeCell ref="D113:D114"/>
    <mergeCell ref="E113:E114"/>
    <mergeCell ref="F113:F114"/>
    <mergeCell ref="G113:G114"/>
    <mergeCell ref="A111:A112"/>
    <mergeCell ref="B111:C112"/>
    <mergeCell ref="D111:D112"/>
    <mergeCell ref="E111:E112"/>
    <mergeCell ref="F111:F112"/>
    <mergeCell ref="G111:G112"/>
    <mergeCell ref="A109:A110"/>
    <mergeCell ref="B109:C110"/>
    <mergeCell ref="D109:D110"/>
    <mergeCell ref="E109:E110"/>
    <mergeCell ref="F109:F110"/>
    <mergeCell ref="G109:G110"/>
    <mergeCell ref="A107:A108"/>
    <mergeCell ref="B107:C108"/>
    <mergeCell ref="D107:D108"/>
    <mergeCell ref="E107:E108"/>
    <mergeCell ref="F107:F108"/>
    <mergeCell ref="G107:G108"/>
    <mergeCell ref="A105:A106"/>
    <mergeCell ref="B105:C106"/>
    <mergeCell ref="D105:D106"/>
    <mergeCell ref="E105:E106"/>
    <mergeCell ref="F105:F106"/>
    <mergeCell ref="G105:G106"/>
    <mergeCell ref="A103:A104"/>
    <mergeCell ref="B103:C104"/>
    <mergeCell ref="D103:D104"/>
    <mergeCell ref="E103:E104"/>
    <mergeCell ref="F103:F104"/>
    <mergeCell ref="G103:G104"/>
    <mergeCell ref="A101:A102"/>
    <mergeCell ref="B101:C102"/>
    <mergeCell ref="D101:D102"/>
    <mergeCell ref="E101:E102"/>
    <mergeCell ref="F101:F102"/>
    <mergeCell ref="G101:G102"/>
    <mergeCell ref="A99:A100"/>
    <mergeCell ref="B99:C100"/>
    <mergeCell ref="D99:D100"/>
    <mergeCell ref="E99:E100"/>
    <mergeCell ref="F99:F100"/>
    <mergeCell ref="G99:G100"/>
    <mergeCell ref="A97:A98"/>
    <mergeCell ref="B97:C98"/>
    <mergeCell ref="D97:D98"/>
    <mergeCell ref="E97:E98"/>
    <mergeCell ref="F97:F98"/>
    <mergeCell ref="G97:G98"/>
    <mergeCell ref="A95:A96"/>
    <mergeCell ref="B95:C96"/>
    <mergeCell ref="D95:D96"/>
    <mergeCell ref="E95:E96"/>
    <mergeCell ref="F95:F96"/>
    <mergeCell ref="G95:G96"/>
    <mergeCell ref="A93:A94"/>
    <mergeCell ref="B93:C94"/>
    <mergeCell ref="D93:D94"/>
    <mergeCell ref="E93:E94"/>
    <mergeCell ref="F93:F94"/>
    <mergeCell ref="G93:G94"/>
    <mergeCell ref="A91:A92"/>
    <mergeCell ref="B91:C92"/>
    <mergeCell ref="D91:D92"/>
    <mergeCell ref="E91:E92"/>
    <mergeCell ref="F91:F92"/>
    <mergeCell ref="G91:G92"/>
    <mergeCell ref="A89:A90"/>
    <mergeCell ref="B89:C90"/>
    <mergeCell ref="D89:D90"/>
    <mergeCell ref="E89:E90"/>
    <mergeCell ref="F89:F90"/>
    <mergeCell ref="G89:G90"/>
    <mergeCell ref="A87:A88"/>
    <mergeCell ref="B87:C88"/>
    <mergeCell ref="D87:D88"/>
    <mergeCell ref="E87:E88"/>
    <mergeCell ref="F87:F88"/>
    <mergeCell ref="G87:G88"/>
    <mergeCell ref="A85:A86"/>
    <mergeCell ref="B85:C86"/>
    <mergeCell ref="D85:D86"/>
    <mergeCell ref="E85:E86"/>
    <mergeCell ref="F85:F86"/>
    <mergeCell ref="G85:G86"/>
    <mergeCell ref="A83:A84"/>
    <mergeCell ref="B83:C84"/>
    <mergeCell ref="D83:D84"/>
    <mergeCell ref="E83:E84"/>
    <mergeCell ref="F83:F84"/>
    <mergeCell ref="G83:G84"/>
    <mergeCell ref="A81:A82"/>
    <mergeCell ref="B81:C82"/>
    <mergeCell ref="D81:D82"/>
    <mergeCell ref="E81:E82"/>
    <mergeCell ref="F81:F82"/>
    <mergeCell ref="G81:G82"/>
    <mergeCell ref="A79:A80"/>
    <mergeCell ref="B79:C80"/>
    <mergeCell ref="D79:D80"/>
    <mergeCell ref="E79:E80"/>
    <mergeCell ref="F79:F80"/>
    <mergeCell ref="G79:G80"/>
    <mergeCell ref="A77:A78"/>
    <mergeCell ref="B77:C78"/>
    <mergeCell ref="D77:D78"/>
    <mergeCell ref="E77:E78"/>
    <mergeCell ref="F77:F78"/>
    <mergeCell ref="G77:G78"/>
    <mergeCell ref="A75:A76"/>
    <mergeCell ref="B75:C76"/>
    <mergeCell ref="D75:D76"/>
    <mergeCell ref="E75:E76"/>
    <mergeCell ref="F75:F76"/>
    <mergeCell ref="G75:G76"/>
    <mergeCell ref="A73:A74"/>
    <mergeCell ref="B73:C74"/>
    <mergeCell ref="D73:D74"/>
    <mergeCell ref="E73:E74"/>
    <mergeCell ref="F73:F74"/>
    <mergeCell ref="G73:G74"/>
    <mergeCell ref="A71:A72"/>
    <mergeCell ref="B71:C72"/>
    <mergeCell ref="D71:D72"/>
    <mergeCell ref="E71:E72"/>
    <mergeCell ref="F71:F72"/>
    <mergeCell ref="G71:G72"/>
    <mergeCell ref="A69:A70"/>
    <mergeCell ref="B69:C70"/>
    <mergeCell ref="D69:D70"/>
    <mergeCell ref="E69:E70"/>
    <mergeCell ref="F69:F70"/>
    <mergeCell ref="G69:G70"/>
    <mergeCell ref="A67:A68"/>
    <mergeCell ref="B67:C68"/>
    <mergeCell ref="D67:D68"/>
    <mergeCell ref="E67:E68"/>
    <mergeCell ref="F67:F68"/>
    <mergeCell ref="G67:G68"/>
    <mergeCell ref="A65:A66"/>
    <mergeCell ref="B65:C66"/>
    <mergeCell ref="D65:D66"/>
    <mergeCell ref="E65:E66"/>
    <mergeCell ref="F65:F66"/>
    <mergeCell ref="G65:G66"/>
    <mergeCell ref="A63:A64"/>
    <mergeCell ref="B63:C64"/>
    <mergeCell ref="D63:D64"/>
    <mergeCell ref="E63:E64"/>
    <mergeCell ref="F63:F64"/>
    <mergeCell ref="G63:G64"/>
    <mergeCell ref="A61:A62"/>
    <mergeCell ref="B61:C62"/>
    <mergeCell ref="D61:D62"/>
    <mergeCell ref="E61:E62"/>
    <mergeCell ref="F61:F62"/>
    <mergeCell ref="G61:G62"/>
    <mergeCell ref="A59:A60"/>
    <mergeCell ref="B59:C60"/>
    <mergeCell ref="D59:D60"/>
    <mergeCell ref="E59:E60"/>
    <mergeCell ref="F59:F60"/>
    <mergeCell ref="G59:G60"/>
    <mergeCell ref="A57:A58"/>
    <mergeCell ref="B57:C58"/>
    <mergeCell ref="D57:D58"/>
    <mergeCell ref="E57:E58"/>
    <mergeCell ref="F57:F58"/>
    <mergeCell ref="G57:G58"/>
    <mergeCell ref="A55:A56"/>
    <mergeCell ref="B55:C56"/>
    <mergeCell ref="D55:D56"/>
    <mergeCell ref="E55:E56"/>
    <mergeCell ref="F55:F56"/>
    <mergeCell ref="G55:G56"/>
    <mergeCell ref="A53:A54"/>
    <mergeCell ref="B53:C54"/>
    <mergeCell ref="D53:D54"/>
    <mergeCell ref="E53:E54"/>
    <mergeCell ref="F53:F54"/>
    <mergeCell ref="G53:G54"/>
    <mergeCell ref="A51:A52"/>
    <mergeCell ref="B51:C52"/>
    <mergeCell ref="D51:D52"/>
    <mergeCell ref="E51:E52"/>
    <mergeCell ref="F51:F52"/>
    <mergeCell ref="G51:G52"/>
    <mergeCell ref="A49:A50"/>
    <mergeCell ref="B49:C50"/>
    <mergeCell ref="D49:D50"/>
    <mergeCell ref="E49:E50"/>
    <mergeCell ref="F49:F50"/>
    <mergeCell ref="G49:G50"/>
    <mergeCell ref="A47:A48"/>
    <mergeCell ref="B47:C48"/>
    <mergeCell ref="D47:D48"/>
    <mergeCell ref="E47:E48"/>
    <mergeCell ref="F47:F48"/>
    <mergeCell ref="G47:G48"/>
    <mergeCell ref="A45:A46"/>
    <mergeCell ref="B45:C46"/>
    <mergeCell ref="D45:D46"/>
    <mergeCell ref="E45:E46"/>
    <mergeCell ref="F45:F46"/>
    <mergeCell ref="G45:G46"/>
    <mergeCell ref="A43:A44"/>
    <mergeCell ref="B43:C44"/>
    <mergeCell ref="D43:D44"/>
    <mergeCell ref="E43:E44"/>
    <mergeCell ref="F43:F44"/>
    <mergeCell ref="G43:G44"/>
    <mergeCell ref="A41:A42"/>
    <mergeCell ref="B41:C42"/>
    <mergeCell ref="D41:D42"/>
    <mergeCell ref="E41:E42"/>
    <mergeCell ref="F41:F42"/>
    <mergeCell ref="G41:G42"/>
    <mergeCell ref="A39:A40"/>
    <mergeCell ref="B39:C40"/>
    <mergeCell ref="D39:D40"/>
    <mergeCell ref="E39:E40"/>
    <mergeCell ref="F39:F40"/>
    <mergeCell ref="G39:G40"/>
    <mergeCell ref="A37:A38"/>
    <mergeCell ref="B37:C38"/>
    <mergeCell ref="D37:D38"/>
    <mergeCell ref="E37:E38"/>
    <mergeCell ref="F37:F38"/>
    <mergeCell ref="G37:G38"/>
    <mergeCell ref="A35:A36"/>
    <mergeCell ref="B35:C36"/>
    <mergeCell ref="D35:D36"/>
    <mergeCell ref="E35:E36"/>
    <mergeCell ref="F35:F36"/>
    <mergeCell ref="G35:G36"/>
    <mergeCell ref="A33:A34"/>
    <mergeCell ref="B33:C34"/>
    <mergeCell ref="D33:D34"/>
    <mergeCell ref="E33:E34"/>
    <mergeCell ref="F33:F34"/>
    <mergeCell ref="G33:G34"/>
    <mergeCell ref="A31:A32"/>
    <mergeCell ref="B31:C32"/>
    <mergeCell ref="D31:D32"/>
    <mergeCell ref="E31:E32"/>
    <mergeCell ref="F31:F32"/>
    <mergeCell ref="G31:G32"/>
    <mergeCell ref="A29:A30"/>
    <mergeCell ref="B29:C30"/>
    <mergeCell ref="D29:D30"/>
    <mergeCell ref="E29:E30"/>
    <mergeCell ref="F29:F30"/>
    <mergeCell ref="G29:G30"/>
    <mergeCell ref="A27:A28"/>
    <mergeCell ref="B27:C28"/>
    <mergeCell ref="D27:D28"/>
    <mergeCell ref="E27:E28"/>
    <mergeCell ref="F27:F28"/>
    <mergeCell ref="G27:G28"/>
    <mergeCell ref="A25:A26"/>
    <mergeCell ref="B25:C26"/>
    <mergeCell ref="D25:D26"/>
    <mergeCell ref="E25:E26"/>
    <mergeCell ref="F25:F26"/>
    <mergeCell ref="G25:G26"/>
    <mergeCell ref="A23:A24"/>
    <mergeCell ref="B23:C24"/>
    <mergeCell ref="D23:D24"/>
    <mergeCell ref="E23:E24"/>
    <mergeCell ref="F23:F24"/>
    <mergeCell ref="G23:G24"/>
    <mergeCell ref="A21:A22"/>
    <mergeCell ref="B21:C22"/>
    <mergeCell ref="D21:D22"/>
    <mergeCell ref="E21:E22"/>
    <mergeCell ref="F21:F22"/>
    <mergeCell ref="G21:G22"/>
    <mergeCell ref="A19:A20"/>
    <mergeCell ref="B19:C20"/>
    <mergeCell ref="D19:D20"/>
    <mergeCell ref="E19:E20"/>
    <mergeCell ref="F19:F20"/>
    <mergeCell ref="G19:G20"/>
    <mergeCell ref="A17:A18"/>
    <mergeCell ref="B17:C18"/>
    <mergeCell ref="D17:D18"/>
    <mergeCell ref="E17:E18"/>
    <mergeCell ref="F17:F18"/>
    <mergeCell ref="G17:G18"/>
    <mergeCell ref="A15:A16"/>
    <mergeCell ref="B15:C16"/>
    <mergeCell ref="D15:D16"/>
    <mergeCell ref="E15:E16"/>
    <mergeCell ref="F15:F16"/>
    <mergeCell ref="G15:G16"/>
    <mergeCell ref="G11:G12"/>
    <mergeCell ref="A13:A14"/>
    <mergeCell ref="B13:C14"/>
    <mergeCell ref="D13:D14"/>
    <mergeCell ref="E13:E14"/>
    <mergeCell ref="F13:F14"/>
    <mergeCell ref="G13:G14"/>
    <mergeCell ref="B10:C10"/>
    <mergeCell ref="A11:A12"/>
    <mergeCell ref="B11:C12"/>
    <mergeCell ref="D11:D12"/>
    <mergeCell ref="E11:E12"/>
    <mergeCell ref="F11:F12"/>
    <mergeCell ref="A1:B7"/>
    <mergeCell ref="C1:E7"/>
    <mergeCell ref="F1:G1"/>
    <mergeCell ref="F2:G2"/>
    <mergeCell ref="A8:H8"/>
    <mergeCell ref="A9:H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6A9A17-A57F-4AB7-B60C-E14C7A497B76}">
  <dimension ref="A1:S124"/>
  <sheetViews>
    <sheetView tabSelected="1" workbookViewId="0">
      <selection activeCell="D2" sqref="D2"/>
    </sheetView>
  </sheetViews>
  <sheetFormatPr defaultRowHeight="15" x14ac:dyDescent="0.25"/>
  <cols>
    <col min="1" max="1" width="17" style="106" customWidth="1"/>
    <col min="2" max="2" width="17" style="92" customWidth="1"/>
    <col min="3" max="3" width="6.28515625" style="92" customWidth="1"/>
    <col min="4" max="4" width="56.85546875" style="92" customWidth="1"/>
    <col min="5" max="5" width="16.140625" style="140" customWidth="1"/>
    <col min="6" max="6" width="9.140625" style="92"/>
    <col min="7" max="7" width="5.85546875" style="92" customWidth="1"/>
    <col min="8" max="8" width="8.7109375" style="92" customWidth="1"/>
    <col min="9" max="9" width="9.140625" style="92"/>
    <col min="10" max="10" width="12.42578125" style="92" bestFit="1" customWidth="1"/>
    <col min="11" max="11" width="12.28515625" style="92" customWidth="1"/>
    <col min="12" max="12" width="5" style="92" customWidth="1"/>
    <col min="13" max="18" width="9.140625" style="92"/>
    <col min="19" max="19" width="13.140625" style="92" customWidth="1"/>
    <col min="20" max="256" width="9.140625" style="92"/>
    <col min="257" max="258" width="17" style="92" customWidth="1"/>
    <col min="259" max="259" width="6.28515625" style="92" customWidth="1"/>
    <col min="260" max="260" width="56.85546875" style="92" customWidth="1"/>
    <col min="261" max="261" width="16.140625" style="92" customWidth="1"/>
    <col min="262" max="262" width="9.140625" style="92"/>
    <col min="263" max="263" width="11.7109375" style="92" bestFit="1" customWidth="1"/>
    <col min="264" max="264" width="14" style="92" customWidth="1"/>
    <col min="265" max="265" width="9.140625" style="92"/>
    <col min="266" max="266" width="12.42578125" style="92" bestFit="1" customWidth="1"/>
    <col min="267" max="512" width="9.140625" style="92"/>
    <col min="513" max="514" width="17" style="92" customWidth="1"/>
    <col min="515" max="515" width="6.28515625" style="92" customWidth="1"/>
    <col min="516" max="516" width="56.85546875" style="92" customWidth="1"/>
    <col min="517" max="517" width="16.140625" style="92" customWidth="1"/>
    <col min="518" max="518" width="9.140625" style="92"/>
    <col min="519" max="519" width="11.7109375" style="92" bestFit="1" customWidth="1"/>
    <col min="520" max="520" width="14" style="92" customWidth="1"/>
    <col min="521" max="521" width="9.140625" style="92"/>
    <col min="522" max="522" width="12.42578125" style="92" bestFit="1" customWidth="1"/>
    <col min="523" max="768" width="9.140625" style="92"/>
    <col min="769" max="770" width="17" style="92" customWidth="1"/>
    <col min="771" max="771" width="6.28515625" style="92" customWidth="1"/>
    <col min="772" max="772" width="56.85546875" style="92" customWidth="1"/>
    <col min="773" max="773" width="16.140625" style="92" customWidth="1"/>
    <col min="774" max="774" width="9.140625" style="92"/>
    <col min="775" max="775" width="11.7109375" style="92" bestFit="1" customWidth="1"/>
    <col min="776" max="776" width="14" style="92" customWidth="1"/>
    <col min="777" max="777" width="9.140625" style="92"/>
    <col min="778" max="778" width="12.42578125" style="92" bestFit="1" customWidth="1"/>
    <col min="779" max="1024" width="9.140625" style="92"/>
    <col min="1025" max="1026" width="17" style="92" customWidth="1"/>
    <col min="1027" max="1027" width="6.28515625" style="92" customWidth="1"/>
    <col min="1028" max="1028" width="56.85546875" style="92" customWidth="1"/>
    <col min="1029" max="1029" width="16.140625" style="92" customWidth="1"/>
    <col min="1030" max="1030" width="9.140625" style="92"/>
    <col min="1031" max="1031" width="11.7109375" style="92" bestFit="1" customWidth="1"/>
    <col min="1032" max="1032" width="14" style="92" customWidth="1"/>
    <col min="1033" max="1033" width="9.140625" style="92"/>
    <col min="1034" max="1034" width="12.42578125" style="92" bestFit="1" customWidth="1"/>
    <col min="1035" max="1280" width="9.140625" style="92"/>
    <col min="1281" max="1282" width="17" style="92" customWidth="1"/>
    <col min="1283" max="1283" width="6.28515625" style="92" customWidth="1"/>
    <col min="1284" max="1284" width="56.85546875" style="92" customWidth="1"/>
    <col min="1285" max="1285" width="16.140625" style="92" customWidth="1"/>
    <col min="1286" max="1286" width="9.140625" style="92"/>
    <col min="1287" max="1287" width="11.7109375" style="92" bestFit="1" customWidth="1"/>
    <col min="1288" max="1288" width="14" style="92" customWidth="1"/>
    <col min="1289" max="1289" width="9.140625" style="92"/>
    <col min="1290" max="1290" width="12.42578125" style="92" bestFit="1" customWidth="1"/>
    <col min="1291" max="1536" width="9.140625" style="92"/>
    <col min="1537" max="1538" width="17" style="92" customWidth="1"/>
    <col min="1539" max="1539" width="6.28515625" style="92" customWidth="1"/>
    <col min="1540" max="1540" width="56.85546875" style="92" customWidth="1"/>
    <col min="1541" max="1541" width="16.140625" style="92" customWidth="1"/>
    <col min="1542" max="1542" width="9.140625" style="92"/>
    <col min="1543" max="1543" width="11.7109375" style="92" bestFit="1" customWidth="1"/>
    <col min="1544" max="1544" width="14" style="92" customWidth="1"/>
    <col min="1545" max="1545" width="9.140625" style="92"/>
    <col min="1546" max="1546" width="12.42578125" style="92" bestFit="1" customWidth="1"/>
    <col min="1547" max="1792" width="9.140625" style="92"/>
    <col min="1793" max="1794" width="17" style="92" customWidth="1"/>
    <col min="1795" max="1795" width="6.28515625" style="92" customWidth="1"/>
    <col min="1796" max="1796" width="56.85546875" style="92" customWidth="1"/>
    <col min="1797" max="1797" width="16.140625" style="92" customWidth="1"/>
    <col min="1798" max="1798" width="9.140625" style="92"/>
    <col min="1799" max="1799" width="11.7109375" style="92" bestFit="1" customWidth="1"/>
    <col min="1800" max="1800" width="14" style="92" customWidth="1"/>
    <col min="1801" max="1801" width="9.140625" style="92"/>
    <col min="1802" max="1802" width="12.42578125" style="92" bestFit="1" customWidth="1"/>
    <col min="1803" max="2048" width="9.140625" style="92"/>
    <col min="2049" max="2050" width="17" style="92" customWidth="1"/>
    <col min="2051" max="2051" width="6.28515625" style="92" customWidth="1"/>
    <col min="2052" max="2052" width="56.85546875" style="92" customWidth="1"/>
    <col min="2053" max="2053" width="16.140625" style="92" customWidth="1"/>
    <col min="2054" max="2054" width="9.140625" style="92"/>
    <col min="2055" max="2055" width="11.7109375" style="92" bestFit="1" customWidth="1"/>
    <col min="2056" max="2056" width="14" style="92" customWidth="1"/>
    <col min="2057" max="2057" width="9.140625" style="92"/>
    <col min="2058" max="2058" width="12.42578125" style="92" bestFit="1" customWidth="1"/>
    <col min="2059" max="2304" width="9.140625" style="92"/>
    <col min="2305" max="2306" width="17" style="92" customWidth="1"/>
    <col min="2307" max="2307" width="6.28515625" style="92" customWidth="1"/>
    <col min="2308" max="2308" width="56.85546875" style="92" customWidth="1"/>
    <col min="2309" max="2309" width="16.140625" style="92" customWidth="1"/>
    <col min="2310" max="2310" width="9.140625" style="92"/>
    <col min="2311" max="2311" width="11.7109375" style="92" bestFit="1" customWidth="1"/>
    <col min="2312" max="2312" width="14" style="92" customWidth="1"/>
    <col min="2313" max="2313" width="9.140625" style="92"/>
    <col min="2314" max="2314" width="12.42578125" style="92" bestFit="1" customWidth="1"/>
    <col min="2315" max="2560" width="9.140625" style="92"/>
    <col min="2561" max="2562" width="17" style="92" customWidth="1"/>
    <col min="2563" max="2563" width="6.28515625" style="92" customWidth="1"/>
    <col min="2564" max="2564" width="56.85546875" style="92" customWidth="1"/>
    <col min="2565" max="2565" width="16.140625" style="92" customWidth="1"/>
    <col min="2566" max="2566" width="9.140625" style="92"/>
    <col min="2567" max="2567" width="11.7109375" style="92" bestFit="1" customWidth="1"/>
    <col min="2568" max="2568" width="14" style="92" customWidth="1"/>
    <col min="2569" max="2569" width="9.140625" style="92"/>
    <col min="2570" max="2570" width="12.42578125" style="92" bestFit="1" customWidth="1"/>
    <col min="2571" max="2816" width="9.140625" style="92"/>
    <col min="2817" max="2818" width="17" style="92" customWidth="1"/>
    <col min="2819" max="2819" width="6.28515625" style="92" customWidth="1"/>
    <col min="2820" max="2820" width="56.85546875" style="92" customWidth="1"/>
    <col min="2821" max="2821" width="16.140625" style="92" customWidth="1"/>
    <col min="2822" max="2822" width="9.140625" style="92"/>
    <col min="2823" max="2823" width="11.7109375" style="92" bestFit="1" customWidth="1"/>
    <col min="2824" max="2824" width="14" style="92" customWidth="1"/>
    <col min="2825" max="2825" width="9.140625" style="92"/>
    <col min="2826" max="2826" width="12.42578125" style="92" bestFit="1" customWidth="1"/>
    <col min="2827" max="3072" width="9.140625" style="92"/>
    <col min="3073" max="3074" width="17" style="92" customWidth="1"/>
    <col min="3075" max="3075" width="6.28515625" style="92" customWidth="1"/>
    <col min="3076" max="3076" width="56.85546875" style="92" customWidth="1"/>
    <col min="3077" max="3077" width="16.140625" style="92" customWidth="1"/>
    <col min="3078" max="3078" width="9.140625" style="92"/>
    <col min="3079" max="3079" width="11.7109375" style="92" bestFit="1" customWidth="1"/>
    <col min="3080" max="3080" width="14" style="92" customWidth="1"/>
    <col min="3081" max="3081" width="9.140625" style="92"/>
    <col min="3082" max="3082" width="12.42578125" style="92" bestFit="1" customWidth="1"/>
    <col min="3083" max="3328" width="9.140625" style="92"/>
    <col min="3329" max="3330" width="17" style="92" customWidth="1"/>
    <col min="3331" max="3331" width="6.28515625" style="92" customWidth="1"/>
    <col min="3332" max="3332" width="56.85546875" style="92" customWidth="1"/>
    <col min="3333" max="3333" width="16.140625" style="92" customWidth="1"/>
    <col min="3334" max="3334" width="9.140625" style="92"/>
    <col min="3335" max="3335" width="11.7109375" style="92" bestFit="1" customWidth="1"/>
    <col min="3336" max="3336" width="14" style="92" customWidth="1"/>
    <col min="3337" max="3337" width="9.140625" style="92"/>
    <col min="3338" max="3338" width="12.42578125" style="92" bestFit="1" customWidth="1"/>
    <col min="3339" max="3584" width="9.140625" style="92"/>
    <col min="3585" max="3586" width="17" style="92" customWidth="1"/>
    <col min="3587" max="3587" width="6.28515625" style="92" customWidth="1"/>
    <col min="3588" max="3588" width="56.85546875" style="92" customWidth="1"/>
    <col min="3589" max="3589" width="16.140625" style="92" customWidth="1"/>
    <col min="3590" max="3590" width="9.140625" style="92"/>
    <col min="3591" max="3591" width="11.7109375" style="92" bestFit="1" customWidth="1"/>
    <col min="3592" max="3592" width="14" style="92" customWidth="1"/>
    <col min="3593" max="3593" width="9.140625" style="92"/>
    <col min="3594" max="3594" width="12.42578125" style="92" bestFit="1" customWidth="1"/>
    <col min="3595" max="3840" width="9.140625" style="92"/>
    <col min="3841" max="3842" width="17" style="92" customWidth="1"/>
    <col min="3843" max="3843" width="6.28515625" style="92" customWidth="1"/>
    <col min="3844" max="3844" width="56.85546875" style="92" customWidth="1"/>
    <col min="3845" max="3845" width="16.140625" style="92" customWidth="1"/>
    <col min="3846" max="3846" width="9.140625" style="92"/>
    <col min="3847" max="3847" width="11.7109375" style="92" bestFit="1" customWidth="1"/>
    <col min="3848" max="3848" width="14" style="92" customWidth="1"/>
    <col min="3849" max="3849" width="9.140625" style="92"/>
    <col min="3850" max="3850" width="12.42578125" style="92" bestFit="1" customWidth="1"/>
    <col min="3851" max="4096" width="9.140625" style="92"/>
    <col min="4097" max="4098" width="17" style="92" customWidth="1"/>
    <col min="4099" max="4099" width="6.28515625" style="92" customWidth="1"/>
    <col min="4100" max="4100" width="56.85546875" style="92" customWidth="1"/>
    <col min="4101" max="4101" width="16.140625" style="92" customWidth="1"/>
    <col min="4102" max="4102" width="9.140625" style="92"/>
    <col min="4103" max="4103" width="11.7109375" style="92" bestFit="1" customWidth="1"/>
    <col min="4104" max="4104" width="14" style="92" customWidth="1"/>
    <col min="4105" max="4105" width="9.140625" style="92"/>
    <col min="4106" max="4106" width="12.42578125" style="92" bestFit="1" customWidth="1"/>
    <col min="4107" max="4352" width="9.140625" style="92"/>
    <col min="4353" max="4354" width="17" style="92" customWidth="1"/>
    <col min="4355" max="4355" width="6.28515625" style="92" customWidth="1"/>
    <col min="4356" max="4356" width="56.85546875" style="92" customWidth="1"/>
    <col min="4357" max="4357" width="16.140625" style="92" customWidth="1"/>
    <col min="4358" max="4358" width="9.140625" style="92"/>
    <col min="4359" max="4359" width="11.7109375" style="92" bestFit="1" customWidth="1"/>
    <col min="4360" max="4360" width="14" style="92" customWidth="1"/>
    <col min="4361" max="4361" width="9.140625" style="92"/>
    <col min="4362" max="4362" width="12.42578125" style="92" bestFit="1" customWidth="1"/>
    <col min="4363" max="4608" width="9.140625" style="92"/>
    <col min="4609" max="4610" width="17" style="92" customWidth="1"/>
    <col min="4611" max="4611" width="6.28515625" style="92" customWidth="1"/>
    <col min="4612" max="4612" width="56.85546875" style="92" customWidth="1"/>
    <col min="4613" max="4613" width="16.140625" style="92" customWidth="1"/>
    <col min="4614" max="4614" width="9.140625" style="92"/>
    <col min="4615" max="4615" width="11.7109375" style="92" bestFit="1" customWidth="1"/>
    <col min="4616" max="4616" width="14" style="92" customWidth="1"/>
    <col min="4617" max="4617" width="9.140625" style="92"/>
    <col min="4618" max="4618" width="12.42578125" style="92" bestFit="1" customWidth="1"/>
    <col min="4619" max="4864" width="9.140625" style="92"/>
    <col min="4865" max="4866" width="17" style="92" customWidth="1"/>
    <col min="4867" max="4867" width="6.28515625" style="92" customWidth="1"/>
    <col min="4868" max="4868" width="56.85546875" style="92" customWidth="1"/>
    <col min="4869" max="4869" width="16.140625" style="92" customWidth="1"/>
    <col min="4870" max="4870" width="9.140625" style="92"/>
    <col min="4871" max="4871" width="11.7109375" style="92" bestFit="1" customWidth="1"/>
    <col min="4872" max="4872" width="14" style="92" customWidth="1"/>
    <col min="4873" max="4873" width="9.140625" style="92"/>
    <col min="4874" max="4874" width="12.42578125" style="92" bestFit="1" customWidth="1"/>
    <col min="4875" max="5120" width="9.140625" style="92"/>
    <col min="5121" max="5122" width="17" style="92" customWidth="1"/>
    <col min="5123" max="5123" width="6.28515625" style="92" customWidth="1"/>
    <col min="5124" max="5124" width="56.85546875" style="92" customWidth="1"/>
    <col min="5125" max="5125" width="16.140625" style="92" customWidth="1"/>
    <col min="5126" max="5126" width="9.140625" style="92"/>
    <col min="5127" max="5127" width="11.7109375" style="92" bestFit="1" customWidth="1"/>
    <col min="5128" max="5128" width="14" style="92" customWidth="1"/>
    <col min="5129" max="5129" width="9.140625" style="92"/>
    <col min="5130" max="5130" width="12.42578125" style="92" bestFit="1" customWidth="1"/>
    <col min="5131" max="5376" width="9.140625" style="92"/>
    <col min="5377" max="5378" width="17" style="92" customWidth="1"/>
    <col min="5379" max="5379" width="6.28515625" style="92" customWidth="1"/>
    <col min="5380" max="5380" width="56.85546875" style="92" customWidth="1"/>
    <col min="5381" max="5381" width="16.140625" style="92" customWidth="1"/>
    <col min="5382" max="5382" width="9.140625" style="92"/>
    <col min="5383" max="5383" width="11.7109375" style="92" bestFit="1" customWidth="1"/>
    <col min="5384" max="5384" width="14" style="92" customWidth="1"/>
    <col min="5385" max="5385" width="9.140625" style="92"/>
    <col min="5386" max="5386" width="12.42578125" style="92" bestFit="1" customWidth="1"/>
    <col min="5387" max="5632" width="9.140625" style="92"/>
    <col min="5633" max="5634" width="17" style="92" customWidth="1"/>
    <col min="5635" max="5635" width="6.28515625" style="92" customWidth="1"/>
    <col min="5636" max="5636" width="56.85546875" style="92" customWidth="1"/>
    <col min="5637" max="5637" width="16.140625" style="92" customWidth="1"/>
    <col min="5638" max="5638" width="9.140625" style="92"/>
    <col min="5639" max="5639" width="11.7109375" style="92" bestFit="1" customWidth="1"/>
    <col min="5640" max="5640" width="14" style="92" customWidth="1"/>
    <col min="5641" max="5641" width="9.140625" style="92"/>
    <col min="5642" max="5642" width="12.42578125" style="92" bestFit="1" customWidth="1"/>
    <col min="5643" max="5888" width="9.140625" style="92"/>
    <col min="5889" max="5890" width="17" style="92" customWidth="1"/>
    <col min="5891" max="5891" width="6.28515625" style="92" customWidth="1"/>
    <col min="5892" max="5892" width="56.85546875" style="92" customWidth="1"/>
    <col min="5893" max="5893" width="16.140625" style="92" customWidth="1"/>
    <col min="5894" max="5894" width="9.140625" style="92"/>
    <col min="5895" max="5895" width="11.7109375" style="92" bestFit="1" customWidth="1"/>
    <col min="5896" max="5896" width="14" style="92" customWidth="1"/>
    <col min="5897" max="5897" width="9.140625" style="92"/>
    <col min="5898" max="5898" width="12.42578125" style="92" bestFit="1" customWidth="1"/>
    <col min="5899" max="6144" width="9.140625" style="92"/>
    <col min="6145" max="6146" width="17" style="92" customWidth="1"/>
    <col min="6147" max="6147" width="6.28515625" style="92" customWidth="1"/>
    <col min="6148" max="6148" width="56.85546875" style="92" customWidth="1"/>
    <col min="6149" max="6149" width="16.140625" style="92" customWidth="1"/>
    <col min="6150" max="6150" width="9.140625" style="92"/>
    <col min="6151" max="6151" width="11.7109375" style="92" bestFit="1" customWidth="1"/>
    <col min="6152" max="6152" width="14" style="92" customWidth="1"/>
    <col min="6153" max="6153" width="9.140625" style="92"/>
    <col min="6154" max="6154" width="12.42578125" style="92" bestFit="1" customWidth="1"/>
    <col min="6155" max="6400" width="9.140625" style="92"/>
    <col min="6401" max="6402" width="17" style="92" customWidth="1"/>
    <col min="6403" max="6403" width="6.28515625" style="92" customWidth="1"/>
    <col min="6404" max="6404" width="56.85546875" style="92" customWidth="1"/>
    <col min="6405" max="6405" width="16.140625" style="92" customWidth="1"/>
    <col min="6406" max="6406" width="9.140625" style="92"/>
    <col min="6407" max="6407" width="11.7109375" style="92" bestFit="1" customWidth="1"/>
    <col min="6408" max="6408" width="14" style="92" customWidth="1"/>
    <col min="6409" max="6409" width="9.140625" style="92"/>
    <col min="6410" max="6410" width="12.42578125" style="92" bestFit="1" customWidth="1"/>
    <col min="6411" max="6656" width="9.140625" style="92"/>
    <col min="6657" max="6658" width="17" style="92" customWidth="1"/>
    <col min="6659" max="6659" width="6.28515625" style="92" customWidth="1"/>
    <col min="6660" max="6660" width="56.85546875" style="92" customWidth="1"/>
    <col min="6661" max="6661" width="16.140625" style="92" customWidth="1"/>
    <col min="6662" max="6662" width="9.140625" style="92"/>
    <col min="6663" max="6663" width="11.7109375" style="92" bestFit="1" customWidth="1"/>
    <col min="6664" max="6664" width="14" style="92" customWidth="1"/>
    <col min="6665" max="6665" width="9.140625" style="92"/>
    <col min="6666" max="6666" width="12.42578125" style="92" bestFit="1" customWidth="1"/>
    <col min="6667" max="6912" width="9.140625" style="92"/>
    <col min="6913" max="6914" width="17" style="92" customWidth="1"/>
    <col min="6915" max="6915" width="6.28515625" style="92" customWidth="1"/>
    <col min="6916" max="6916" width="56.85546875" style="92" customWidth="1"/>
    <col min="6917" max="6917" width="16.140625" style="92" customWidth="1"/>
    <col min="6918" max="6918" width="9.140625" style="92"/>
    <col min="6919" max="6919" width="11.7109375" style="92" bestFit="1" customWidth="1"/>
    <col min="6920" max="6920" width="14" style="92" customWidth="1"/>
    <col min="6921" max="6921" width="9.140625" style="92"/>
    <col min="6922" max="6922" width="12.42578125" style="92" bestFit="1" customWidth="1"/>
    <col min="6923" max="7168" width="9.140625" style="92"/>
    <col min="7169" max="7170" width="17" style="92" customWidth="1"/>
    <col min="7171" max="7171" width="6.28515625" style="92" customWidth="1"/>
    <col min="7172" max="7172" width="56.85546875" style="92" customWidth="1"/>
    <col min="7173" max="7173" width="16.140625" style="92" customWidth="1"/>
    <col min="7174" max="7174" width="9.140625" style="92"/>
    <col min="7175" max="7175" width="11.7109375" style="92" bestFit="1" customWidth="1"/>
    <col min="7176" max="7176" width="14" style="92" customWidth="1"/>
    <col min="7177" max="7177" width="9.140625" style="92"/>
    <col min="7178" max="7178" width="12.42578125" style="92" bestFit="1" customWidth="1"/>
    <col min="7179" max="7424" width="9.140625" style="92"/>
    <col min="7425" max="7426" width="17" style="92" customWidth="1"/>
    <col min="7427" max="7427" width="6.28515625" style="92" customWidth="1"/>
    <col min="7428" max="7428" width="56.85546875" style="92" customWidth="1"/>
    <col min="7429" max="7429" width="16.140625" style="92" customWidth="1"/>
    <col min="7430" max="7430" width="9.140625" style="92"/>
    <col min="7431" max="7431" width="11.7109375" style="92" bestFit="1" customWidth="1"/>
    <col min="7432" max="7432" width="14" style="92" customWidth="1"/>
    <col min="7433" max="7433" width="9.140625" style="92"/>
    <col min="7434" max="7434" width="12.42578125" style="92" bestFit="1" customWidth="1"/>
    <col min="7435" max="7680" width="9.140625" style="92"/>
    <col min="7681" max="7682" width="17" style="92" customWidth="1"/>
    <col min="7683" max="7683" width="6.28515625" style="92" customWidth="1"/>
    <col min="7684" max="7684" width="56.85546875" style="92" customWidth="1"/>
    <col min="7685" max="7685" width="16.140625" style="92" customWidth="1"/>
    <col min="7686" max="7686" width="9.140625" style="92"/>
    <col min="7687" max="7687" width="11.7109375" style="92" bestFit="1" customWidth="1"/>
    <col min="7688" max="7688" width="14" style="92" customWidth="1"/>
    <col min="7689" max="7689" width="9.140625" style="92"/>
    <col min="7690" max="7690" width="12.42578125" style="92" bestFit="1" customWidth="1"/>
    <col min="7691" max="7936" width="9.140625" style="92"/>
    <col min="7937" max="7938" width="17" style="92" customWidth="1"/>
    <col min="7939" max="7939" width="6.28515625" style="92" customWidth="1"/>
    <col min="7940" max="7940" width="56.85546875" style="92" customWidth="1"/>
    <col min="7941" max="7941" width="16.140625" style="92" customWidth="1"/>
    <col min="7942" max="7942" width="9.140625" style="92"/>
    <col min="7943" max="7943" width="11.7109375" style="92" bestFit="1" customWidth="1"/>
    <col min="7944" max="7944" width="14" style="92" customWidth="1"/>
    <col min="7945" max="7945" width="9.140625" style="92"/>
    <col min="7946" max="7946" width="12.42578125" style="92" bestFit="1" customWidth="1"/>
    <col min="7947" max="8192" width="9.140625" style="92"/>
    <col min="8193" max="8194" width="17" style="92" customWidth="1"/>
    <col min="8195" max="8195" width="6.28515625" style="92" customWidth="1"/>
    <col min="8196" max="8196" width="56.85546875" style="92" customWidth="1"/>
    <col min="8197" max="8197" width="16.140625" style="92" customWidth="1"/>
    <col min="8198" max="8198" width="9.140625" style="92"/>
    <col min="8199" max="8199" width="11.7109375" style="92" bestFit="1" customWidth="1"/>
    <col min="8200" max="8200" width="14" style="92" customWidth="1"/>
    <col min="8201" max="8201" width="9.140625" style="92"/>
    <col min="8202" max="8202" width="12.42578125" style="92" bestFit="1" customWidth="1"/>
    <col min="8203" max="8448" width="9.140625" style="92"/>
    <col min="8449" max="8450" width="17" style="92" customWidth="1"/>
    <col min="8451" max="8451" width="6.28515625" style="92" customWidth="1"/>
    <col min="8452" max="8452" width="56.85546875" style="92" customWidth="1"/>
    <col min="8453" max="8453" width="16.140625" style="92" customWidth="1"/>
    <col min="8454" max="8454" width="9.140625" style="92"/>
    <col min="8455" max="8455" width="11.7109375" style="92" bestFit="1" customWidth="1"/>
    <col min="8456" max="8456" width="14" style="92" customWidth="1"/>
    <col min="8457" max="8457" width="9.140625" style="92"/>
    <col min="8458" max="8458" width="12.42578125" style="92" bestFit="1" customWidth="1"/>
    <col min="8459" max="8704" width="9.140625" style="92"/>
    <col min="8705" max="8706" width="17" style="92" customWidth="1"/>
    <col min="8707" max="8707" width="6.28515625" style="92" customWidth="1"/>
    <col min="8708" max="8708" width="56.85546875" style="92" customWidth="1"/>
    <col min="8709" max="8709" width="16.140625" style="92" customWidth="1"/>
    <col min="8710" max="8710" width="9.140625" style="92"/>
    <col min="8711" max="8711" width="11.7109375" style="92" bestFit="1" customWidth="1"/>
    <col min="8712" max="8712" width="14" style="92" customWidth="1"/>
    <col min="8713" max="8713" width="9.140625" style="92"/>
    <col min="8714" max="8714" width="12.42578125" style="92" bestFit="1" customWidth="1"/>
    <col min="8715" max="8960" width="9.140625" style="92"/>
    <col min="8961" max="8962" width="17" style="92" customWidth="1"/>
    <col min="8963" max="8963" width="6.28515625" style="92" customWidth="1"/>
    <col min="8964" max="8964" width="56.85546875" style="92" customWidth="1"/>
    <col min="8965" max="8965" width="16.140625" style="92" customWidth="1"/>
    <col min="8966" max="8966" width="9.140625" style="92"/>
    <col min="8967" max="8967" width="11.7109375" style="92" bestFit="1" customWidth="1"/>
    <col min="8968" max="8968" width="14" style="92" customWidth="1"/>
    <col min="8969" max="8969" width="9.140625" style="92"/>
    <col min="8970" max="8970" width="12.42578125" style="92" bestFit="1" customWidth="1"/>
    <col min="8971" max="9216" width="9.140625" style="92"/>
    <col min="9217" max="9218" width="17" style="92" customWidth="1"/>
    <col min="9219" max="9219" width="6.28515625" style="92" customWidth="1"/>
    <col min="9220" max="9220" width="56.85546875" style="92" customWidth="1"/>
    <col min="9221" max="9221" width="16.140625" style="92" customWidth="1"/>
    <col min="9222" max="9222" width="9.140625" style="92"/>
    <col min="9223" max="9223" width="11.7109375" style="92" bestFit="1" customWidth="1"/>
    <col min="9224" max="9224" width="14" style="92" customWidth="1"/>
    <col min="9225" max="9225" width="9.140625" style="92"/>
    <col min="9226" max="9226" width="12.42578125" style="92" bestFit="1" customWidth="1"/>
    <col min="9227" max="9472" width="9.140625" style="92"/>
    <col min="9473" max="9474" width="17" style="92" customWidth="1"/>
    <col min="9475" max="9475" width="6.28515625" style="92" customWidth="1"/>
    <col min="9476" max="9476" width="56.85546875" style="92" customWidth="1"/>
    <col min="9477" max="9477" width="16.140625" style="92" customWidth="1"/>
    <col min="9478" max="9478" width="9.140625" style="92"/>
    <col min="9479" max="9479" width="11.7109375" style="92" bestFit="1" customWidth="1"/>
    <col min="9480" max="9480" width="14" style="92" customWidth="1"/>
    <col min="9481" max="9481" width="9.140625" style="92"/>
    <col min="9482" max="9482" width="12.42578125" style="92" bestFit="1" customWidth="1"/>
    <col min="9483" max="9728" width="9.140625" style="92"/>
    <col min="9729" max="9730" width="17" style="92" customWidth="1"/>
    <col min="9731" max="9731" width="6.28515625" style="92" customWidth="1"/>
    <col min="9732" max="9732" width="56.85546875" style="92" customWidth="1"/>
    <col min="9733" max="9733" width="16.140625" style="92" customWidth="1"/>
    <col min="9734" max="9734" width="9.140625" style="92"/>
    <col min="9735" max="9735" width="11.7109375" style="92" bestFit="1" customWidth="1"/>
    <col min="9736" max="9736" width="14" style="92" customWidth="1"/>
    <col min="9737" max="9737" width="9.140625" style="92"/>
    <col min="9738" max="9738" width="12.42578125" style="92" bestFit="1" customWidth="1"/>
    <col min="9739" max="9984" width="9.140625" style="92"/>
    <col min="9985" max="9986" width="17" style="92" customWidth="1"/>
    <col min="9987" max="9987" width="6.28515625" style="92" customWidth="1"/>
    <col min="9988" max="9988" width="56.85546875" style="92" customWidth="1"/>
    <col min="9989" max="9989" width="16.140625" style="92" customWidth="1"/>
    <col min="9990" max="9990" width="9.140625" style="92"/>
    <col min="9991" max="9991" width="11.7109375" style="92" bestFit="1" customWidth="1"/>
    <col min="9992" max="9992" width="14" style="92" customWidth="1"/>
    <col min="9993" max="9993" width="9.140625" style="92"/>
    <col min="9994" max="9994" width="12.42578125" style="92" bestFit="1" customWidth="1"/>
    <col min="9995" max="10240" width="9.140625" style="92"/>
    <col min="10241" max="10242" width="17" style="92" customWidth="1"/>
    <col min="10243" max="10243" width="6.28515625" style="92" customWidth="1"/>
    <col min="10244" max="10244" width="56.85546875" style="92" customWidth="1"/>
    <col min="10245" max="10245" width="16.140625" style="92" customWidth="1"/>
    <col min="10246" max="10246" width="9.140625" style="92"/>
    <col min="10247" max="10247" width="11.7109375" style="92" bestFit="1" customWidth="1"/>
    <col min="10248" max="10248" width="14" style="92" customWidth="1"/>
    <col min="10249" max="10249" width="9.140625" style="92"/>
    <col min="10250" max="10250" width="12.42578125" style="92" bestFit="1" customWidth="1"/>
    <col min="10251" max="10496" width="9.140625" style="92"/>
    <col min="10497" max="10498" width="17" style="92" customWidth="1"/>
    <col min="10499" max="10499" width="6.28515625" style="92" customWidth="1"/>
    <col min="10500" max="10500" width="56.85546875" style="92" customWidth="1"/>
    <col min="10501" max="10501" width="16.140625" style="92" customWidth="1"/>
    <col min="10502" max="10502" width="9.140625" style="92"/>
    <col min="10503" max="10503" width="11.7109375" style="92" bestFit="1" customWidth="1"/>
    <col min="10504" max="10504" width="14" style="92" customWidth="1"/>
    <col min="10505" max="10505" width="9.140625" style="92"/>
    <col min="10506" max="10506" width="12.42578125" style="92" bestFit="1" customWidth="1"/>
    <col min="10507" max="10752" width="9.140625" style="92"/>
    <col min="10753" max="10754" width="17" style="92" customWidth="1"/>
    <col min="10755" max="10755" width="6.28515625" style="92" customWidth="1"/>
    <col min="10756" max="10756" width="56.85546875" style="92" customWidth="1"/>
    <col min="10757" max="10757" width="16.140625" style="92" customWidth="1"/>
    <col min="10758" max="10758" width="9.140625" style="92"/>
    <col min="10759" max="10759" width="11.7109375" style="92" bestFit="1" customWidth="1"/>
    <col min="10760" max="10760" width="14" style="92" customWidth="1"/>
    <col min="10761" max="10761" width="9.140625" style="92"/>
    <col min="10762" max="10762" width="12.42578125" style="92" bestFit="1" customWidth="1"/>
    <col min="10763" max="11008" width="9.140625" style="92"/>
    <col min="11009" max="11010" width="17" style="92" customWidth="1"/>
    <col min="11011" max="11011" width="6.28515625" style="92" customWidth="1"/>
    <col min="11012" max="11012" width="56.85546875" style="92" customWidth="1"/>
    <col min="11013" max="11013" width="16.140625" style="92" customWidth="1"/>
    <col min="11014" max="11014" width="9.140625" style="92"/>
    <col min="11015" max="11015" width="11.7109375" style="92" bestFit="1" customWidth="1"/>
    <col min="11016" max="11016" width="14" style="92" customWidth="1"/>
    <col min="11017" max="11017" width="9.140625" style="92"/>
    <col min="11018" max="11018" width="12.42578125" style="92" bestFit="1" customWidth="1"/>
    <col min="11019" max="11264" width="9.140625" style="92"/>
    <col min="11265" max="11266" width="17" style="92" customWidth="1"/>
    <col min="11267" max="11267" width="6.28515625" style="92" customWidth="1"/>
    <col min="11268" max="11268" width="56.85546875" style="92" customWidth="1"/>
    <col min="11269" max="11269" width="16.140625" style="92" customWidth="1"/>
    <col min="11270" max="11270" width="9.140625" style="92"/>
    <col min="11271" max="11271" width="11.7109375" style="92" bestFit="1" customWidth="1"/>
    <col min="11272" max="11272" width="14" style="92" customWidth="1"/>
    <col min="11273" max="11273" width="9.140625" style="92"/>
    <col min="11274" max="11274" width="12.42578125" style="92" bestFit="1" customWidth="1"/>
    <col min="11275" max="11520" width="9.140625" style="92"/>
    <col min="11521" max="11522" width="17" style="92" customWidth="1"/>
    <col min="11523" max="11523" width="6.28515625" style="92" customWidth="1"/>
    <col min="11524" max="11524" width="56.85546875" style="92" customWidth="1"/>
    <col min="11525" max="11525" width="16.140625" style="92" customWidth="1"/>
    <col min="11526" max="11526" width="9.140625" style="92"/>
    <col min="11527" max="11527" width="11.7109375" style="92" bestFit="1" customWidth="1"/>
    <col min="11528" max="11528" width="14" style="92" customWidth="1"/>
    <col min="11529" max="11529" width="9.140625" style="92"/>
    <col min="11530" max="11530" width="12.42578125" style="92" bestFit="1" customWidth="1"/>
    <col min="11531" max="11776" width="9.140625" style="92"/>
    <col min="11777" max="11778" width="17" style="92" customWidth="1"/>
    <col min="11779" max="11779" width="6.28515625" style="92" customWidth="1"/>
    <col min="11780" max="11780" width="56.85546875" style="92" customWidth="1"/>
    <col min="11781" max="11781" width="16.140625" style="92" customWidth="1"/>
    <col min="11782" max="11782" width="9.140625" style="92"/>
    <col min="11783" max="11783" width="11.7109375" style="92" bestFit="1" customWidth="1"/>
    <col min="11784" max="11784" width="14" style="92" customWidth="1"/>
    <col min="11785" max="11785" width="9.140625" style="92"/>
    <col min="11786" max="11786" width="12.42578125" style="92" bestFit="1" customWidth="1"/>
    <col min="11787" max="12032" width="9.140625" style="92"/>
    <col min="12033" max="12034" width="17" style="92" customWidth="1"/>
    <col min="12035" max="12035" width="6.28515625" style="92" customWidth="1"/>
    <col min="12036" max="12036" width="56.85546875" style="92" customWidth="1"/>
    <col min="12037" max="12037" width="16.140625" style="92" customWidth="1"/>
    <col min="12038" max="12038" width="9.140625" style="92"/>
    <col min="12039" max="12039" width="11.7109375" style="92" bestFit="1" customWidth="1"/>
    <col min="12040" max="12040" width="14" style="92" customWidth="1"/>
    <col min="12041" max="12041" width="9.140625" style="92"/>
    <col min="12042" max="12042" width="12.42578125" style="92" bestFit="1" customWidth="1"/>
    <col min="12043" max="12288" width="9.140625" style="92"/>
    <col min="12289" max="12290" width="17" style="92" customWidth="1"/>
    <col min="12291" max="12291" width="6.28515625" style="92" customWidth="1"/>
    <col min="12292" max="12292" width="56.85546875" style="92" customWidth="1"/>
    <col min="12293" max="12293" width="16.140625" style="92" customWidth="1"/>
    <col min="12294" max="12294" width="9.140625" style="92"/>
    <col min="12295" max="12295" width="11.7109375" style="92" bestFit="1" customWidth="1"/>
    <col min="12296" max="12296" width="14" style="92" customWidth="1"/>
    <col min="12297" max="12297" width="9.140625" style="92"/>
    <col min="12298" max="12298" width="12.42578125" style="92" bestFit="1" customWidth="1"/>
    <col min="12299" max="12544" width="9.140625" style="92"/>
    <col min="12545" max="12546" width="17" style="92" customWidth="1"/>
    <col min="12547" max="12547" width="6.28515625" style="92" customWidth="1"/>
    <col min="12548" max="12548" width="56.85546875" style="92" customWidth="1"/>
    <col min="12549" max="12549" width="16.140625" style="92" customWidth="1"/>
    <col min="12550" max="12550" width="9.140625" style="92"/>
    <col min="12551" max="12551" width="11.7109375" style="92" bestFit="1" customWidth="1"/>
    <col min="12552" max="12552" width="14" style="92" customWidth="1"/>
    <col min="12553" max="12553" width="9.140625" style="92"/>
    <col min="12554" max="12554" width="12.42578125" style="92" bestFit="1" customWidth="1"/>
    <col min="12555" max="12800" width="9.140625" style="92"/>
    <col min="12801" max="12802" width="17" style="92" customWidth="1"/>
    <col min="12803" max="12803" width="6.28515625" style="92" customWidth="1"/>
    <col min="12804" max="12804" width="56.85546875" style="92" customWidth="1"/>
    <col min="12805" max="12805" width="16.140625" style="92" customWidth="1"/>
    <col min="12806" max="12806" width="9.140625" style="92"/>
    <col min="12807" max="12807" width="11.7109375" style="92" bestFit="1" customWidth="1"/>
    <col min="12808" max="12808" width="14" style="92" customWidth="1"/>
    <col min="12809" max="12809" width="9.140625" style="92"/>
    <col min="12810" max="12810" width="12.42578125" style="92" bestFit="1" customWidth="1"/>
    <col min="12811" max="13056" width="9.140625" style="92"/>
    <col min="13057" max="13058" width="17" style="92" customWidth="1"/>
    <col min="13059" max="13059" width="6.28515625" style="92" customWidth="1"/>
    <col min="13060" max="13060" width="56.85546875" style="92" customWidth="1"/>
    <col min="13061" max="13061" width="16.140625" style="92" customWidth="1"/>
    <col min="13062" max="13062" width="9.140625" style="92"/>
    <col min="13063" max="13063" width="11.7109375" style="92" bestFit="1" customWidth="1"/>
    <col min="13064" max="13064" width="14" style="92" customWidth="1"/>
    <col min="13065" max="13065" width="9.140625" style="92"/>
    <col min="13066" max="13066" width="12.42578125" style="92" bestFit="1" customWidth="1"/>
    <col min="13067" max="13312" width="9.140625" style="92"/>
    <col min="13313" max="13314" width="17" style="92" customWidth="1"/>
    <col min="13315" max="13315" width="6.28515625" style="92" customWidth="1"/>
    <col min="13316" max="13316" width="56.85546875" style="92" customWidth="1"/>
    <col min="13317" max="13317" width="16.140625" style="92" customWidth="1"/>
    <col min="13318" max="13318" width="9.140625" style="92"/>
    <col min="13319" max="13319" width="11.7109375" style="92" bestFit="1" customWidth="1"/>
    <col min="13320" max="13320" width="14" style="92" customWidth="1"/>
    <col min="13321" max="13321" width="9.140625" style="92"/>
    <col min="13322" max="13322" width="12.42578125" style="92" bestFit="1" customWidth="1"/>
    <col min="13323" max="13568" width="9.140625" style="92"/>
    <col min="13569" max="13570" width="17" style="92" customWidth="1"/>
    <col min="13571" max="13571" width="6.28515625" style="92" customWidth="1"/>
    <col min="13572" max="13572" width="56.85546875" style="92" customWidth="1"/>
    <col min="13573" max="13573" width="16.140625" style="92" customWidth="1"/>
    <col min="13574" max="13574" width="9.140625" style="92"/>
    <col min="13575" max="13575" width="11.7109375" style="92" bestFit="1" customWidth="1"/>
    <col min="13576" max="13576" width="14" style="92" customWidth="1"/>
    <col min="13577" max="13577" width="9.140625" style="92"/>
    <col min="13578" max="13578" width="12.42578125" style="92" bestFit="1" customWidth="1"/>
    <col min="13579" max="13824" width="9.140625" style="92"/>
    <col min="13825" max="13826" width="17" style="92" customWidth="1"/>
    <col min="13827" max="13827" width="6.28515625" style="92" customWidth="1"/>
    <col min="13828" max="13828" width="56.85546875" style="92" customWidth="1"/>
    <col min="13829" max="13829" width="16.140625" style="92" customWidth="1"/>
    <col min="13830" max="13830" width="9.140625" style="92"/>
    <col min="13831" max="13831" width="11.7109375" style="92" bestFit="1" customWidth="1"/>
    <col min="13832" max="13832" width="14" style="92" customWidth="1"/>
    <col min="13833" max="13833" width="9.140625" style="92"/>
    <col min="13834" max="13834" width="12.42578125" style="92" bestFit="1" customWidth="1"/>
    <col min="13835" max="14080" width="9.140625" style="92"/>
    <col min="14081" max="14082" width="17" style="92" customWidth="1"/>
    <col min="14083" max="14083" width="6.28515625" style="92" customWidth="1"/>
    <col min="14084" max="14084" width="56.85546875" style="92" customWidth="1"/>
    <col min="14085" max="14085" width="16.140625" style="92" customWidth="1"/>
    <col min="14086" max="14086" width="9.140625" style="92"/>
    <col min="14087" max="14087" width="11.7109375" style="92" bestFit="1" customWidth="1"/>
    <col min="14088" max="14088" width="14" style="92" customWidth="1"/>
    <col min="14089" max="14089" width="9.140625" style="92"/>
    <col min="14090" max="14090" width="12.42578125" style="92" bestFit="1" customWidth="1"/>
    <col min="14091" max="14336" width="9.140625" style="92"/>
    <col min="14337" max="14338" width="17" style="92" customWidth="1"/>
    <col min="14339" max="14339" width="6.28515625" style="92" customWidth="1"/>
    <col min="14340" max="14340" width="56.85546875" style="92" customWidth="1"/>
    <col min="14341" max="14341" width="16.140625" style="92" customWidth="1"/>
    <col min="14342" max="14342" width="9.140625" style="92"/>
    <col min="14343" max="14343" width="11.7109375" style="92" bestFit="1" customWidth="1"/>
    <col min="14344" max="14344" width="14" style="92" customWidth="1"/>
    <col min="14345" max="14345" width="9.140625" style="92"/>
    <col min="14346" max="14346" width="12.42578125" style="92" bestFit="1" customWidth="1"/>
    <col min="14347" max="14592" width="9.140625" style="92"/>
    <col min="14593" max="14594" width="17" style="92" customWidth="1"/>
    <col min="14595" max="14595" width="6.28515625" style="92" customWidth="1"/>
    <col min="14596" max="14596" width="56.85546875" style="92" customWidth="1"/>
    <col min="14597" max="14597" width="16.140625" style="92" customWidth="1"/>
    <col min="14598" max="14598" width="9.140625" style="92"/>
    <col min="14599" max="14599" width="11.7109375" style="92" bestFit="1" customWidth="1"/>
    <col min="14600" max="14600" width="14" style="92" customWidth="1"/>
    <col min="14601" max="14601" width="9.140625" style="92"/>
    <col min="14602" max="14602" width="12.42578125" style="92" bestFit="1" customWidth="1"/>
    <col min="14603" max="14848" width="9.140625" style="92"/>
    <col min="14849" max="14850" width="17" style="92" customWidth="1"/>
    <col min="14851" max="14851" width="6.28515625" style="92" customWidth="1"/>
    <col min="14852" max="14852" width="56.85546875" style="92" customWidth="1"/>
    <col min="14853" max="14853" width="16.140625" style="92" customWidth="1"/>
    <col min="14854" max="14854" width="9.140625" style="92"/>
    <col min="14855" max="14855" width="11.7109375" style="92" bestFit="1" customWidth="1"/>
    <col min="14856" max="14856" width="14" style="92" customWidth="1"/>
    <col min="14857" max="14857" width="9.140625" style="92"/>
    <col min="14858" max="14858" width="12.42578125" style="92" bestFit="1" customWidth="1"/>
    <col min="14859" max="15104" width="9.140625" style="92"/>
    <col min="15105" max="15106" width="17" style="92" customWidth="1"/>
    <col min="15107" max="15107" width="6.28515625" style="92" customWidth="1"/>
    <col min="15108" max="15108" width="56.85546875" style="92" customWidth="1"/>
    <col min="15109" max="15109" width="16.140625" style="92" customWidth="1"/>
    <col min="15110" max="15110" width="9.140625" style="92"/>
    <col min="15111" max="15111" width="11.7109375" style="92" bestFit="1" customWidth="1"/>
    <col min="15112" max="15112" width="14" style="92" customWidth="1"/>
    <col min="15113" max="15113" width="9.140625" style="92"/>
    <col min="15114" max="15114" width="12.42578125" style="92" bestFit="1" customWidth="1"/>
    <col min="15115" max="15360" width="9.140625" style="92"/>
    <col min="15361" max="15362" width="17" style="92" customWidth="1"/>
    <col min="15363" max="15363" width="6.28515625" style="92" customWidth="1"/>
    <col min="15364" max="15364" width="56.85546875" style="92" customWidth="1"/>
    <col min="15365" max="15365" width="16.140625" style="92" customWidth="1"/>
    <col min="15366" max="15366" width="9.140625" style="92"/>
    <col min="15367" max="15367" width="11.7109375" style="92" bestFit="1" customWidth="1"/>
    <col min="15368" max="15368" width="14" style="92" customWidth="1"/>
    <col min="15369" max="15369" width="9.140625" style="92"/>
    <col min="15370" max="15370" width="12.42578125" style="92" bestFit="1" customWidth="1"/>
    <col min="15371" max="15616" width="9.140625" style="92"/>
    <col min="15617" max="15618" width="17" style="92" customWidth="1"/>
    <col min="15619" max="15619" width="6.28515625" style="92" customWidth="1"/>
    <col min="15620" max="15620" width="56.85546875" style="92" customWidth="1"/>
    <col min="15621" max="15621" width="16.140625" style="92" customWidth="1"/>
    <col min="15622" max="15622" width="9.140625" style="92"/>
    <col min="15623" max="15623" width="11.7109375" style="92" bestFit="1" customWidth="1"/>
    <col min="15624" max="15624" width="14" style="92" customWidth="1"/>
    <col min="15625" max="15625" width="9.140625" style="92"/>
    <col min="15626" max="15626" width="12.42578125" style="92" bestFit="1" customWidth="1"/>
    <col min="15627" max="15872" width="9.140625" style="92"/>
    <col min="15873" max="15874" width="17" style="92" customWidth="1"/>
    <col min="15875" max="15875" width="6.28515625" style="92" customWidth="1"/>
    <col min="15876" max="15876" width="56.85546875" style="92" customWidth="1"/>
    <col min="15877" max="15877" width="16.140625" style="92" customWidth="1"/>
    <col min="15878" max="15878" width="9.140625" style="92"/>
    <col min="15879" max="15879" width="11.7109375" style="92" bestFit="1" customWidth="1"/>
    <col min="15880" max="15880" width="14" style="92" customWidth="1"/>
    <col min="15881" max="15881" width="9.140625" style="92"/>
    <col min="15882" max="15882" width="12.42578125" style="92" bestFit="1" customWidth="1"/>
    <col min="15883" max="16128" width="9.140625" style="92"/>
    <col min="16129" max="16130" width="17" style="92" customWidth="1"/>
    <col min="16131" max="16131" width="6.28515625" style="92" customWidth="1"/>
    <col min="16132" max="16132" width="56.85546875" style="92" customWidth="1"/>
    <col min="16133" max="16133" width="16.140625" style="92" customWidth="1"/>
    <col min="16134" max="16134" width="9.140625" style="92"/>
    <col min="16135" max="16135" width="11.7109375" style="92" bestFit="1" customWidth="1"/>
    <col min="16136" max="16136" width="14" style="92" customWidth="1"/>
    <col min="16137" max="16137" width="9.140625" style="92"/>
    <col min="16138" max="16138" width="12.42578125" style="92" bestFit="1" customWidth="1"/>
    <col min="16139" max="16384" width="9.140625" style="92"/>
  </cols>
  <sheetData>
    <row r="1" spans="1:19" ht="29.25" thickBot="1" x14ac:dyDescent="0.5">
      <c r="D1" s="93" t="s">
        <v>557</v>
      </c>
    </row>
    <row r="2" spans="1:19" ht="48" thickBot="1" x14ac:dyDescent="0.4">
      <c r="B2" s="94" t="s">
        <v>466</v>
      </c>
      <c r="D2" s="95"/>
      <c r="H2" s="116" t="s">
        <v>467</v>
      </c>
      <c r="I2" s="117"/>
      <c r="J2" s="117"/>
      <c r="K2" s="117"/>
      <c r="L2" s="117"/>
      <c r="M2" s="117"/>
      <c r="N2" s="117"/>
      <c r="O2" s="117"/>
      <c r="P2" s="117"/>
      <c r="Q2" s="117"/>
      <c r="R2" s="117"/>
      <c r="S2" s="118"/>
    </row>
    <row r="3" spans="1:19" ht="15.75" thickBot="1" x14ac:dyDescent="0.3">
      <c r="D3" s="96"/>
      <c r="H3" s="119" t="s">
        <v>468</v>
      </c>
      <c r="I3" s="120"/>
      <c r="J3" s="120"/>
      <c r="K3" s="120"/>
      <c r="L3" s="120"/>
      <c r="M3" s="120"/>
      <c r="N3" s="120"/>
      <c r="O3" s="120"/>
      <c r="P3" s="120"/>
      <c r="Q3" s="120"/>
      <c r="R3" s="120"/>
      <c r="S3" s="121"/>
    </row>
    <row r="4" spans="1:19" ht="20.25" thickTop="1" thickBot="1" x14ac:dyDescent="0.35">
      <c r="B4" s="220" t="e">
        <f>VLOOKUP(D2,'CFR HEADERS'!EB8:HQ108,3,FALSE)</f>
        <v>#N/A</v>
      </c>
      <c r="C4" s="221"/>
      <c r="D4" s="221"/>
      <c r="E4" s="222"/>
      <c r="H4" s="119" t="s">
        <v>469</v>
      </c>
      <c r="I4" s="120"/>
      <c r="J4" s="120"/>
      <c r="K4" s="120"/>
      <c r="L4" s="120"/>
      <c r="M4" s="120"/>
      <c r="N4" s="120"/>
      <c r="O4" s="120"/>
      <c r="P4" s="120"/>
      <c r="Q4" s="120"/>
      <c r="R4" s="120"/>
      <c r="S4" s="121"/>
    </row>
    <row r="5" spans="1:19" ht="19.5" thickTop="1" x14ac:dyDescent="0.3">
      <c r="B5" s="97"/>
      <c r="C5" s="97"/>
      <c r="D5" s="97"/>
      <c r="E5" s="97"/>
      <c r="H5" s="119" t="s">
        <v>470</v>
      </c>
      <c r="I5" s="120"/>
      <c r="J5" s="120"/>
      <c r="K5" s="120"/>
      <c r="L5" s="120"/>
      <c r="M5" s="120"/>
      <c r="N5" s="120"/>
      <c r="O5" s="120"/>
      <c r="P5" s="120"/>
      <c r="Q5" s="120"/>
      <c r="R5" s="120"/>
      <c r="S5" s="121"/>
    </row>
    <row r="6" spans="1:19" ht="16.5" customHeight="1" x14ac:dyDescent="0.25">
      <c r="A6" s="127"/>
      <c r="B6" s="98" t="s">
        <v>471</v>
      </c>
      <c r="C6" s="98"/>
      <c r="D6" s="99">
        <f>D2</f>
        <v>0</v>
      </c>
      <c r="E6" s="141"/>
      <c r="H6" s="119"/>
      <c r="I6" s="120" t="s">
        <v>564</v>
      </c>
      <c r="J6" s="120"/>
      <c r="K6" s="120"/>
      <c r="L6" s="120"/>
      <c r="M6" s="120"/>
      <c r="N6" s="120"/>
      <c r="O6" s="120"/>
      <c r="P6" s="120"/>
      <c r="Q6" s="120"/>
      <c r="R6" s="120"/>
      <c r="S6" s="121"/>
    </row>
    <row r="7" spans="1:19" ht="16.5" customHeight="1" x14ac:dyDescent="0.25">
      <c r="A7" s="128"/>
      <c r="B7" s="98" t="s">
        <v>472</v>
      </c>
      <c r="C7" s="98"/>
      <c r="D7" s="101" t="e">
        <f>VLOOKUP(D2,'CFR HEADERS'!$EB$8:$HQ$108,2,FALSE)</f>
        <v>#N/A</v>
      </c>
      <c r="E7" s="141"/>
      <c r="H7" s="119"/>
      <c r="I7" s="120" t="s">
        <v>473</v>
      </c>
      <c r="J7" s="120"/>
      <c r="K7" s="120"/>
      <c r="L7" s="120"/>
      <c r="M7" s="120"/>
      <c r="N7" s="120"/>
      <c r="O7" s="120"/>
      <c r="P7" s="120"/>
      <c r="Q7" s="120"/>
      <c r="R7" s="120"/>
      <c r="S7" s="121"/>
    </row>
    <row r="8" spans="1:19" ht="16.5" customHeight="1" x14ac:dyDescent="0.25">
      <c r="A8" s="128"/>
      <c r="B8" s="98" t="s">
        <v>474</v>
      </c>
      <c r="C8" s="98"/>
      <c r="D8" s="101" t="e">
        <f>VLOOKUP(D2,'CFR HEADERS'!$EB$8:$HQ$108,4,FALSE)</f>
        <v>#N/A</v>
      </c>
      <c r="E8" s="141"/>
      <c r="H8" s="119"/>
      <c r="I8" s="120" t="s">
        <v>563</v>
      </c>
      <c r="J8" s="120"/>
      <c r="K8" s="120"/>
      <c r="L8" s="120"/>
      <c r="M8" s="120"/>
      <c r="N8" s="120"/>
      <c r="O8" s="120"/>
      <c r="P8" s="120"/>
      <c r="Q8" s="120"/>
      <c r="R8" s="120"/>
      <c r="S8" s="121"/>
    </row>
    <row r="9" spans="1:19" ht="16.5" customHeight="1" x14ac:dyDescent="0.25">
      <c r="A9" s="129"/>
      <c r="B9" s="98" t="s">
        <v>475</v>
      </c>
      <c r="C9" s="98"/>
      <c r="D9" s="102" t="e">
        <f>VLOOKUP(D2,'CFR HEADERS'!$EB$8:$HQ$108,5,FALSE)</f>
        <v>#N/A</v>
      </c>
      <c r="E9" s="141"/>
      <c r="H9" s="119" t="s">
        <v>476</v>
      </c>
      <c r="I9" s="120"/>
      <c r="J9" s="120"/>
      <c r="K9" s="122" t="s">
        <v>477</v>
      </c>
      <c r="L9" s="120"/>
      <c r="M9" s="150" t="s">
        <v>562</v>
      </c>
      <c r="N9" s="120"/>
      <c r="O9" s="120"/>
      <c r="P9" s="120"/>
      <c r="Q9" s="120"/>
      <c r="R9" s="120"/>
      <c r="S9" s="121"/>
    </row>
    <row r="10" spans="1:19" ht="16.5" customHeight="1" x14ac:dyDescent="0.25">
      <c r="A10" s="127"/>
      <c r="B10" s="98" t="s">
        <v>559</v>
      </c>
      <c r="C10" s="98"/>
      <c r="D10" s="102" t="e">
        <f>VLOOKUP(D2,'CFR HEADERS'!$EB$8:$HQ$108,6,FALSE)</f>
        <v>#N/A</v>
      </c>
      <c r="E10" s="141"/>
      <c r="H10" s="119"/>
      <c r="I10" s="120" t="s">
        <v>567</v>
      </c>
      <c r="J10" s="120"/>
      <c r="K10" s="120"/>
      <c r="L10" s="120"/>
      <c r="M10" s="120"/>
      <c r="N10" s="120"/>
      <c r="O10" s="120"/>
      <c r="P10" s="120"/>
      <c r="Q10" s="120"/>
      <c r="R10" s="120"/>
      <c r="S10" s="121"/>
    </row>
    <row r="11" spans="1:19" ht="17.25" customHeight="1" thickBot="1" x14ac:dyDescent="0.3">
      <c r="B11" s="103"/>
      <c r="C11" s="103"/>
      <c r="D11" s="103"/>
      <c r="E11" s="141"/>
      <c r="H11" s="119"/>
      <c r="I11" s="120"/>
      <c r="J11" s="120"/>
      <c r="K11" s="120"/>
      <c r="L11" s="120"/>
      <c r="M11" s="120"/>
      <c r="N11" s="120"/>
      <c r="O11" s="120"/>
      <c r="P11" s="120"/>
      <c r="Q11" s="120"/>
      <c r="R11" s="120"/>
      <c r="S11" s="121"/>
    </row>
    <row r="12" spans="1:19" ht="29.25" customHeight="1" thickTop="1" thickBot="1" x14ac:dyDescent="0.3">
      <c r="A12" s="127"/>
      <c r="B12" s="223" t="s">
        <v>478</v>
      </c>
      <c r="C12" s="224"/>
      <c r="D12" s="104" t="s">
        <v>479</v>
      </c>
      <c r="E12" s="104" t="s">
        <v>558</v>
      </c>
      <c r="H12" s="123"/>
      <c r="I12" s="124"/>
      <c r="J12" s="124"/>
      <c r="K12" s="124"/>
      <c r="L12" s="124"/>
      <c r="M12" s="124"/>
      <c r="N12" s="124"/>
      <c r="O12" s="124"/>
      <c r="P12" s="124"/>
      <c r="Q12" s="124"/>
      <c r="R12" s="124"/>
      <c r="S12" s="125"/>
    </row>
    <row r="13" spans="1:19" ht="16.5" thickTop="1" thickBot="1" x14ac:dyDescent="0.3">
      <c r="A13" s="127"/>
    </row>
    <row r="14" spans="1:19" ht="15.75" customHeight="1" thickTop="1" thickBot="1" x14ac:dyDescent="0.3">
      <c r="A14" s="127" t="s">
        <v>50</v>
      </c>
      <c r="B14" s="149" t="s">
        <v>50</v>
      </c>
      <c r="C14" s="126"/>
      <c r="D14" s="126" t="s">
        <v>560</v>
      </c>
      <c r="E14" s="142" t="e">
        <f>VLOOKUP(D2,'CFR HEADERS'!$EB$8:$HQ$108,24,FALSE)</f>
        <v>#N/A</v>
      </c>
    </row>
    <row r="15" spans="1:19" ht="15.75" customHeight="1" thickTop="1" thickBot="1" x14ac:dyDescent="0.3">
      <c r="A15" s="127" t="s">
        <v>51</v>
      </c>
      <c r="B15" s="149" t="s">
        <v>52</v>
      </c>
      <c r="C15" s="126"/>
      <c r="D15" s="126" t="s">
        <v>561</v>
      </c>
      <c r="E15" s="142" t="e">
        <f>VLOOKUP(D2,'CFR HEADERS'!$EB$8:$HQ$108,26,FALSE)</f>
        <v>#N/A</v>
      </c>
    </row>
    <row r="16" spans="1:19" ht="15.75" customHeight="1" thickTop="1" x14ac:dyDescent="0.25">
      <c r="A16" s="127" t="s">
        <v>52</v>
      </c>
      <c r="E16" s="143"/>
    </row>
    <row r="17" spans="1:11" ht="15.75" customHeight="1" thickBot="1" x14ac:dyDescent="0.3">
      <c r="B17" s="100"/>
      <c r="C17" s="100"/>
      <c r="D17" s="105" t="s">
        <v>480</v>
      </c>
      <c r="E17" s="143"/>
    </row>
    <row r="18" spans="1:11" ht="15.75" customHeight="1" thickTop="1" thickBot="1" x14ac:dyDescent="0.3">
      <c r="A18" s="127" t="s">
        <v>53</v>
      </c>
      <c r="B18" s="149" t="s">
        <v>53</v>
      </c>
      <c r="C18" s="126"/>
      <c r="D18" s="126" t="s">
        <v>481</v>
      </c>
      <c r="E18" s="142" t="e">
        <f>VLOOKUP(D2,'CFR HEADERS'!$EB$8:$HQ$108,27,FALSE)</f>
        <v>#N/A</v>
      </c>
      <c r="G18" s="96"/>
    </row>
    <row r="19" spans="1:11" ht="15.75" customHeight="1" thickTop="1" thickBot="1" x14ac:dyDescent="0.3">
      <c r="A19" s="127" t="s">
        <v>54</v>
      </c>
      <c r="B19" s="149" t="s">
        <v>54</v>
      </c>
      <c r="C19" s="126"/>
      <c r="D19" s="126" t="s">
        <v>482</v>
      </c>
      <c r="E19" s="142" t="e">
        <f>VLOOKUP(D2,'CFR HEADERS'!$EB$8:$HQ$108,28,FALSE)</f>
        <v>#N/A</v>
      </c>
      <c r="G19" s="96"/>
    </row>
    <row r="20" spans="1:11" ht="15.75" customHeight="1" thickTop="1" thickBot="1" x14ac:dyDescent="0.3">
      <c r="A20" s="127" t="s">
        <v>55</v>
      </c>
      <c r="B20" s="149" t="s">
        <v>55</v>
      </c>
      <c r="C20" s="126"/>
      <c r="D20" s="126" t="s">
        <v>483</v>
      </c>
      <c r="E20" s="142" t="e">
        <f>VLOOKUP(D2,'CFR HEADERS'!$EB$8:$HQ$108,29,FALSE)</f>
        <v>#N/A</v>
      </c>
      <c r="G20" s="96"/>
    </row>
    <row r="21" spans="1:11" ht="15.75" customHeight="1" thickTop="1" thickBot="1" x14ac:dyDescent="0.3">
      <c r="A21" s="127" t="s">
        <v>56</v>
      </c>
      <c r="B21" s="149" t="s">
        <v>56</v>
      </c>
      <c r="C21" s="126"/>
      <c r="D21" s="126" t="s">
        <v>484</v>
      </c>
      <c r="E21" s="142" t="e">
        <f>VLOOKUP(D2,'CFR HEADERS'!$EB$8:$HQ$108,30,FALSE)</f>
        <v>#N/A</v>
      </c>
      <c r="G21" s="96"/>
    </row>
    <row r="22" spans="1:11" ht="15.75" customHeight="1" thickTop="1" thickBot="1" x14ac:dyDescent="0.3">
      <c r="A22" s="127" t="s">
        <v>57</v>
      </c>
      <c r="B22" s="149" t="s">
        <v>57</v>
      </c>
      <c r="C22" s="126"/>
      <c r="D22" s="126" t="s">
        <v>485</v>
      </c>
      <c r="E22" s="142" t="e">
        <f>VLOOKUP(D2,'CFR HEADERS'!$EB$8:$HQ$108,31,FALSE)</f>
        <v>#N/A</v>
      </c>
      <c r="G22" s="96"/>
    </row>
    <row r="23" spans="1:11" ht="15.75" customHeight="1" thickTop="1" thickBot="1" x14ac:dyDescent="0.3">
      <c r="A23" s="127" t="s">
        <v>58</v>
      </c>
      <c r="B23" s="149" t="s">
        <v>58</v>
      </c>
      <c r="C23" s="126"/>
      <c r="D23" s="126" t="s">
        <v>486</v>
      </c>
      <c r="E23" s="142" t="e">
        <f>VLOOKUP(D2,'CFR HEADERS'!$EB$8:$HQ$108,32,FALSE)</f>
        <v>#N/A</v>
      </c>
      <c r="G23" s="96"/>
    </row>
    <row r="24" spans="1:11" ht="15.75" customHeight="1" thickTop="1" thickBot="1" x14ac:dyDescent="0.3">
      <c r="A24" s="127" t="s">
        <v>59</v>
      </c>
      <c r="B24" s="149" t="s">
        <v>59</v>
      </c>
      <c r="C24" s="126"/>
      <c r="D24" s="126" t="s">
        <v>487</v>
      </c>
      <c r="E24" s="142" t="e">
        <f>VLOOKUP(D2,'CFR HEADERS'!$EB$8:$HQ$108,33,FALSE)</f>
        <v>#N/A</v>
      </c>
      <c r="G24" s="96"/>
    </row>
    <row r="25" spans="1:11" ht="15.75" customHeight="1" thickTop="1" thickBot="1" x14ac:dyDescent="0.3">
      <c r="A25" s="127" t="s">
        <v>61</v>
      </c>
      <c r="B25" s="215" t="s">
        <v>201</v>
      </c>
      <c r="C25" s="126" t="s">
        <v>488</v>
      </c>
      <c r="D25" s="126" t="s">
        <v>489</v>
      </c>
      <c r="E25" s="142" t="e">
        <f>VLOOKUP(D2,'CFR HEADERS'!$EB$8:$HQ$108,34,FALSE)</f>
        <v>#N/A</v>
      </c>
      <c r="G25" s="96"/>
    </row>
    <row r="26" spans="1:11" ht="15.75" customHeight="1" thickTop="1" thickBot="1" x14ac:dyDescent="0.3">
      <c r="A26" s="127" t="s">
        <v>62</v>
      </c>
      <c r="B26" s="217"/>
      <c r="C26" s="126" t="s">
        <v>490</v>
      </c>
      <c r="D26" s="126" t="s">
        <v>491</v>
      </c>
      <c r="E26" s="142" t="e">
        <f>VLOOKUP(D2,'CFR HEADERS'!$EB$8:$HQ$108,35,FALSE)</f>
        <v>#N/A</v>
      </c>
      <c r="G26" s="96"/>
      <c r="K26" s="106"/>
    </row>
    <row r="27" spans="1:11" ht="15.75" customHeight="1" thickTop="1" thickBot="1" x14ac:dyDescent="0.3">
      <c r="A27" s="127" t="s">
        <v>63</v>
      </c>
      <c r="B27" s="149" t="s">
        <v>63</v>
      </c>
      <c r="C27" s="126"/>
      <c r="D27" s="126" t="s">
        <v>492</v>
      </c>
      <c r="E27" s="142" t="e">
        <f>VLOOKUP(D2,'CFR HEADERS'!$EB$8:$HQ$108,36,FALSE)</f>
        <v>#N/A</v>
      </c>
      <c r="G27" s="96"/>
      <c r="K27" s="106"/>
    </row>
    <row r="28" spans="1:11" ht="15.75" customHeight="1" thickTop="1" thickBot="1" x14ac:dyDescent="0.3">
      <c r="A28" s="127" t="s">
        <v>64</v>
      </c>
      <c r="B28" s="149" t="s">
        <v>64</v>
      </c>
      <c r="C28" s="126"/>
      <c r="D28" s="126" t="s">
        <v>493</v>
      </c>
      <c r="E28" s="142" t="e">
        <f>VLOOKUP(D2,'CFR HEADERS'!$EB$8:$HQ$108,37,FALSE)</f>
        <v>#N/A</v>
      </c>
      <c r="G28" s="96"/>
      <c r="K28" s="106"/>
    </row>
    <row r="29" spans="1:11" ht="15.75" customHeight="1" thickTop="1" thickBot="1" x14ac:dyDescent="0.3">
      <c r="A29" s="127" t="s">
        <v>65</v>
      </c>
      <c r="B29" s="149" t="s">
        <v>65</v>
      </c>
      <c r="C29" s="126"/>
      <c r="D29" s="126" t="s">
        <v>494</v>
      </c>
      <c r="E29" s="142" t="e">
        <f>VLOOKUP(D2,'CFR HEADERS'!$EB$8:$HQ$108,38,FALSE)</f>
        <v>#N/A</v>
      </c>
      <c r="G29" s="96"/>
      <c r="K29" s="106"/>
    </row>
    <row r="30" spans="1:11" ht="15.75" customHeight="1" thickTop="1" thickBot="1" x14ac:dyDescent="0.3">
      <c r="A30" s="127" t="s">
        <v>66</v>
      </c>
      <c r="B30" s="149" t="s">
        <v>66</v>
      </c>
      <c r="C30" s="126"/>
      <c r="D30" s="126" t="s">
        <v>495</v>
      </c>
      <c r="E30" s="142" t="e">
        <f>VLOOKUP(D2,'CFR HEADERS'!$EB$8:$HQ$108,39,FALSE)</f>
        <v>#N/A</v>
      </c>
      <c r="G30" s="96"/>
      <c r="K30" s="106"/>
    </row>
    <row r="31" spans="1:11" ht="17.25" customHeight="1" thickTop="1" thickBot="1" x14ac:dyDescent="0.3">
      <c r="A31" s="127" t="s">
        <v>67</v>
      </c>
      <c r="B31" s="149" t="s">
        <v>67</v>
      </c>
      <c r="C31" s="126"/>
      <c r="D31" s="126" t="s">
        <v>496</v>
      </c>
      <c r="E31" s="142" t="e">
        <f>VLOOKUP(D2,'CFR HEADERS'!$EB$8:$HQ$108,40,FALSE)</f>
        <v>#N/A</v>
      </c>
      <c r="G31" s="96"/>
      <c r="K31" s="106"/>
    </row>
    <row r="32" spans="1:11" ht="17.25" customHeight="1" thickTop="1" thickBot="1" x14ac:dyDescent="0.3">
      <c r="A32" s="127" t="s">
        <v>69</v>
      </c>
      <c r="B32" s="149" t="s">
        <v>69</v>
      </c>
      <c r="C32" s="126"/>
      <c r="D32" s="126" t="s">
        <v>497</v>
      </c>
      <c r="E32" s="142" t="e">
        <f>VLOOKUP(D2,'CFR HEADERS'!$EB$8:$HQ$108,41,FALSE)</f>
        <v>#N/A</v>
      </c>
      <c r="G32" s="96"/>
      <c r="K32" s="106"/>
    </row>
    <row r="33" spans="1:11" ht="17.25" customHeight="1" thickTop="1" thickBot="1" x14ac:dyDescent="0.3">
      <c r="A33" s="127" t="s">
        <v>70</v>
      </c>
      <c r="B33" s="149" t="s">
        <v>70</v>
      </c>
      <c r="C33" s="126"/>
      <c r="D33" s="126" t="s">
        <v>498</v>
      </c>
      <c r="E33" s="142" t="e">
        <f>VLOOKUP(D2,'CFR HEADERS'!$EB$8:$HQ$108,42,FALSE)</f>
        <v>#N/A</v>
      </c>
      <c r="G33" s="96"/>
      <c r="K33" s="106"/>
    </row>
    <row r="34" spans="1:11" ht="17.25" customHeight="1" thickTop="1" thickBot="1" x14ac:dyDescent="0.3">
      <c r="A34" s="127" t="s">
        <v>71</v>
      </c>
      <c r="B34" s="149" t="s">
        <v>71</v>
      </c>
      <c r="C34" s="126"/>
      <c r="D34" s="126" t="s">
        <v>499</v>
      </c>
      <c r="E34" s="142" t="e">
        <f>VLOOKUP(D2,'CFR HEADERS'!$EB$8:$HQ$108,43,FALSE)</f>
        <v>#N/A</v>
      </c>
      <c r="G34" s="96"/>
      <c r="K34" s="106"/>
    </row>
    <row r="35" spans="1:11" ht="17.25" customHeight="1" thickTop="1" thickBot="1" x14ac:dyDescent="0.3">
      <c r="A35" s="127" t="s">
        <v>72</v>
      </c>
      <c r="B35" s="215" t="s">
        <v>500</v>
      </c>
      <c r="C35" s="126" t="s">
        <v>190</v>
      </c>
      <c r="D35" s="126" t="s">
        <v>501</v>
      </c>
      <c r="E35" s="142" t="e">
        <f>VLOOKUP(D2,'CFR HEADERS'!$EB$8:$HQ$108,44,FALSE)</f>
        <v>#N/A</v>
      </c>
      <c r="G35" s="96"/>
      <c r="K35" s="106"/>
    </row>
    <row r="36" spans="1:11" ht="15.75" customHeight="1" thickTop="1" thickBot="1" x14ac:dyDescent="0.3">
      <c r="A36" s="127" t="s">
        <v>73</v>
      </c>
      <c r="B36" s="216"/>
      <c r="C36" s="126" t="s">
        <v>191</v>
      </c>
      <c r="D36" s="126" t="s">
        <v>502</v>
      </c>
      <c r="E36" s="142" t="e">
        <f>VLOOKUP(D2,'CFR HEADERS'!$EB$8:$HQ$108,45,FALSE)</f>
        <v>#N/A</v>
      </c>
      <c r="G36" s="96"/>
      <c r="K36" s="106"/>
    </row>
    <row r="37" spans="1:11" ht="17.25" customHeight="1" thickTop="1" thickBot="1" x14ac:dyDescent="0.3">
      <c r="A37" s="127" t="s">
        <v>74</v>
      </c>
      <c r="B37" s="216"/>
      <c r="C37" s="126" t="s">
        <v>192</v>
      </c>
      <c r="D37" s="126" t="s">
        <v>503</v>
      </c>
      <c r="E37" s="142" t="e">
        <f>VLOOKUP(D2,'CFR HEADERS'!$EB$8:$HQ$108,46,FALSE)</f>
        <v>#N/A</v>
      </c>
      <c r="G37" s="96"/>
      <c r="K37" s="106"/>
    </row>
    <row r="38" spans="1:11" ht="20.25" customHeight="1" thickTop="1" thickBot="1" x14ac:dyDescent="0.3">
      <c r="A38" s="127" t="s">
        <v>75</v>
      </c>
      <c r="B38" s="217"/>
      <c r="C38" s="126" t="s">
        <v>193</v>
      </c>
      <c r="D38" s="126" t="s">
        <v>568</v>
      </c>
      <c r="E38" s="142" t="e">
        <f>VLOOKUP(D2,'CFR HEADERS'!$EB$8:$HQ$108,47,FALSE)</f>
        <v>#N/A</v>
      </c>
      <c r="G38" s="96"/>
      <c r="K38" s="106"/>
    </row>
    <row r="39" spans="1:11" ht="16.5" thickTop="1" thickBot="1" x14ac:dyDescent="0.3">
      <c r="D39" s="107" t="s">
        <v>504</v>
      </c>
      <c r="E39" s="142" t="e">
        <f>SUM(E18:E38)</f>
        <v>#N/A</v>
      </c>
      <c r="G39" s="108"/>
      <c r="H39" s="109"/>
      <c r="I39" s="106"/>
      <c r="J39" s="106"/>
      <c r="K39" s="106"/>
    </row>
    <row r="40" spans="1:11" ht="15.75" thickTop="1" x14ac:dyDescent="0.25">
      <c r="D40" s="107"/>
      <c r="E40" s="131"/>
      <c r="G40" s="108"/>
      <c r="H40" s="109"/>
      <c r="I40" s="106"/>
      <c r="J40" s="106"/>
      <c r="K40" s="106"/>
    </row>
    <row r="41" spans="1:11" ht="15.75" x14ac:dyDescent="0.25">
      <c r="B41" s="100"/>
      <c r="C41" s="100"/>
      <c r="D41" s="105" t="s">
        <v>505</v>
      </c>
      <c r="E41" s="143"/>
      <c r="G41" s="108"/>
      <c r="H41" s="109"/>
      <c r="I41" s="106"/>
      <c r="J41" s="106"/>
      <c r="K41" s="106"/>
    </row>
    <row r="42" spans="1:11" ht="15.75" thickBot="1" x14ac:dyDescent="0.3">
      <c r="E42" s="143"/>
      <c r="G42" s="108"/>
      <c r="H42" s="109"/>
      <c r="I42" s="106"/>
      <c r="J42" s="106"/>
      <c r="K42" s="106"/>
    </row>
    <row r="43" spans="1:11" ht="16.5" thickTop="1" thickBot="1" x14ac:dyDescent="0.3">
      <c r="A43" s="127" t="s">
        <v>76</v>
      </c>
      <c r="B43" s="132" t="s">
        <v>76</v>
      </c>
      <c r="C43" s="132"/>
      <c r="D43" s="134" t="s">
        <v>506</v>
      </c>
      <c r="E43" s="136" t="e">
        <f>VLOOKUP(D2,'CFR HEADERS'!$EB$8:$HQ$108,48,FALSE)</f>
        <v>#N/A</v>
      </c>
      <c r="G43" s="96"/>
      <c r="K43" s="106"/>
    </row>
    <row r="44" spans="1:11" ht="16.5" thickTop="1" thickBot="1" x14ac:dyDescent="0.3">
      <c r="A44" s="127" t="s">
        <v>77</v>
      </c>
      <c r="B44" s="132" t="s">
        <v>77</v>
      </c>
      <c r="C44" s="132"/>
      <c r="D44" s="134" t="s">
        <v>507</v>
      </c>
      <c r="E44" s="136" t="e">
        <f>VLOOKUP(D2,'CFR HEADERS'!$EB$8:$HQ$108,49,FALSE)</f>
        <v>#N/A</v>
      </c>
      <c r="G44" s="96"/>
      <c r="K44" s="106"/>
    </row>
    <row r="45" spans="1:11" ht="16.5" thickTop="1" thickBot="1" x14ac:dyDescent="0.3">
      <c r="A45" s="127" t="s">
        <v>78</v>
      </c>
      <c r="B45" s="132" t="s">
        <v>78</v>
      </c>
      <c r="C45" s="132"/>
      <c r="D45" s="134" t="s">
        <v>508</v>
      </c>
      <c r="E45" s="136" t="e">
        <f>VLOOKUP(D2,'CFR HEADERS'!$EB$8:$HQ$108,50,FALSE)</f>
        <v>#N/A</v>
      </c>
      <c r="G45" s="96"/>
      <c r="K45" s="106"/>
    </row>
    <row r="46" spans="1:11" ht="16.5" thickTop="1" thickBot="1" x14ac:dyDescent="0.3">
      <c r="A46" s="127" t="s">
        <v>79</v>
      </c>
      <c r="B46" s="132" t="s">
        <v>79</v>
      </c>
      <c r="C46" s="132"/>
      <c r="D46" s="134" t="s">
        <v>509</v>
      </c>
      <c r="E46" s="136" t="e">
        <f>VLOOKUP(D2,'CFR HEADERS'!$EB$8:$HQ$108,51,FALSE)</f>
        <v>#N/A</v>
      </c>
      <c r="G46" s="96"/>
      <c r="K46" s="106"/>
    </row>
    <row r="47" spans="1:11" ht="16.5" thickTop="1" thickBot="1" x14ac:dyDescent="0.3">
      <c r="A47" s="127" t="s">
        <v>80</v>
      </c>
      <c r="B47" s="132" t="s">
        <v>80</v>
      </c>
      <c r="C47" s="132"/>
      <c r="D47" s="134" t="s">
        <v>510</v>
      </c>
      <c r="E47" s="136" t="e">
        <f>VLOOKUP(D2,'CFR HEADERS'!$EB$8:$HQ$108,52,FALSE)</f>
        <v>#N/A</v>
      </c>
      <c r="G47" s="96"/>
      <c r="K47" s="106"/>
    </row>
    <row r="48" spans="1:11" ht="16.5" thickTop="1" thickBot="1" x14ac:dyDescent="0.3">
      <c r="A48" s="127" t="s">
        <v>81</v>
      </c>
      <c r="B48" s="132" t="s">
        <v>81</v>
      </c>
      <c r="C48" s="132"/>
      <c r="D48" s="134" t="s">
        <v>511</v>
      </c>
      <c r="E48" s="136" t="e">
        <f>VLOOKUP(D2,'CFR HEADERS'!$EB$8:$HQ$108,53,FALSE)</f>
        <v>#N/A</v>
      </c>
      <c r="G48" s="96"/>
      <c r="K48" s="106"/>
    </row>
    <row r="49" spans="1:11" ht="16.5" thickTop="1" thickBot="1" x14ac:dyDescent="0.3">
      <c r="A49" s="127" t="s">
        <v>82</v>
      </c>
      <c r="B49" s="132" t="s">
        <v>82</v>
      </c>
      <c r="C49" s="132"/>
      <c r="D49" s="134" t="s">
        <v>512</v>
      </c>
      <c r="E49" s="136" t="e">
        <f>VLOOKUP(D2,'CFR HEADERS'!$EB$8:$HQ$108,54,FALSE)</f>
        <v>#N/A</v>
      </c>
      <c r="G49" s="96"/>
      <c r="K49" s="106"/>
    </row>
    <row r="50" spans="1:11" ht="16.5" thickTop="1" thickBot="1" x14ac:dyDescent="0.3">
      <c r="A50" s="127" t="s">
        <v>83</v>
      </c>
      <c r="B50" s="132" t="s">
        <v>83</v>
      </c>
      <c r="C50" s="132"/>
      <c r="D50" s="134" t="s">
        <v>513</v>
      </c>
      <c r="E50" s="136" t="e">
        <f>VLOOKUP(D2,'CFR HEADERS'!$EB$8:$HQ$108,55,FALSE)</f>
        <v>#N/A</v>
      </c>
      <c r="G50" s="96"/>
      <c r="K50" s="106"/>
    </row>
    <row r="51" spans="1:11" ht="16.5" thickTop="1" thickBot="1" x14ac:dyDescent="0.3">
      <c r="A51" s="127" t="s">
        <v>84</v>
      </c>
      <c r="B51" s="132" t="s">
        <v>84</v>
      </c>
      <c r="C51" s="132"/>
      <c r="D51" s="134" t="s">
        <v>514</v>
      </c>
      <c r="E51" s="136" t="e">
        <f>VLOOKUP(D2,'CFR HEADERS'!$EB$8:$HQ$108,56,FALSE)</f>
        <v>#N/A</v>
      </c>
      <c r="G51" s="96"/>
      <c r="K51" s="106"/>
    </row>
    <row r="52" spans="1:11" ht="16.5" thickTop="1" thickBot="1" x14ac:dyDescent="0.3">
      <c r="A52" s="127" t="s">
        <v>85</v>
      </c>
      <c r="B52" s="132" t="s">
        <v>85</v>
      </c>
      <c r="C52" s="132"/>
      <c r="D52" s="134" t="s">
        <v>515</v>
      </c>
      <c r="E52" s="136" t="e">
        <f>VLOOKUP(D2,'CFR HEADERS'!$EB$8:$HQ$108,57,FALSE)</f>
        <v>#N/A</v>
      </c>
      <c r="G52" s="96"/>
      <c r="K52" s="106"/>
    </row>
    <row r="53" spans="1:11" ht="16.5" thickTop="1" thickBot="1" x14ac:dyDescent="0.3">
      <c r="A53" s="127" t="s">
        <v>86</v>
      </c>
      <c r="B53" s="132" t="s">
        <v>86</v>
      </c>
      <c r="C53" s="132"/>
      <c r="D53" s="134" t="s">
        <v>516</v>
      </c>
      <c r="E53" s="136" t="e">
        <f>VLOOKUP(D2,'CFR HEADERS'!$EB$8:$HQ$108,58,FALSE)</f>
        <v>#N/A</v>
      </c>
      <c r="G53" s="96"/>
      <c r="K53" s="106"/>
    </row>
    <row r="54" spans="1:11" ht="16.5" thickTop="1" thickBot="1" x14ac:dyDescent="0.3">
      <c r="A54" s="127" t="s">
        <v>87</v>
      </c>
      <c r="B54" s="132" t="s">
        <v>87</v>
      </c>
      <c r="C54" s="132"/>
      <c r="D54" s="134" t="s">
        <v>517</v>
      </c>
      <c r="E54" s="136" t="e">
        <f>VLOOKUP(D2,'CFR HEADERS'!$EB$8:$HQ$108,59,FALSE)</f>
        <v>#N/A</v>
      </c>
      <c r="G54" s="96"/>
      <c r="K54" s="106"/>
    </row>
    <row r="55" spans="1:11" ht="16.5" thickTop="1" thickBot="1" x14ac:dyDescent="0.3">
      <c r="A55" s="127" t="s">
        <v>88</v>
      </c>
      <c r="B55" s="132" t="s">
        <v>88</v>
      </c>
      <c r="C55" s="132"/>
      <c r="D55" s="134" t="s">
        <v>518</v>
      </c>
      <c r="E55" s="136" t="e">
        <f>VLOOKUP(D2,'CFR HEADERS'!$EB$8:$HQ$108,60,FALSE)</f>
        <v>#N/A</v>
      </c>
      <c r="G55" s="96"/>
      <c r="K55" s="106"/>
    </row>
    <row r="56" spans="1:11" ht="16.5" thickTop="1" thickBot="1" x14ac:dyDescent="0.3">
      <c r="A56" s="127" t="s">
        <v>89</v>
      </c>
      <c r="B56" s="132" t="s">
        <v>89</v>
      </c>
      <c r="C56" s="132"/>
      <c r="D56" s="134" t="s">
        <v>519</v>
      </c>
      <c r="E56" s="136" t="e">
        <f>VLOOKUP(D2,'CFR HEADERS'!$EB$8:$HQ$108,61,FALSE)</f>
        <v>#N/A</v>
      </c>
      <c r="G56" s="96"/>
      <c r="K56" s="106"/>
    </row>
    <row r="57" spans="1:11" ht="16.5" thickTop="1" thickBot="1" x14ac:dyDescent="0.3">
      <c r="A57" s="127" t="s">
        <v>90</v>
      </c>
      <c r="B57" s="132" t="s">
        <v>90</v>
      </c>
      <c r="C57" s="132"/>
      <c r="D57" s="134" t="s">
        <v>520</v>
      </c>
      <c r="E57" s="136" t="e">
        <f>VLOOKUP(D2,'CFR HEADERS'!$EB$8:$HQ$108,62,FALSE)</f>
        <v>#N/A</v>
      </c>
      <c r="G57" s="96"/>
      <c r="K57" s="106"/>
    </row>
    <row r="58" spans="1:11" ht="16.5" thickTop="1" thickBot="1" x14ac:dyDescent="0.3">
      <c r="A58" s="127" t="s">
        <v>91</v>
      </c>
      <c r="B58" s="132" t="s">
        <v>91</v>
      </c>
      <c r="C58" s="132"/>
      <c r="D58" s="134" t="s">
        <v>521</v>
      </c>
      <c r="E58" s="136" t="e">
        <f>VLOOKUP(D2,'CFR HEADERS'!$EB$8:$HQ$108,63,FALSE)</f>
        <v>#N/A</v>
      </c>
      <c r="G58" s="96"/>
      <c r="K58" s="106"/>
    </row>
    <row r="59" spans="1:11" ht="16.5" thickTop="1" thickBot="1" x14ac:dyDescent="0.3">
      <c r="A59" s="127" t="s">
        <v>92</v>
      </c>
      <c r="B59" s="132" t="s">
        <v>92</v>
      </c>
      <c r="C59" s="132"/>
      <c r="D59" s="134" t="s">
        <v>522</v>
      </c>
      <c r="E59" s="136" t="e">
        <f>VLOOKUP(D2,'CFR HEADERS'!$EB$8:$HQ$108,64,FALSE)</f>
        <v>#N/A</v>
      </c>
      <c r="G59" s="96"/>
      <c r="K59" s="106"/>
    </row>
    <row r="60" spans="1:11" ht="16.5" thickTop="1" thickBot="1" x14ac:dyDescent="0.3">
      <c r="A60" s="127" t="s">
        <v>93</v>
      </c>
      <c r="B60" s="132" t="s">
        <v>93</v>
      </c>
      <c r="C60" s="132"/>
      <c r="D60" s="134" t="s">
        <v>523</v>
      </c>
      <c r="E60" s="136" t="e">
        <f>VLOOKUP(D2,'CFR HEADERS'!$EB$8:$HQ$108,65,FALSE)</f>
        <v>#N/A</v>
      </c>
      <c r="G60" s="96"/>
      <c r="K60" s="106"/>
    </row>
    <row r="61" spans="1:11" ht="16.5" thickTop="1" thickBot="1" x14ac:dyDescent="0.3">
      <c r="A61" s="127" t="s">
        <v>94</v>
      </c>
      <c r="B61" s="132" t="s">
        <v>94</v>
      </c>
      <c r="C61" s="132"/>
      <c r="D61" s="134" t="s">
        <v>524</v>
      </c>
      <c r="E61" s="136" t="e">
        <f>VLOOKUP(D2,'CFR HEADERS'!$EB$8:$HQ$108,66,FALSE)</f>
        <v>#N/A</v>
      </c>
      <c r="G61" s="96"/>
      <c r="K61" s="106"/>
    </row>
    <row r="62" spans="1:11" ht="16.5" thickTop="1" thickBot="1" x14ac:dyDescent="0.3">
      <c r="A62" s="127" t="s">
        <v>95</v>
      </c>
      <c r="B62" s="132" t="s">
        <v>95</v>
      </c>
      <c r="C62" s="132"/>
      <c r="D62" s="134" t="s">
        <v>525</v>
      </c>
      <c r="E62" s="136" t="e">
        <f>VLOOKUP(D2,'CFR HEADERS'!$EB$8:$HQ$108,67,FALSE)</f>
        <v>#N/A</v>
      </c>
      <c r="G62" s="96"/>
      <c r="K62" s="106"/>
    </row>
    <row r="63" spans="1:11" ht="16.5" thickTop="1" thickBot="1" x14ac:dyDescent="0.3">
      <c r="A63" s="127" t="s">
        <v>96</v>
      </c>
      <c r="B63" s="132" t="s">
        <v>96</v>
      </c>
      <c r="C63" s="132"/>
      <c r="D63" s="134" t="s">
        <v>526</v>
      </c>
      <c r="E63" s="136" t="e">
        <f>VLOOKUP(D2,'CFR HEADERS'!$EB$8:$HQ$108,68,FALSE)</f>
        <v>#N/A</v>
      </c>
      <c r="G63" s="96"/>
      <c r="K63" s="106"/>
    </row>
    <row r="64" spans="1:11" ht="16.5" thickTop="1" thickBot="1" x14ac:dyDescent="0.3">
      <c r="A64" s="127" t="s">
        <v>97</v>
      </c>
      <c r="B64" s="132" t="s">
        <v>97</v>
      </c>
      <c r="C64" s="132"/>
      <c r="D64" s="134" t="s">
        <v>527</v>
      </c>
      <c r="E64" s="136" t="e">
        <f>VLOOKUP(D2,'CFR HEADERS'!$EB$8:$HQ$108,69,FALSE)</f>
        <v>#N/A</v>
      </c>
      <c r="G64" s="96"/>
      <c r="K64" s="106"/>
    </row>
    <row r="65" spans="1:11" ht="16.5" thickTop="1" thickBot="1" x14ac:dyDescent="0.3">
      <c r="A65" s="127" t="s">
        <v>98</v>
      </c>
      <c r="B65" s="132" t="s">
        <v>98</v>
      </c>
      <c r="C65" s="132"/>
      <c r="D65" s="134" t="s">
        <v>528</v>
      </c>
      <c r="E65" s="136" t="e">
        <f>VLOOKUP(D2,'CFR HEADERS'!$EB$8:$HQ$108,70,FALSE)</f>
        <v>#N/A</v>
      </c>
      <c r="G65" s="96"/>
      <c r="K65" s="106"/>
    </row>
    <row r="66" spans="1:11" ht="16.5" thickTop="1" thickBot="1" x14ac:dyDescent="0.3">
      <c r="A66" s="127" t="s">
        <v>99</v>
      </c>
      <c r="B66" s="132" t="s">
        <v>99</v>
      </c>
      <c r="C66" s="132"/>
      <c r="D66" s="134" t="s">
        <v>529</v>
      </c>
      <c r="E66" s="136" t="e">
        <f>VLOOKUP(D2,'CFR HEADERS'!$EB$8:$HQ$108,71,FALSE)</f>
        <v>#N/A</v>
      </c>
      <c r="G66" s="96"/>
      <c r="K66" s="106"/>
    </row>
    <row r="67" spans="1:11" ht="16.5" thickTop="1" thickBot="1" x14ac:dyDescent="0.3">
      <c r="A67" s="127" t="s">
        <v>100</v>
      </c>
      <c r="B67" s="132" t="s">
        <v>100</v>
      </c>
      <c r="C67" s="132"/>
      <c r="D67" s="134" t="s">
        <v>530</v>
      </c>
      <c r="E67" s="136" t="e">
        <f>VLOOKUP(D2,'CFR HEADERS'!$EB$8:$HQ$108,72,FALSE)</f>
        <v>#N/A</v>
      </c>
      <c r="G67" s="96"/>
      <c r="K67" s="106"/>
    </row>
    <row r="68" spans="1:11" ht="16.5" thickTop="1" thickBot="1" x14ac:dyDescent="0.3">
      <c r="A68" s="127" t="s">
        <v>101</v>
      </c>
      <c r="B68" s="132" t="s">
        <v>101</v>
      </c>
      <c r="C68" s="132"/>
      <c r="D68" s="134" t="s">
        <v>531</v>
      </c>
      <c r="E68" s="136" t="e">
        <f>VLOOKUP(D2,'CFR HEADERS'!$EB$8:$HQ$108,73,FALSE)</f>
        <v>#N/A</v>
      </c>
      <c r="G68" s="96"/>
      <c r="K68" s="106"/>
    </row>
    <row r="69" spans="1:11" ht="16.5" thickTop="1" thickBot="1" x14ac:dyDescent="0.3">
      <c r="A69" s="127" t="s">
        <v>102</v>
      </c>
      <c r="B69" s="132" t="s">
        <v>102</v>
      </c>
      <c r="C69" s="132"/>
      <c r="D69" s="134" t="s">
        <v>532</v>
      </c>
      <c r="E69" s="136" t="e">
        <f>VLOOKUP(D2,'CFR HEADERS'!$EB$8:$HQ$108,74,FALSE)</f>
        <v>#N/A</v>
      </c>
      <c r="G69" s="96"/>
      <c r="K69" s="106"/>
    </row>
    <row r="70" spans="1:11" ht="16.5" thickTop="1" thickBot="1" x14ac:dyDescent="0.3">
      <c r="A70" s="127" t="s">
        <v>103</v>
      </c>
      <c r="B70" s="218" t="s">
        <v>202</v>
      </c>
      <c r="C70" s="132" t="s">
        <v>533</v>
      </c>
      <c r="D70" s="134" t="s">
        <v>534</v>
      </c>
      <c r="E70" s="136" t="e">
        <f>VLOOKUP(D2,'CFR HEADERS'!$EB$8:$HQ$108,75,FALSE)</f>
        <v>#N/A</v>
      </c>
      <c r="G70" s="96"/>
      <c r="K70" s="106"/>
    </row>
    <row r="71" spans="1:11" ht="16.5" thickTop="1" thickBot="1" x14ac:dyDescent="0.3">
      <c r="A71" s="127" t="s">
        <v>104</v>
      </c>
      <c r="B71" s="219"/>
      <c r="C71" s="132" t="s">
        <v>535</v>
      </c>
      <c r="D71" s="134" t="s">
        <v>536</v>
      </c>
      <c r="E71" s="136" t="e">
        <f>VLOOKUP(D2,'CFR HEADERS'!$EB$8:$HQ$108,76,FALSE)</f>
        <v>#N/A</v>
      </c>
      <c r="G71" s="96"/>
      <c r="K71" s="106"/>
    </row>
    <row r="72" spans="1:11" ht="16.5" thickTop="1" thickBot="1" x14ac:dyDescent="0.3">
      <c r="A72" s="127" t="s">
        <v>105</v>
      </c>
      <c r="B72" s="132" t="s">
        <v>105</v>
      </c>
      <c r="C72" s="132"/>
      <c r="D72" s="134" t="s">
        <v>537</v>
      </c>
      <c r="E72" s="136" t="e">
        <f>VLOOKUP(D2,'CFR HEADERS'!$EB$8:$HQ$108,77,FALSE)</f>
        <v>#N/A</v>
      </c>
      <c r="G72" s="96"/>
      <c r="K72" s="106"/>
    </row>
    <row r="73" spans="1:11" ht="16.5" thickTop="1" thickBot="1" x14ac:dyDescent="0.3">
      <c r="A73" s="127" t="s">
        <v>106</v>
      </c>
      <c r="B73" s="132" t="s">
        <v>106</v>
      </c>
      <c r="C73" s="132"/>
      <c r="D73" s="134" t="s">
        <v>538</v>
      </c>
      <c r="E73" s="136" t="e">
        <f>VLOOKUP(D2,'CFR HEADERS'!$EB$8:$HQ$108,78,FALSE)</f>
        <v>#N/A</v>
      </c>
      <c r="G73" s="96"/>
      <c r="K73" s="106"/>
    </row>
    <row r="74" spans="1:11" ht="16.5" thickTop="1" thickBot="1" x14ac:dyDescent="0.3">
      <c r="A74" s="127" t="s">
        <v>107</v>
      </c>
      <c r="B74" s="132" t="s">
        <v>107</v>
      </c>
      <c r="C74" s="132"/>
      <c r="D74" s="134" t="s">
        <v>539</v>
      </c>
      <c r="E74" s="136" t="e">
        <f>VLOOKUP(D2,'CFR HEADERS'!$EB$8:$HQ$108,79,FALSE)</f>
        <v>#N/A</v>
      </c>
      <c r="G74" s="96"/>
      <c r="K74" s="106"/>
    </row>
    <row r="75" spans="1:11" ht="16.5" thickTop="1" thickBot="1" x14ac:dyDescent="0.3">
      <c r="A75" s="127" t="s">
        <v>108</v>
      </c>
      <c r="B75" s="132" t="s">
        <v>108</v>
      </c>
      <c r="C75" s="132"/>
      <c r="D75" s="134" t="s">
        <v>540</v>
      </c>
      <c r="E75" s="136" t="e">
        <f>VLOOKUP(D2,'CFR HEADERS'!$EB$8:$HQ$108,80,FALSE)</f>
        <v>#N/A</v>
      </c>
      <c r="G75" s="96"/>
      <c r="K75" s="106"/>
    </row>
    <row r="76" spans="1:11" ht="16.5" thickTop="1" thickBot="1" x14ac:dyDescent="0.3">
      <c r="D76" s="107" t="s">
        <v>541</v>
      </c>
      <c r="E76" s="138" t="e">
        <f>SUM(E43:E74)</f>
        <v>#N/A</v>
      </c>
      <c r="G76" s="106"/>
      <c r="H76" s="106"/>
      <c r="I76" s="106"/>
      <c r="J76" s="108"/>
      <c r="K76" s="106"/>
    </row>
    <row r="77" spans="1:11" ht="15.75" thickTop="1" x14ac:dyDescent="0.25">
      <c r="E77" s="143"/>
      <c r="G77" s="106"/>
      <c r="H77" s="106"/>
      <c r="I77" s="106"/>
      <c r="J77" s="108"/>
      <c r="K77" s="106"/>
    </row>
    <row r="78" spans="1:11" ht="15.75" thickBot="1" x14ac:dyDescent="0.3">
      <c r="E78" s="143"/>
      <c r="G78" s="106"/>
      <c r="H78" s="106"/>
      <c r="I78" s="106"/>
      <c r="J78" s="108"/>
      <c r="K78" s="106"/>
    </row>
    <row r="79" spans="1:11" ht="12.75" customHeight="1" thickTop="1" thickBot="1" x14ac:dyDescent="0.3">
      <c r="C79" s="105" t="s">
        <v>542</v>
      </c>
      <c r="D79" s="105"/>
      <c r="E79" s="144" t="e">
        <f>E39-E76</f>
        <v>#N/A</v>
      </c>
      <c r="G79" s="106"/>
      <c r="H79" s="106"/>
      <c r="I79" s="106"/>
      <c r="J79" s="108"/>
      <c r="K79" s="106"/>
    </row>
    <row r="80" spans="1:11" ht="20.25" customHeight="1" thickTop="1" thickBot="1" x14ac:dyDescent="0.3">
      <c r="C80" s="105" t="s">
        <v>543</v>
      </c>
      <c r="D80" s="105"/>
      <c r="E80" s="144" t="e">
        <f>E14</f>
        <v>#N/A</v>
      </c>
      <c r="G80" s="106"/>
      <c r="H80" s="106"/>
      <c r="I80" s="106"/>
      <c r="J80" s="108"/>
      <c r="K80" s="106"/>
    </row>
    <row r="81" spans="1:11" ht="20.25" customHeight="1" thickTop="1" x14ac:dyDescent="0.25">
      <c r="E81" s="143"/>
      <c r="G81" s="106"/>
      <c r="H81" s="106"/>
      <c r="I81" s="106"/>
      <c r="J81" s="106"/>
      <c r="K81" s="106"/>
    </row>
    <row r="82" spans="1:11" ht="15.75" x14ac:dyDescent="0.25">
      <c r="D82" s="105" t="s">
        <v>544</v>
      </c>
      <c r="E82" s="143"/>
      <c r="G82" s="106"/>
      <c r="H82" s="106"/>
      <c r="I82" s="106"/>
      <c r="J82" s="106"/>
      <c r="K82" s="106"/>
    </row>
    <row r="83" spans="1:11" ht="15.75" thickBot="1" x14ac:dyDescent="0.3">
      <c r="E83" s="143"/>
      <c r="G83" s="106"/>
      <c r="H83" s="106"/>
      <c r="I83" s="106"/>
      <c r="J83" s="106"/>
      <c r="K83" s="106"/>
    </row>
    <row r="84" spans="1:11" ht="16.5" thickTop="1" thickBot="1" x14ac:dyDescent="0.3">
      <c r="A84" s="127" t="s">
        <v>111</v>
      </c>
      <c r="B84" s="133" t="s">
        <v>111</v>
      </c>
      <c r="C84" s="133"/>
      <c r="D84" s="135" t="s">
        <v>569</v>
      </c>
      <c r="E84" s="145"/>
      <c r="G84" s="106"/>
      <c r="H84" s="106"/>
      <c r="I84" s="106"/>
      <c r="J84" s="106"/>
      <c r="K84" s="106"/>
    </row>
    <row r="85" spans="1:11" ht="16.5" thickTop="1" thickBot="1" x14ac:dyDescent="0.3">
      <c r="A85" s="127" t="s">
        <v>112</v>
      </c>
      <c r="B85" s="133" t="s">
        <v>112</v>
      </c>
      <c r="C85" s="133"/>
      <c r="D85" s="135" t="s">
        <v>545</v>
      </c>
      <c r="E85" s="138" t="e">
        <f>VLOOKUP(D2,'CFR HEADERS'!$EB$8:$HQ$108,90,FALSE)-E84</f>
        <v>#N/A</v>
      </c>
      <c r="G85" s="106"/>
      <c r="H85" s="106"/>
      <c r="I85" s="106"/>
      <c r="J85" s="106"/>
      <c r="K85" s="106"/>
    </row>
    <row r="86" spans="1:11" ht="15.75" thickTop="1" x14ac:dyDescent="0.25">
      <c r="B86" s="131"/>
      <c r="C86" s="131"/>
      <c r="D86" s="100"/>
      <c r="E86" s="143"/>
      <c r="G86" s="106"/>
      <c r="H86" s="106"/>
      <c r="I86" s="106"/>
      <c r="J86" s="106"/>
      <c r="K86" s="106"/>
    </row>
    <row r="87" spans="1:11" x14ac:dyDescent="0.25">
      <c r="E87" s="143"/>
      <c r="G87" s="106"/>
      <c r="H87" s="106"/>
      <c r="I87" s="106"/>
      <c r="J87" s="106"/>
      <c r="K87" s="106"/>
    </row>
    <row r="88" spans="1:11" ht="15.75" x14ac:dyDescent="0.25">
      <c r="D88" s="105" t="s">
        <v>198</v>
      </c>
      <c r="E88" s="143"/>
      <c r="G88" s="106"/>
      <c r="H88" s="106"/>
      <c r="I88" s="106"/>
      <c r="J88" s="106"/>
      <c r="K88" s="106"/>
    </row>
    <row r="89" spans="1:11" ht="15.75" thickBot="1" x14ac:dyDescent="0.3">
      <c r="E89" s="143"/>
      <c r="G89" s="106"/>
      <c r="H89" s="106"/>
      <c r="I89" s="106"/>
      <c r="J89" s="106"/>
      <c r="K89" s="106"/>
    </row>
    <row r="90" spans="1:11" ht="16.5" thickTop="1" thickBot="1" x14ac:dyDescent="0.3">
      <c r="A90" s="127" t="s">
        <v>33</v>
      </c>
      <c r="B90" s="136" t="s">
        <v>33</v>
      </c>
      <c r="C90" s="136"/>
      <c r="D90" s="137" t="s">
        <v>349</v>
      </c>
      <c r="E90" s="136" t="e">
        <f>VLOOKUP(D2,'CFR HEADERS'!$EB$8:$HQ$108,81,FALSE)</f>
        <v>#N/A</v>
      </c>
      <c r="G90" s="96"/>
      <c r="K90" s="106"/>
    </row>
    <row r="91" spans="1:11" ht="16.5" thickTop="1" thickBot="1" x14ac:dyDescent="0.3">
      <c r="A91" s="127" t="s">
        <v>34</v>
      </c>
      <c r="B91" s="136" t="s">
        <v>34</v>
      </c>
      <c r="C91" s="136"/>
      <c r="D91" s="137" t="s">
        <v>546</v>
      </c>
      <c r="E91" s="136" t="e">
        <f>VLOOKUP(D2,'CFR HEADERS'!$EB$8:$HQ$108,82,FALSE)</f>
        <v>#N/A</v>
      </c>
      <c r="G91" s="96"/>
    </row>
    <row r="92" spans="1:11" ht="16.5" thickTop="1" thickBot="1" x14ac:dyDescent="0.3">
      <c r="A92" s="127" t="s">
        <v>109</v>
      </c>
      <c r="B92" s="136" t="s">
        <v>109</v>
      </c>
      <c r="C92" s="136"/>
      <c r="D92" s="137" t="s">
        <v>538</v>
      </c>
      <c r="E92" s="136" t="e">
        <f>VLOOKUP(D2,'CFR HEADERS'!$EB$8:$HQ$108,83,FALSE)</f>
        <v>#N/A</v>
      </c>
      <c r="G92" s="96"/>
    </row>
    <row r="93" spans="1:11" ht="16.5" thickTop="1" thickBot="1" x14ac:dyDescent="0.3">
      <c r="A93" s="127"/>
      <c r="D93" s="107" t="s">
        <v>547</v>
      </c>
      <c r="E93" s="138" t="e">
        <f>SUM(E90:E92)</f>
        <v>#N/A</v>
      </c>
    </row>
    <row r="94" spans="1:11" ht="16.5" thickTop="1" x14ac:dyDescent="0.25">
      <c r="D94" s="105" t="s">
        <v>367</v>
      </c>
      <c r="E94" s="143"/>
    </row>
    <row r="95" spans="1:11" ht="15.75" thickBot="1" x14ac:dyDescent="0.3">
      <c r="E95" s="143"/>
    </row>
    <row r="96" spans="1:11" ht="16.5" thickTop="1" thickBot="1" x14ac:dyDescent="0.3">
      <c r="A96" s="127" t="s">
        <v>110</v>
      </c>
      <c r="B96" s="136" t="s">
        <v>110</v>
      </c>
      <c r="C96" s="136"/>
      <c r="D96" s="137" t="s">
        <v>548</v>
      </c>
      <c r="E96" s="136" t="e">
        <f>VLOOKUP(D2,'CFR HEADERS'!$EB$8:$HQ$108,85,FALSE)</f>
        <v>#N/A</v>
      </c>
      <c r="G96" s="96"/>
    </row>
    <row r="97" spans="1:7" ht="16.5" thickTop="1" thickBot="1" x14ac:dyDescent="0.3">
      <c r="A97" s="127" t="s">
        <v>35</v>
      </c>
      <c r="B97" s="136" t="s">
        <v>35</v>
      </c>
      <c r="C97" s="136"/>
      <c r="D97" s="137" t="s">
        <v>549</v>
      </c>
      <c r="E97" s="136" t="e">
        <f>VLOOKUP(D2,'CFR HEADERS'!$EB$8:$HQ$108,86,FALSE)</f>
        <v>#N/A</v>
      </c>
      <c r="G97" s="96"/>
    </row>
    <row r="98" spans="1:7" ht="16.5" thickTop="1" thickBot="1" x14ac:dyDescent="0.3">
      <c r="A98" s="127" t="s">
        <v>36</v>
      </c>
      <c r="B98" s="136" t="s">
        <v>36</v>
      </c>
      <c r="C98" s="136"/>
      <c r="D98" s="137" t="s">
        <v>550</v>
      </c>
      <c r="E98" s="136" t="e">
        <f>VLOOKUP(D2,'CFR HEADERS'!$EB$8:$HQ$108,87,FALSE)</f>
        <v>#N/A</v>
      </c>
      <c r="G98" s="96"/>
    </row>
    <row r="99" spans="1:7" ht="16.5" thickTop="1" thickBot="1" x14ac:dyDescent="0.3">
      <c r="A99" s="127" t="s">
        <v>37</v>
      </c>
      <c r="B99" s="136" t="s">
        <v>37</v>
      </c>
      <c r="C99" s="136"/>
      <c r="D99" s="137" t="s">
        <v>551</v>
      </c>
      <c r="E99" s="136" t="e">
        <f>VLOOKUP(D2,'CFR HEADERS'!$EB$8:$HQ$108,88,FALSE)</f>
        <v>#N/A</v>
      </c>
      <c r="G99" s="96"/>
    </row>
    <row r="100" spans="1:7" ht="16.5" thickTop="1" thickBot="1" x14ac:dyDescent="0.3">
      <c r="D100" s="107" t="s">
        <v>552</v>
      </c>
      <c r="E100" s="138" t="e">
        <f>SUM(E96:E99)</f>
        <v>#N/A</v>
      </c>
    </row>
    <row r="101" spans="1:7" ht="17.25" thickTop="1" thickBot="1" x14ac:dyDescent="0.3">
      <c r="A101" s="127"/>
      <c r="D101" s="105"/>
      <c r="E101" s="143"/>
    </row>
    <row r="102" spans="1:7" ht="17.25" thickTop="1" thickBot="1" x14ac:dyDescent="0.3">
      <c r="C102" s="105" t="s">
        <v>553</v>
      </c>
      <c r="D102" s="105"/>
      <c r="E102" s="136" t="e">
        <f>E93-E100</f>
        <v>#N/A</v>
      </c>
    </row>
    <row r="103" spans="1:7" ht="17.25" thickTop="1" thickBot="1" x14ac:dyDescent="0.3">
      <c r="A103" s="127"/>
      <c r="C103" s="105" t="s">
        <v>554</v>
      </c>
      <c r="E103" s="136" t="e">
        <f>E15</f>
        <v>#N/A</v>
      </c>
    </row>
    <row r="104" spans="1:7" ht="16.5" thickTop="1" x14ac:dyDescent="0.25">
      <c r="A104" s="127"/>
      <c r="C104" s="105"/>
      <c r="E104" s="143"/>
    </row>
    <row r="105" spans="1:7" ht="15.75" x14ac:dyDescent="0.25">
      <c r="A105" s="127"/>
      <c r="D105" s="105" t="s">
        <v>555</v>
      </c>
      <c r="E105" s="143"/>
    </row>
    <row r="106" spans="1:7" ht="16.5" thickBot="1" x14ac:dyDescent="0.3">
      <c r="D106" s="105"/>
      <c r="E106" s="143"/>
    </row>
    <row r="107" spans="1:7" ht="16.5" thickTop="1" thickBot="1" x14ac:dyDescent="0.3">
      <c r="A107" s="130" t="s">
        <v>113</v>
      </c>
      <c r="B107" s="138" t="s">
        <v>113</v>
      </c>
      <c r="C107" s="138"/>
      <c r="D107" s="139" t="s">
        <v>555</v>
      </c>
      <c r="E107" s="138" t="e">
        <f>E103+E102</f>
        <v>#N/A</v>
      </c>
    </row>
    <row r="108" spans="1:7" ht="15.75" thickTop="1" x14ac:dyDescent="0.25"/>
    <row r="110" spans="1:7" ht="15.75" thickBot="1" x14ac:dyDescent="0.3"/>
    <row r="111" spans="1:7" x14ac:dyDescent="0.25">
      <c r="B111" s="110" t="s">
        <v>556</v>
      </c>
      <c r="C111" s="111"/>
      <c r="D111" s="111"/>
      <c r="E111" s="146"/>
    </row>
    <row r="112" spans="1:7" x14ac:dyDescent="0.25">
      <c r="B112" s="112"/>
      <c r="C112" s="113"/>
      <c r="D112" s="113"/>
      <c r="E112" s="147"/>
    </row>
    <row r="113" spans="2:5" x14ac:dyDescent="0.25">
      <c r="B113" s="112"/>
      <c r="C113" s="113"/>
      <c r="D113" s="113"/>
      <c r="E113" s="147"/>
    </row>
    <row r="114" spans="2:5" x14ac:dyDescent="0.25">
      <c r="B114" s="112"/>
      <c r="C114" s="113"/>
      <c r="D114" s="113"/>
      <c r="E114" s="147"/>
    </row>
    <row r="115" spans="2:5" x14ac:dyDescent="0.25">
      <c r="B115" s="112"/>
      <c r="C115" s="113"/>
      <c r="D115" s="113"/>
      <c r="E115" s="147"/>
    </row>
    <row r="116" spans="2:5" x14ac:dyDescent="0.25">
      <c r="B116" s="112"/>
      <c r="C116" s="113"/>
      <c r="D116" s="113"/>
      <c r="E116" s="147"/>
    </row>
    <row r="117" spans="2:5" x14ac:dyDescent="0.25">
      <c r="B117" s="112"/>
      <c r="C117" s="113"/>
      <c r="D117" s="113"/>
      <c r="E117" s="147"/>
    </row>
    <row r="118" spans="2:5" x14ac:dyDescent="0.25">
      <c r="B118" s="112"/>
      <c r="C118" s="113"/>
      <c r="D118" s="113"/>
      <c r="E118" s="147"/>
    </row>
    <row r="119" spans="2:5" x14ac:dyDescent="0.25">
      <c r="B119" s="112"/>
      <c r="C119" s="113"/>
      <c r="D119" s="113"/>
      <c r="E119" s="147"/>
    </row>
    <row r="120" spans="2:5" x14ac:dyDescent="0.25">
      <c r="B120" s="112"/>
      <c r="C120" s="113"/>
      <c r="D120" s="113"/>
      <c r="E120" s="147"/>
    </row>
    <row r="121" spans="2:5" x14ac:dyDescent="0.25">
      <c r="B121" s="112"/>
      <c r="C121" s="113"/>
      <c r="D121" s="113"/>
      <c r="E121" s="147"/>
    </row>
    <row r="122" spans="2:5" x14ac:dyDescent="0.25">
      <c r="B122" s="112"/>
      <c r="C122" s="113"/>
      <c r="D122" s="113"/>
      <c r="E122" s="147"/>
    </row>
    <row r="123" spans="2:5" x14ac:dyDescent="0.25">
      <c r="B123" s="112"/>
      <c r="C123" s="113"/>
      <c r="D123" s="113"/>
      <c r="E123" s="147"/>
    </row>
    <row r="124" spans="2:5" ht="15.75" thickBot="1" x14ac:dyDescent="0.3">
      <c r="B124" s="114"/>
      <c r="C124" s="115"/>
      <c r="D124" s="115"/>
      <c r="E124" s="148"/>
    </row>
  </sheetData>
  <sheetProtection algorithmName="SHA-512" hashValue="1oJaxS4gT/ZiRSL1HL0iu66XGovzod2Pnu18EwFpocxL8inOju0GTcc1733uAxWjlG7FE8Cy5cmrg2HzJblvIg==" saltValue="Zb1WkP1HqMvzxWCPDt3DPw==" spinCount="100000" sheet="1" objects="1" scenarios="1"/>
  <mergeCells count="5">
    <mergeCell ref="B35:B38"/>
    <mergeCell ref="B70:B71"/>
    <mergeCell ref="B4:E4"/>
    <mergeCell ref="B12:C12"/>
    <mergeCell ref="B25:B26"/>
  </mergeCells>
  <conditionalFormatting sqref="D7:D10 E84:E85 E107 E96:E100 E90:E93 E79:E80 E103 E40 E43:E76">
    <cfRule type="containsErrors" dxfId="5" priority="9">
      <formula>ISERROR(D7)</formula>
    </cfRule>
  </conditionalFormatting>
  <conditionalFormatting sqref="B4:E4">
    <cfRule type="containsErrors" dxfId="4" priority="8" stopIfTrue="1">
      <formula>ISERROR(B4)</formula>
    </cfRule>
  </conditionalFormatting>
  <conditionalFormatting sqref="B2">
    <cfRule type="expression" dxfId="3" priority="7" stopIfTrue="1">
      <formula>$D$2&gt;0</formula>
    </cfRule>
  </conditionalFormatting>
  <conditionalFormatting sqref="D6">
    <cfRule type="cellIs" dxfId="2" priority="6" stopIfTrue="1" operator="lessThan">
      <formula>1</formula>
    </cfRule>
  </conditionalFormatting>
  <conditionalFormatting sqref="E14:E39">
    <cfRule type="containsErrors" dxfId="1" priority="2">
      <formula>ISERROR(E14)</formula>
    </cfRule>
  </conditionalFormatting>
  <conditionalFormatting sqref="E14:E101 E103:E107">
    <cfRule type="cellIs" dxfId="0" priority="1" operator="lessThan">
      <formula>0</formula>
    </cfRule>
  </conditionalFormatting>
  <hyperlinks>
    <hyperlink ref="K9" r:id="rId1" xr:uid="{4F2F29B5-E569-47AC-A524-E3FA5C1E3ADB}"/>
  </hyperlinks>
  <pageMargins left="0.7" right="0.7" top="0.75" bottom="0.75" header="0.3" footer="0.3"/>
  <pageSetup paperSize="9" orientation="portrait"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CFR HEADERS</vt:lpstr>
      <vt:lpstr>carry forward data</vt:lpstr>
      <vt:lpstr>CFR RETURN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Kirsty Spurgeon</dc:creator>
  <cp:lastModifiedBy>Will Hope</cp:lastModifiedBy>
  <dcterms:created xsi:type="dcterms:W3CDTF">2023-04-18T10:21:57Z</dcterms:created>
  <dcterms:modified xsi:type="dcterms:W3CDTF">2023-06-16T12:01:03Z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